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autoCompressPictures="0" defaultThemeVersion="124226"/>
  <bookViews>
    <workbookView xWindow="0" yWindow="0" windowWidth="21840" windowHeight="13740"/>
  </bookViews>
  <sheets>
    <sheet name="Voorblad" sheetId="4" r:id="rId1"/>
    <sheet name="Invoer" sheetId="3" r:id="rId2"/>
    <sheet name="Groepsfase" sheetId="1" r:id="rId3"/>
    <sheet name="Finales" sheetId="2" r:id="rId4"/>
    <sheet name="MC" sheetId="5" r:id="rId5"/>
  </sheets>
  <definedNames>
    <definedName name="AantalRuns">MC!$I$5</definedName>
    <definedName name="AF_1">Finales!$F$4</definedName>
    <definedName name="AF_2">Finales!$F$8</definedName>
    <definedName name="AF_3">Finales!$F$12</definedName>
    <definedName name="AF_4">Finales!$F$16</definedName>
    <definedName name="AF_5">Finales!$F$20</definedName>
    <definedName name="AF_6">Finales!$F$24</definedName>
    <definedName name="AF_7">Finales!$F$28</definedName>
    <definedName name="AF_8">Finales!$F$32</definedName>
    <definedName name="GA_1">Groepsfase!$T$4</definedName>
    <definedName name="GA_2">Groepsfase!$T$5</definedName>
    <definedName name="GB_1">Groepsfase!$T$10</definedName>
    <definedName name="GB_2">Groepsfase!$T$11</definedName>
    <definedName name="GC_1">Groepsfase!$T$16</definedName>
    <definedName name="GC_2">Groepsfase!$T$17</definedName>
    <definedName name="GD_1">Groepsfase!$T$22</definedName>
    <definedName name="GD_2">Groepsfase!$T$23</definedName>
    <definedName name="GE_1">Groepsfase!$T$28</definedName>
    <definedName name="GE_2">Groepsfase!$T$29</definedName>
    <definedName name="GF_1">Groepsfase!$T$34</definedName>
    <definedName name="GF_2">Groepsfase!$T$35</definedName>
    <definedName name="GG_1">Groepsfase!$T$40</definedName>
    <definedName name="GG_2">Groepsfase!$T$41</definedName>
    <definedName name="GH_1">Groepsfase!$T$46</definedName>
    <definedName name="GH_2">Groepsfase!$T$47</definedName>
    <definedName name="GroepNr">Groepsfase!$B$4:$B$51</definedName>
    <definedName name="GroepSchema">Invoer!$H$3:$I$8</definedName>
    <definedName name="HF_1">Finales!$R$16</definedName>
    <definedName name="HF_2">Finales!$R$20</definedName>
    <definedName name="KF_1">Finales!$L$12</definedName>
    <definedName name="KF_2">Finales!$L$16</definedName>
    <definedName name="KF_3">Finales!$L$20</definedName>
    <definedName name="KF_4">Finales!$L$24</definedName>
    <definedName name="Landen">Invoer!$C$4:$C$35</definedName>
    <definedName name="LandKop">Invoer!$C$3</definedName>
    <definedName name="LandWin">MC!$B$3</definedName>
    <definedName name="Sterkte">Invoer!$C$4:$E$35</definedName>
    <definedName name="WedNr">Groepsfase!$C$4:$C$51</definedName>
    <definedName name="Winnaar">Finales!$Y$18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6" i="5" l="1"/>
  <c r="D5" i="5" s="1"/>
  <c r="E4" i="1"/>
  <c r="H4" i="1" s="1"/>
  <c r="F4" i="1"/>
  <c r="K4" i="1" s="1"/>
  <c r="E5" i="1"/>
  <c r="H5" i="1" s="1"/>
  <c r="E6" i="1"/>
  <c r="H6" i="1" s="1"/>
  <c r="E7" i="1"/>
  <c r="H7" i="1" s="1"/>
  <c r="E8" i="1"/>
  <c r="H8" i="1" s="1"/>
  <c r="E9" i="1"/>
  <c r="H9" i="1" s="1"/>
  <c r="E10" i="1"/>
  <c r="H10" i="1" s="1"/>
  <c r="E11" i="1"/>
  <c r="P12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P24" i="1" s="1"/>
  <c r="E24" i="1"/>
  <c r="H24" i="1" s="1"/>
  <c r="E25" i="1"/>
  <c r="H25" i="1" s="1"/>
  <c r="E26" i="1"/>
  <c r="H26" i="1" s="1"/>
  <c r="E27" i="1"/>
  <c r="H27" i="1" s="1"/>
  <c r="E28" i="1"/>
  <c r="P28" i="1" s="1"/>
  <c r="E29" i="1"/>
  <c r="P30" i="1" s="1"/>
  <c r="E30" i="1"/>
  <c r="H30" i="1" s="1"/>
  <c r="E31" i="1"/>
  <c r="H31" i="1" s="1"/>
  <c r="E32" i="1"/>
  <c r="H32" i="1" s="1"/>
  <c r="E33" i="1"/>
  <c r="H33" i="1" s="1"/>
  <c r="E34" i="1"/>
  <c r="H34" i="1" s="1"/>
  <c r="E35" i="1"/>
  <c r="P36" i="1" s="1"/>
  <c r="E36" i="1"/>
  <c r="H36" i="1" s="1"/>
  <c r="E37" i="1"/>
  <c r="H37" i="1" s="1"/>
  <c r="E38" i="1"/>
  <c r="H38" i="1" s="1"/>
  <c r="E39" i="1"/>
  <c r="G39" i="1" s="1"/>
  <c r="E40" i="1"/>
  <c r="H40" i="1" s="1"/>
  <c r="E41" i="1"/>
  <c r="H41" i="1" s="1"/>
  <c r="E42" i="1"/>
  <c r="H42" i="1" s="1"/>
  <c r="E43" i="1"/>
  <c r="G43" i="1" s="1"/>
  <c r="E44" i="1"/>
  <c r="H44" i="1" s="1"/>
  <c r="E45" i="1"/>
  <c r="H45" i="1" s="1"/>
  <c r="E46" i="1"/>
  <c r="G46" i="1" s="1"/>
  <c r="E47" i="1"/>
  <c r="P48" i="1" s="1"/>
  <c r="E48" i="1"/>
  <c r="H48" i="1" s="1"/>
  <c r="E49" i="1"/>
  <c r="H49" i="1" s="1"/>
  <c r="E50" i="1"/>
  <c r="G50" i="1" s="1"/>
  <c r="E51" i="1"/>
  <c r="G51" i="1" s="1"/>
  <c r="F5" i="1"/>
  <c r="J5" i="1" s="1"/>
  <c r="F6" i="1"/>
  <c r="J6" i="1" s="1"/>
  <c r="F7" i="1"/>
  <c r="K7" i="1" s="1"/>
  <c r="F8" i="1"/>
  <c r="K8" i="1" s="1"/>
  <c r="F9" i="1"/>
  <c r="J9" i="1" s="1"/>
  <c r="F10" i="1"/>
  <c r="J10" i="1" s="1"/>
  <c r="F11" i="1"/>
  <c r="K11" i="1" s="1"/>
  <c r="F12" i="1"/>
  <c r="K12" i="1" s="1"/>
  <c r="F13" i="1"/>
  <c r="J13" i="1" s="1"/>
  <c r="F14" i="1"/>
  <c r="J14" i="1" s="1"/>
  <c r="F15" i="1"/>
  <c r="K15" i="1" s="1"/>
  <c r="F16" i="1"/>
  <c r="K16" i="1" s="1"/>
  <c r="F17" i="1"/>
  <c r="J17" i="1" s="1"/>
  <c r="F18" i="1"/>
  <c r="J18" i="1" s="1"/>
  <c r="F19" i="1"/>
  <c r="K19" i="1" s="1"/>
  <c r="F20" i="1"/>
  <c r="K20" i="1" s="1"/>
  <c r="F21" i="1"/>
  <c r="K21" i="1" s="1"/>
  <c r="F22" i="1"/>
  <c r="J22" i="1" s="1"/>
  <c r="F23" i="1"/>
  <c r="K23" i="1" s="1"/>
  <c r="F24" i="1"/>
  <c r="K24" i="1" s="1"/>
  <c r="F25" i="1"/>
  <c r="J25" i="1" s="1"/>
  <c r="F26" i="1"/>
  <c r="J26" i="1" s="1"/>
  <c r="F27" i="1"/>
  <c r="K27" i="1" s="1"/>
  <c r="F28" i="1"/>
  <c r="K28" i="1" s="1"/>
  <c r="F29" i="1"/>
  <c r="J29" i="1" s="1"/>
  <c r="F30" i="1"/>
  <c r="J30" i="1" s="1"/>
  <c r="F31" i="1"/>
  <c r="K31" i="1" s="1"/>
  <c r="F32" i="1"/>
  <c r="K32" i="1" s="1"/>
  <c r="F33" i="1"/>
  <c r="J33" i="1" s="1"/>
  <c r="F34" i="1"/>
  <c r="J34" i="1" s="1"/>
  <c r="F35" i="1"/>
  <c r="K35" i="1" s="1"/>
  <c r="F36" i="1"/>
  <c r="K36" i="1" s="1"/>
  <c r="F37" i="1"/>
  <c r="K37" i="1" s="1"/>
  <c r="F38" i="1"/>
  <c r="J38" i="1" s="1"/>
  <c r="F39" i="1"/>
  <c r="K39" i="1" s="1"/>
  <c r="F40" i="1"/>
  <c r="K40" i="1" s="1"/>
  <c r="F41" i="1"/>
  <c r="J41" i="1" s="1"/>
  <c r="F42" i="1"/>
  <c r="J42" i="1" s="1"/>
  <c r="F43" i="1"/>
  <c r="K43" i="1" s="1"/>
  <c r="F44" i="1"/>
  <c r="K44" i="1" s="1"/>
  <c r="F45" i="1"/>
  <c r="J45" i="1" s="1"/>
  <c r="F46" i="1"/>
  <c r="J46" i="1" s="1"/>
  <c r="F47" i="1"/>
  <c r="K47" i="1" s="1"/>
  <c r="F48" i="1"/>
  <c r="J48" i="1" s="1"/>
  <c r="F49" i="1"/>
  <c r="K49" i="1" s="1"/>
  <c r="F50" i="1"/>
  <c r="J50" i="1" s="1"/>
  <c r="F51" i="1"/>
  <c r="K51" i="1" s="1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P46" i="1" l="1"/>
  <c r="H46" i="1"/>
  <c r="P22" i="1"/>
  <c r="P10" i="1"/>
  <c r="G20" i="1"/>
  <c r="I20" i="1" s="1"/>
  <c r="P42" i="1"/>
  <c r="P6" i="1"/>
  <c r="G9" i="1"/>
  <c r="I9" i="1" s="1"/>
  <c r="P29" i="1"/>
  <c r="G36" i="1"/>
  <c r="I36" i="1" s="1"/>
  <c r="G29" i="1"/>
  <c r="D32" i="5"/>
  <c r="D31" i="5"/>
  <c r="G45" i="1"/>
  <c r="I45" i="1" s="1"/>
  <c r="G25" i="1"/>
  <c r="I25" i="1" s="1"/>
  <c r="G5" i="1"/>
  <c r="I5" i="1" s="1"/>
  <c r="D26" i="5"/>
  <c r="G41" i="1"/>
  <c r="I41" i="1" s="1"/>
  <c r="D20" i="5"/>
  <c r="G13" i="1"/>
  <c r="I13" i="1" s="1"/>
  <c r="J8" i="1"/>
  <c r="L8" i="1" s="1"/>
  <c r="K5" i="1"/>
  <c r="L5" i="1" s="1"/>
  <c r="D36" i="5"/>
  <c r="D28" i="5"/>
  <c r="D19" i="5"/>
  <c r="D34" i="5"/>
  <c r="D27" i="5"/>
  <c r="D12" i="5"/>
  <c r="P43" i="1"/>
  <c r="K48" i="1"/>
  <c r="L48" i="1" s="1"/>
  <c r="P31" i="1"/>
  <c r="H50" i="1"/>
  <c r="I50" i="1" s="1"/>
  <c r="J12" i="1"/>
  <c r="L12" i="1" s="1"/>
  <c r="K9" i="1"/>
  <c r="D35" i="5"/>
  <c r="D30" i="5"/>
  <c r="D24" i="5"/>
  <c r="D11" i="5"/>
  <c r="J51" i="1"/>
  <c r="L51" i="1" s="1"/>
  <c r="K13" i="1"/>
  <c r="L13" i="1" s="1"/>
  <c r="P47" i="1"/>
  <c r="P19" i="1"/>
  <c r="G37" i="1"/>
  <c r="I37" i="1" s="1"/>
  <c r="G33" i="1"/>
  <c r="I33" i="1" s="1"/>
  <c r="H29" i="1"/>
  <c r="G21" i="1"/>
  <c r="I21" i="1" s="1"/>
  <c r="G17" i="1"/>
  <c r="I17" i="1" s="1"/>
  <c r="D23" i="5"/>
  <c r="D16" i="5"/>
  <c r="D8" i="5"/>
  <c r="P18" i="1"/>
  <c r="G49" i="1"/>
  <c r="I49" i="1" s="1"/>
  <c r="K45" i="1"/>
  <c r="L45" i="1" s="1"/>
  <c r="J44" i="1"/>
  <c r="L44" i="1" s="1"/>
  <c r="K41" i="1"/>
  <c r="L41" i="1" s="1"/>
  <c r="J40" i="1"/>
  <c r="L40" i="1" s="1"/>
  <c r="J37" i="1"/>
  <c r="L37" i="1" s="1"/>
  <c r="K29" i="1"/>
  <c r="L29" i="1" s="1"/>
  <c r="J28" i="1"/>
  <c r="L28" i="1" s="1"/>
  <c r="K25" i="1"/>
  <c r="L25" i="1" s="1"/>
  <c r="J24" i="1"/>
  <c r="L24" i="1" s="1"/>
  <c r="J21" i="1"/>
  <c r="L21" i="1" s="1"/>
  <c r="D22" i="5"/>
  <c r="D15" i="5"/>
  <c r="D7" i="5"/>
  <c r="K46" i="1"/>
  <c r="L46" i="1" s="1"/>
  <c r="J36" i="1"/>
  <c r="L36" i="1" s="1"/>
  <c r="J20" i="1"/>
  <c r="L20" i="1" s="1"/>
  <c r="D18" i="5"/>
  <c r="D14" i="5"/>
  <c r="D10" i="5"/>
  <c r="D6" i="5"/>
  <c r="K50" i="1"/>
  <c r="L50" i="1" s="1"/>
  <c r="J47" i="1"/>
  <c r="L47" i="1" s="1"/>
  <c r="G44" i="1"/>
  <c r="I44" i="1" s="1"/>
  <c r="G28" i="1"/>
  <c r="G12" i="1"/>
  <c r="I12" i="1" s="1"/>
  <c r="L9" i="1"/>
  <c r="D4" i="5"/>
  <c r="D33" i="5"/>
  <c r="D29" i="5"/>
  <c r="D25" i="5"/>
  <c r="D21" i="5"/>
  <c r="D17" i="5"/>
  <c r="D13" i="5"/>
  <c r="D9" i="5"/>
  <c r="K33" i="1"/>
  <c r="L33" i="1" s="1"/>
  <c r="J32" i="1"/>
  <c r="L32" i="1" s="1"/>
  <c r="K17" i="1"/>
  <c r="L17" i="1" s="1"/>
  <c r="J16" i="1"/>
  <c r="L16" i="1" s="1"/>
  <c r="G40" i="1"/>
  <c r="I40" i="1" s="1"/>
  <c r="G32" i="1"/>
  <c r="I32" i="1" s="1"/>
  <c r="G24" i="1"/>
  <c r="I24" i="1" s="1"/>
  <c r="G16" i="1"/>
  <c r="I16" i="1" s="1"/>
  <c r="G8" i="1"/>
  <c r="I8" i="1" s="1"/>
  <c r="P41" i="1"/>
  <c r="P23" i="1"/>
  <c r="P17" i="1"/>
  <c r="P40" i="1"/>
  <c r="P16" i="1"/>
  <c r="P5" i="1"/>
  <c r="H28" i="1"/>
  <c r="P35" i="1"/>
  <c r="P11" i="1"/>
  <c r="G48" i="1"/>
  <c r="I48" i="1" s="1"/>
  <c r="P34" i="1"/>
  <c r="K42" i="1"/>
  <c r="L42" i="1" s="1"/>
  <c r="K38" i="1"/>
  <c r="L38" i="1" s="1"/>
  <c r="K34" i="1"/>
  <c r="L34" i="1" s="1"/>
  <c r="K30" i="1"/>
  <c r="L30" i="1" s="1"/>
  <c r="K26" i="1"/>
  <c r="L26" i="1" s="1"/>
  <c r="K22" i="1"/>
  <c r="L22" i="1" s="1"/>
  <c r="K18" i="1"/>
  <c r="L18" i="1" s="1"/>
  <c r="K14" i="1"/>
  <c r="L14" i="1" s="1"/>
  <c r="K10" i="1"/>
  <c r="L10" i="1" s="1"/>
  <c r="K6" i="1"/>
  <c r="L6" i="1" s="1"/>
  <c r="G35" i="1"/>
  <c r="G31" i="1"/>
  <c r="I31" i="1" s="1"/>
  <c r="G27" i="1"/>
  <c r="I27" i="1" s="1"/>
  <c r="G23" i="1"/>
  <c r="G19" i="1"/>
  <c r="I19" i="1" s="1"/>
  <c r="G15" i="1"/>
  <c r="I15" i="1" s="1"/>
  <c r="G11" i="1"/>
  <c r="G7" i="1"/>
  <c r="I7" i="1" s="1"/>
  <c r="P49" i="1"/>
  <c r="P37" i="1"/>
  <c r="P25" i="1"/>
  <c r="P13" i="1"/>
  <c r="P7" i="1"/>
  <c r="H51" i="1"/>
  <c r="I51" i="1" s="1"/>
  <c r="J49" i="1"/>
  <c r="L49" i="1" s="1"/>
  <c r="H47" i="1"/>
  <c r="J43" i="1"/>
  <c r="L43" i="1" s="1"/>
  <c r="H43" i="1"/>
  <c r="I43" i="1" s="1"/>
  <c r="G42" i="1"/>
  <c r="I42" i="1" s="1"/>
  <c r="J39" i="1"/>
  <c r="L39" i="1" s="1"/>
  <c r="H39" i="1"/>
  <c r="I39" i="1" s="1"/>
  <c r="G38" i="1"/>
  <c r="I38" i="1" s="1"/>
  <c r="J35" i="1"/>
  <c r="L35" i="1" s="1"/>
  <c r="H35" i="1"/>
  <c r="G34" i="1"/>
  <c r="I34" i="1" s="1"/>
  <c r="J31" i="1"/>
  <c r="L31" i="1" s="1"/>
  <c r="G30" i="1"/>
  <c r="I30" i="1" s="1"/>
  <c r="J27" i="1"/>
  <c r="L27" i="1" s="1"/>
  <c r="G26" i="1"/>
  <c r="I26" i="1" s="1"/>
  <c r="J23" i="1"/>
  <c r="L23" i="1" s="1"/>
  <c r="H23" i="1"/>
  <c r="G22" i="1"/>
  <c r="I22" i="1" s="1"/>
  <c r="J19" i="1"/>
  <c r="L19" i="1" s="1"/>
  <c r="G18" i="1"/>
  <c r="I18" i="1" s="1"/>
  <c r="J15" i="1"/>
  <c r="L15" i="1" s="1"/>
  <c r="G14" i="1"/>
  <c r="I14" i="1" s="1"/>
  <c r="J11" i="1"/>
  <c r="L11" i="1" s="1"/>
  <c r="H11" i="1"/>
  <c r="G10" i="1"/>
  <c r="I10" i="1" s="1"/>
  <c r="J7" i="1"/>
  <c r="L7" i="1" s="1"/>
  <c r="G6" i="1"/>
  <c r="I6" i="1" s="1"/>
  <c r="G47" i="1"/>
  <c r="I46" i="1"/>
  <c r="J4" i="1"/>
  <c r="L4" i="1" s="1"/>
  <c r="P4" i="1"/>
  <c r="G4" i="1"/>
  <c r="I4" i="1" s="1"/>
  <c r="M9" i="1" l="1"/>
  <c r="N9" i="1" s="1"/>
  <c r="I29" i="1"/>
  <c r="M29" i="1" s="1"/>
  <c r="I28" i="1"/>
  <c r="M28" i="1" s="1"/>
  <c r="N28" i="1" s="1"/>
  <c r="M44" i="1"/>
  <c r="N44" i="1" s="1"/>
  <c r="M13" i="1"/>
  <c r="N13" i="1" s="1"/>
  <c r="M36" i="1"/>
  <c r="N36" i="1" s="1"/>
  <c r="M50" i="1"/>
  <c r="N50" i="1" s="1"/>
  <c r="M20" i="1"/>
  <c r="N20" i="1" s="1"/>
  <c r="M39" i="1"/>
  <c r="N39" i="1" s="1"/>
  <c r="M51" i="1"/>
  <c r="N51" i="1" s="1"/>
  <c r="M8" i="1"/>
  <c r="N8" i="1" s="1"/>
  <c r="M24" i="1"/>
  <c r="N24" i="1" s="1"/>
  <c r="M4" i="1"/>
  <c r="N4" i="1" s="1"/>
  <c r="M42" i="1"/>
  <c r="N42" i="1" s="1"/>
  <c r="M40" i="1"/>
  <c r="N40" i="1" s="1"/>
  <c r="M18" i="1"/>
  <c r="N18" i="1" s="1"/>
  <c r="M46" i="1"/>
  <c r="N46" i="1" s="1"/>
  <c r="M17" i="1"/>
  <c r="N17" i="1" s="1"/>
  <c r="M25" i="1"/>
  <c r="N25" i="1" s="1"/>
  <c r="M33" i="1"/>
  <c r="N33" i="1" s="1"/>
  <c r="M41" i="1"/>
  <c r="N41" i="1" s="1"/>
  <c r="M7" i="1"/>
  <c r="N7" i="1" s="1"/>
  <c r="I35" i="1"/>
  <c r="M35" i="1" s="1"/>
  <c r="M12" i="1"/>
  <c r="N12" i="1" s="1"/>
  <c r="M10" i="1"/>
  <c r="N10" i="1" s="1"/>
  <c r="M32" i="1"/>
  <c r="N32" i="1" s="1"/>
  <c r="M49" i="1"/>
  <c r="N49" i="1" s="1"/>
  <c r="M26" i="1"/>
  <c r="N26" i="1" s="1"/>
  <c r="M34" i="1"/>
  <c r="N34" i="1" s="1"/>
  <c r="M43" i="1"/>
  <c r="N43" i="1" s="1"/>
  <c r="I11" i="1"/>
  <c r="M11" i="1" s="1"/>
  <c r="N11" i="1" s="1"/>
  <c r="M5" i="1"/>
  <c r="N5" i="1" s="1"/>
  <c r="M6" i="1"/>
  <c r="N6" i="1" s="1"/>
  <c r="M48" i="1"/>
  <c r="N48" i="1" s="1"/>
  <c r="M30" i="1"/>
  <c r="N30" i="1" s="1"/>
  <c r="M14" i="1"/>
  <c r="N14" i="1" s="1"/>
  <c r="M31" i="1"/>
  <c r="N31" i="1" s="1"/>
  <c r="M27" i="1"/>
  <c r="N27" i="1" s="1"/>
  <c r="I47" i="1"/>
  <c r="M47" i="1" s="1"/>
  <c r="N47" i="1" s="1"/>
  <c r="M15" i="1"/>
  <c r="N15" i="1" s="1"/>
  <c r="M22" i="1"/>
  <c r="N22" i="1" s="1"/>
  <c r="M38" i="1"/>
  <c r="N38" i="1" s="1"/>
  <c r="M19" i="1"/>
  <c r="N19" i="1" s="1"/>
  <c r="I23" i="1"/>
  <c r="M23" i="1" s="1"/>
  <c r="N23" i="1" s="1"/>
  <c r="M16" i="1"/>
  <c r="M21" i="1"/>
  <c r="M37" i="1"/>
  <c r="M45" i="1"/>
  <c r="Q40" i="1" l="1"/>
  <c r="Q28" i="1"/>
  <c r="Q43" i="1"/>
  <c r="Q34" i="1"/>
  <c r="Q24" i="1"/>
  <c r="Q47" i="1"/>
  <c r="Q5" i="1"/>
  <c r="Q7" i="1"/>
  <c r="Q36" i="1"/>
  <c r="Q13" i="1"/>
  <c r="Q4" i="1"/>
  <c r="Q29" i="1"/>
  <c r="Q22" i="1"/>
  <c r="Q25" i="1"/>
  <c r="Q6" i="1"/>
  <c r="N35" i="1"/>
  <c r="Q37" i="1" s="1"/>
  <c r="Q49" i="1"/>
  <c r="Q12" i="1"/>
  <c r="Q10" i="1"/>
  <c r="Q46" i="1"/>
  <c r="Q11" i="1"/>
  <c r="Q23" i="1"/>
  <c r="Q19" i="1"/>
  <c r="Q48" i="1"/>
  <c r="N21" i="1"/>
  <c r="Q18" i="1" s="1"/>
  <c r="N29" i="1"/>
  <c r="Q31" i="1" s="1"/>
  <c r="Q30" i="1"/>
  <c r="N16" i="1"/>
  <c r="Q17" i="1" s="1"/>
  <c r="Q16" i="1"/>
  <c r="N45" i="1"/>
  <c r="Q42" i="1" s="1"/>
  <c r="Q41" i="1"/>
  <c r="N37" i="1"/>
  <c r="Q35" i="1" s="1"/>
  <c r="U22" i="1" l="1"/>
  <c r="T22" i="1" s="1"/>
  <c r="B15" i="2" s="1"/>
  <c r="U5" i="1"/>
  <c r="T5" i="1" s="1"/>
  <c r="B13" i="2" s="1"/>
  <c r="C13" i="2" s="1"/>
  <c r="U47" i="1"/>
  <c r="T47" i="1" s="1"/>
  <c r="B25" i="2" s="1"/>
  <c r="C25" i="2" s="1"/>
  <c r="U37" i="1"/>
  <c r="T37" i="1" s="1"/>
  <c r="U12" i="1"/>
  <c r="T12" i="1" s="1"/>
  <c r="U6" i="1"/>
  <c r="T6" i="1" s="1"/>
  <c r="U7" i="1"/>
  <c r="T7" i="1" s="1"/>
  <c r="U25" i="1"/>
  <c r="T25" i="1" s="1"/>
  <c r="U4" i="1"/>
  <c r="T4" i="1" s="1"/>
  <c r="B3" i="2" s="1"/>
  <c r="C3" i="2" s="1"/>
  <c r="U49" i="1"/>
  <c r="T49" i="1" s="1"/>
  <c r="U40" i="1"/>
  <c r="T40" i="1" s="1"/>
  <c r="B23" i="2" s="1"/>
  <c r="D23" i="2" s="1"/>
  <c r="U24" i="1"/>
  <c r="T24" i="1" s="1"/>
  <c r="U10" i="1"/>
  <c r="T10" i="1" s="1"/>
  <c r="B11" i="2" s="1"/>
  <c r="C11" i="2" s="1"/>
  <c r="U13" i="1"/>
  <c r="T13" i="1" s="1"/>
  <c r="U29" i="1"/>
  <c r="T29" i="1" s="1"/>
  <c r="B29" i="2" s="1"/>
  <c r="C29" i="2" s="1"/>
  <c r="U11" i="1"/>
  <c r="T11" i="1" s="1"/>
  <c r="B5" i="2" s="1"/>
  <c r="D5" i="2" s="1"/>
  <c r="U36" i="1"/>
  <c r="T36" i="1" s="1"/>
  <c r="U23" i="1"/>
  <c r="T23" i="1" s="1"/>
  <c r="B9" i="2" s="1"/>
  <c r="D9" i="2" s="1"/>
  <c r="U43" i="1"/>
  <c r="T43" i="1" s="1"/>
  <c r="U46" i="1"/>
  <c r="T46" i="1" s="1"/>
  <c r="B31" i="2" s="1"/>
  <c r="C31" i="2" s="1"/>
  <c r="U48" i="1"/>
  <c r="T48" i="1" s="1"/>
  <c r="U34" i="1"/>
  <c r="T34" i="1" s="1"/>
  <c r="B27" i="2" s="1"/>
  <c r="D27" i="2" s="1"/>
  <c r="D3" i="2"/>
  <c r="E3" i="2" s="1"/>
  <c r="U31" i="1"/>
  <c r="T31" i="1" s="1"/>
  <c r="U30" i="1"/>
  <c r="T30" i="1" s="1"/>
  <c r="U35" i="1"/>
  <c r="T35" i="1" s="1"/>
  <c r="B21" i="2" s="1"/>
  <c r="U28" i="1"/>
  <c r="T28" i="1" s="1"/>
  <c r="B19" i="2" s="1"/>
  <c r="U42" i="1"/>
  <c r="T42" i="1" s="1"/>
  <c r="C15" i="2"/>
  <c r="D15" i="2"/>
  <c r="U41" i="1"/>
  <c r="T41" i="1" s="1"/>
  <c r="B33" i="2" s="1"/>
  <c r="U18" i="1"/>
  <c r="T18" i="1" s="1"/>
  <c r="U16" i="1"/>
  <c r="T16" i="1" s="1"/>
  <c r="B7" i="2" s="1"/>
  <c r="U17" i="1"/>
  <c r="T17" i="1" s="1"/>
  <c r="B17" i="2" s="1"/>
  <c r="U19" i="1"/>
  <c r="T19" i="1" s="1"/>
  <c r="D13" i="2" l="1"/>
  <c r="D25" i="2"/>
  <c r="E25" i="2" s="1"/>
  <c r="C5" i="2"/>
  <c r="E5" i="2" s="1"/>
  <c r="F4" i="2" s="1"/>
  <c r="H15" i="2" s="1"/>
  <c r="D29" i="2"/>
  <c r="E29" i="2" s="1"/>
  <c r="C23" i="2"/>
  <c r="E23" i="2" s="1"/>
  <c r="C27" i="2"/>
  <c r="E27" i="2" s="1"/>
  <c r="D11" i="2"/>
  <c r="E11" i="2" s="1"/>
  <c r="C9" i="2"/>
  <c r="E9" i="2" s="1"/>
  <c r="D31" i="2"/>
  <c r="E31" i="2" s="1"/>
  <c r="E15" i="2"/>
  <c r="D33" i="2"/>
  <c r="C33" i="2"/>
  <c r="C19" i="2"/>
  <c r="D19" i="2"/>
  <c r="C17" i="2"/>
  <c r="D17" i="2"/>
  <c r="D21" i="2"/>
  <c r="C21" i="2"/>
  <c r="D7" i="2"/>
  <c r="C7" i="2"/>
  <c r="E13" i="2"/>
  <c r="F24" i="2" l="1"/>
  <c r="H13" i="2" s="1"/>
  <c r="J13" i="2" s="1"/>
  <c r="E17" i="2"/>
  <c r="F16" i="2" s="1"/>
  <c r="H25" i="2" s="1"/>
  <c r="I25" i="2" s="1"/>
  <c r="F28" i="2"/>
  <c r="H19" i="2" s="1"/>
  <c r="J19" i="2" s="1"/>
  <c r="F12" i="2"/>
  <c r="H23" i="2" s="1"/>
  <c r="J23" i="2" s="1"/>
  <c r="E21" i="2"/>
  <c r="E19" i="2"/>
  <c r="E33" i="2"/>
  <c r="F32" i="2" s="1"/>
  <c r="H21" i="2" s="1"/>
  <c r="J21" i="2" s="1"/>
  <c r="I15" i="2"/>
  <c r="J15" i="2"/>
  <c r="E7" i="2"/>
  <c r="F8" i="2" s="1"/>
  <c r="H17" i="2" s="1"/>
  <c r="I23" i="2" l="1"/>
  <c r="K23" i="2" s="1"/>
  <c r="F20" i="2"/>
  <c r="H11" i="2" s="1"/>
  <c r="J11" i="2" s="1"/>
  <c r="I13" i="2"/>
  <c r="K13" i="2" s="1"/>
  <c r="I19" i="2"/>
  <c r="K19" i="2" s="1"/>
  <c r="I21" i="2"/>
  <c r="K21" i="2" s="1"/>
  <c r="J25" i="2"/>
  <c r="K25" i="2" s="1"/>
  <c r="J17" i="2"/>
  <c r="I17" i="2"/>
  <c r="K15" i="2"/>
  <c r="I11" i="2" l="1"/>
  <c r="K11" i="2" s="1"/>
  <c r="L12" i="2" s="1"/>
  <c r="N17" i="2" s="1"/>
  <c r="L20" i="2"/>
  <c r="N21" i="2" s="1"/>
  <c r="O21" i="2" s="1"/>
  <c r="L24" i="2"/>
  <c r="N19" i="2" s="1"/>
  <c r="O19" i="2" s="1"/>
  <c r="K17" i="2"/>
  <c r="L16" i="2" s="1"/>
  <c r="N15" i="2" s="1"/>
  <c r="P21" i="2" l="1"/>
  <c r="Q21" i="2" s="1"/>
  <c r="P19" i="2"/>
  <c r="Q19" i="2" s="1"/>
  <c r="P15" i="2"/>
  <c r="O15" i="2"/>
  <c r="O17" i="2"/>
  <c r="P17" i="2"/>
  <c r="R20" i="2" l="1"/>
  <c r="T20" i="2" s="1"/>
  <c r="V20" i="2" s="1"/>
  <c r="Q15" i="2"/>
  <c r="Q17" i="2"/>
  <c r="U20" i="2" l="1"/>
  <c r="W20" i="2" s="1"/>
  <c r="R16" i="2"/>
  <c r="T16" i="2" s="1"/>
  <c r="V16" i="2" s="1"/>
  <c r="U16" i="2" l="1"/>
  <c r="W16" i="2" s="1"/>
  <c r="Y18" i="2" s="1"/>
</calcChain>
</file>

<file path=xl/sharedStrings.xml><?xml version="1.0" encoding="utf-8"?>
<sst xmlns="http://schemas.openxmlformats.org/spreadsheetml/2006/main" count="80" uniqueCount="67">
  <si>
    <t>Min</t>
  </si>
  <si>
    <t>Max</t>
  </si>
  <si>
    <t>Punten</t>
  </si>
  <si>
    <t>Spanje</t>
  </si>
  <si>
    <t>Nr</t>
  </si>
  <si>
    <t>Land</t>
  </si>
  <si>
    <t>Pt</t>
  </si>
  <si>
    <t>Nederland</t>
  </si>
  <si>
    <t>Chili</t>
  </si>
  <si>
    <t>Groep A</t>
  </si>
  <si>
    <t>Mexico</t>
  </si>
  <si>
    <t>Kameroen</t>
  </si>
  <si>
    <t>Groep B</t>
  </si>
  <si>
    <t>Groep C</t>
  </si>
  <si>
    <t>Colombia</t>
  </si>
  <si>
    <t>Griekenland</t>
  </si>
  <si>
    <t>Ivoorkust</t>
  </si>
  <si>
    <t>Japan</t>
  </si>
  <si>
    <t>Groep D</t>
  </si>
  <si>
    <t>Uruguay</t>
  </si>
  <si>
    <t>Costa Rica</t>
  </si>
  <si>
    <t>Engeland</t>
  </si>
  <si>
    <t>Groep E</t>
  </si>
  <si>
    <t>Zwitserland</t>
  </si>
  <si>
    <t>Ecuador</t>
  </si>
  <si>
    <t>Frankrijk</t>
  </si>
  <si>
    <t>Honduras</t>
  </si>
  <si>
    <t>Groep F</t>
  </si>
  <si>
    <t>Iran</t>
  </si>
  <si>
    <t>Nigeria</t>
  </si>
  <si>
    <t>Groep G</t>
  </si>
  <si>
    <t>Duitsland</t>
  </si>
  <si>
    <t>Portugal</t>
  </si>
  <si>
    <t>Ghana</t>
  </si>
  <si>
    <t>VS</t>
  </si>
  <si>
    <t>Groep H</t>
  </si>
  <si>
    <t>Algerije</t>
  </si>
  <si>
    <t>Rusland</t>
  </si>
  <si>
    <t>Zuid-Korea</t>
  </si>
  <si>
    <t>Sterkte</t>
  </si>
  <si>
    <t>Groepschema</t>
  </si>
  <si>
    <t>Landen</t>
  </si>
  <si>
    <t>Wedstrijd</t>
  </si>
  <si>
    <t>GroepNr</t>
  </si>
  <si>
    <t>Sterkte1</t>
  </si>
  <si>
    <t>Sterkte2</t>
  </si>
  <si>
    <t>1/8 Finales</t>
  </si>
  <si>
    <t>1/4 Finales</t>
  </si>
  <si>
    <t>1/2 Finales</t>
  </si>
  <si>
    <t>Finale</t>
  </si>
  <si>
    <t>Land1</t>
  </si>
  <si>
    <t>Land2</t>
  </si>
  <si>
    <t>Groepsresultaat</t>
  </si>
  <si>
    <t>© 2014, G-Info/G. Verbruggen</t>
  </si>
  <si>
    <t>www.ginfo.nl</t>
  </si>
  <si>
    <t>Voorbeeld materiaal -  WK-voetbal 2014</t>
  </si>
  <si>
    <t>mail: Vraag/opmerking over WK-voetbal 2014</t>
  </si>
  <si>
    <t>Aantal</t>
  </si>
  <si>
    <t>Perc</t>
  </si>
  <si>
    <t>Brazilië</t>
  </si>
  <si>
    <t>Kroatië</t>
  </si>
  <si>
    <t>Australië</t>
  </si>
  <si>
    <t>Italië</t>
  </si>
  <si>
    <t>Argentinië</t>
  </si>
  <si>
    <t>Bosnië-Herzegovina</t>
  </si>
  <si>
    <t>België</t>
  </si>
  <si>
    <t>Aantal per run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</si>
</sst>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30"/>
      <color indexed="30"/>
      <name val="Arial"/>
      <family val="2"/>
    </font>
    <font>
      <b/>
      <sz val="18"/>
      <color indexed="8"/>
      <name val="Arial"/>
      <family val="2"/>
    </font>
    <font>
      <b/>
      <sz val="10"/>
      <name val="Verdana"/>
      <family val="2"/>
    </font>
    <font>
      <b/>
      <u/>
      <sz val="10"/>
      <color theme="9"/>
      <name val="Arial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auto="1"/>
      </patternFill>
    </fill>
  </fills>
  <borders count="4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indexed="53"/>
      </left>
      <right/>
      <top style="thick">
        <color indexed="53"/>
      </top>
      <bottom/>
      <diagonal/>
    </border>
    <border>
      <left/>
      <right/>
      <top style="thick">
        <color indexed="53"/>
      </top>
      <bottom/>
      <diagonal/>
    </border>
    <border>
      <left/>
      <right style="thick">
        <color indexed="53"/>
      </right>
      <top style="thick">
        <color indexed="53"/>
      </top>
      <bottom/>
      <diagonal/>
    </border>
    <border>
      <left style="thick">
        <color indexed="53"/>
      </left>
      <right/>
      <top/>
      <bottom/>
      <diagonal/>
    </border>
    <border>
      <left/>
      <right style="thick">
        <color indexed="53"/>
      </right>
      <top/>
      <bottom/>
      <diagonal/>
    </border>
    <border>
      <left style="thick">
        <color indexed="53"/>
      </left>
      <right/>
      <top/>
      <bottom style="thick">
        <color indexed="53"/>
      </bottom>
      <diagonal/>
    </border>
    <border>
      <left/>
      <right/>
      <top/>
      <bottom style="thick">
        <color indexed="53"/>
      </bottom>
      <diagonal/>
    </border>
    <border>
      <left/>
      <right style="thick">
        <color indexed="53"/>
      </right>
      <top/>
      <bottom style="thick">
        <color indexed="53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82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6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9" xfId="0" applyBorder="1"/>
    <xf numFmtId="0" fontId="2" fillId="0" borderId="1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13" xfId="0" applyFont="1" applyBorder="1"/>
    <xf numFmtId="0" fontId="0" fillId="0" borderId="14" xfId="0" applyBorder="1"/>
    <xf numFmtId="0" fontId="0" fillId="0" borderId="15" xfId="0" applyBorder="1"/>
    <xf numFmtId="0" fontId="2" fillId="0" borderId="16" xfId="0" applyFont="1" applyBorder="1"/>
    <xf numFmtId="0" fontId="2" fillId="0" borderId="20" xfId="0" applyFont="1" applyBorder="1"/>
    <xf numFmtId="0" fontId="2" fillId="0" borderId="21" xfId="0" applyFont="1" applyBorder="1"/>
    <xf numFmtId="0" fontId="0" fillId="0" borderId="17" xfId="0" applyBorder="1"/>
    <xf numFmtId="0" fontId="2" fillId="0" borderId="9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7" xfId="0" applyFont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16" xfId="0" applyBorder="1"/>
    <xf numFmtId="0" fontId="2" fillId="0" borderId="0" xfId="0" applyFont="1" applyAlignment="1">
      <alignment horizontal="right"/>
    </xf>
    <xf numFmtId="0" fontId="3" fillId="0" borderId="3" xfId="0" applyFont="1" applyBorder="1"/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0" fontId="0" fillId="0" borderId="0" xfId="0" applyAlignment="1"/>
    <xf numFmtId="164" fontId="0" fillId="0" borderId="4" xfId="1" applyNumberFormat="1" applyFont="1" applyBorder="1" applyAlignment="1"/>
    <xf numFmtId="0" fontId="0" fillId="0" borderId="4" xfId="0" applyBorder="1" applyAlignment="1"/>
    <xf numFmtId="0" fontId="0" fillId="0" borderId="19" xfId="0" applyBorder="1" applyAlignment="1"/>
    <xf numFmtId="164" fontId="0" fillId="0" borderId="19" xfId="1" applyNumberFormat="1" applyFont="1" applyBorder="1" applyAlignment="1"/>
    <xf numFmtId="0" fontId="0" fillId="0" borderId="6" xfId="0" applyBorder="1" applyAlignment="1"/>
    <xf numFmtId="0" fontId="2" fillId="0" borderId="26" xfId="0" applyFont="1" applyBorder="1" applyAlignment="1">
      <alignment horizontal="center"/>
    </xf>
    <xf numFmtId="0" fontId="7" fillId="0" borderId="4" xfId="0" applyFont="1" applyBorder="1"/>
    <xf numFmtId="0" fontId="7" fillId="0" borderId="6" xfId="0" applyFont="1" applyBorder="1"/>
    <xf numFmtId="0" fontId="8" fillId="0" borderId="4" xfId="0" applyFont="1" applyBorder="1"/>
    <xf numFmtId="0" fontId="8" fillId="0" borderId="6" xfId="0" applyFont="1" applyBorder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11" fillId="2" borderId="0" xfId="78" applyFill="1"/>
    <xf numFmtId="0" fontId="11" fillId="2" borderId="0" xfId="78" applyFill="1" applyBorder="1"/>
    <xf numFmtId="0" fontId="11" fillId="0" borderId="0" xfId="78"/>
    <xf numFmtId="0" fontId="11" fillId="3" borderId="0" xfId="78" applyFill="1"/>
    <xf numFmtId="0" fontId="11" fillId="3" borderId="0" xfId="78" applyFill="1" applyBorder="1"/>
    <xf numFmtId="0" fontId="11" fillId="3" borderId="32" xfId="78" applyFill="1" applyBorder="1"/>
    <xf numFmtId="0" fontId="11" fillId="3" borderId="33" xfId="78" applyFill="1" applyBorder="1"/>
    <xf numFmtId="0" fontId="11" fillId="3" borderId="34" xfId="78" applyFill="1" applyBorder="1"/>
    <xf numFmtId="0" fontId="11" fillId="3" borderId="35" xfId="78" applyFill="1" applyBorder="1"/>
    <xf numFmtId="0" fontId="12" fillId="3" borderId="0" xfId="78" applyFont="1" applyFill="1" applyBorder="1"/>
    <xf numFmtId="0" fontId="11" fillId="3" borderId="36" xfId="78" applyFill="1" applyBorder="1"/>
    <xf numFmtId="0" fontId="13" fillId="3" borderId="0" xfId="78" applyFont="1" applyFill="1" applyBorder="1" applyAlignment="1">
      <alignment horizontal="right"/>
    </xf>
    <xf numFmtId="0" fontId="14" fillId="3" borderId="0" xfId="78" applyFont="1" applyFill="1" applyBorder="1" applyAlignment="1">
      <alignment horizontal="right"/>
    </xf>
    <xf numFmtId="0" fontId="15" fillId="3" borderId="0" xfId="78" applyFont="1" applyFill="1" applyBorder="1" applyAlignment="1">
      <alignment horizontal="right"/>
    </xf>
    <xf numFmtId="0" fontId="16" fillId="3" borderId="0" xfId="79" applyFill="1" applyBorder="1" applyAlignment="1" applyProtection="1">
      <alignment horizontal="right"/>
      <protection locked="0"/>
    </xf>
    <xf numFmtId="0" fontId="16" fillId="3" borderId="0" xfId="79" applyFill="1" applyAlignment="1" applyProtection="1">
      <alignment horizontal="right"/>
      <protection locked="0"/>
    </xf>
    <xf numFmtId="0" fontId="11" fillId="3" borderId="37" xfId="78" applyFill="1" applyBorder="1"/>
    <xf numFmtId="0" fontId="11" fillId="3" borderId="38" xfId="78" applyFill="1" applyBorder="1"/>
    <xf numFmtId="0" fontId="11" fillId="3" borderId="39" xfId="78" applyFill="1" applyBorder="1"/>
    <xf numFmtId="0" fontId="11" fillId="0" borderId="0" xfId="78" applyBorder="1"/>
    <xf numFmtId="0" fontId="3" fillId="0" borderId="24" xfId="0" applyFont="1" applyBorder="1"/>
    <xf numFmtId="0" fontId="0" fillId="0" borderId="20" xfId="0" applyBorder="1"/>
    <xf numFmtId="0" fontId="3" fillId="0" borderId="4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9" fontId="0" fillId="0" borderId="4" xfId="81" applyFont="1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3" xfId="81" applyFont="1" applyBorder="1" applyAlignment="1">
      <alignment horizontal="center"/>
    </xf>
    <xf numFmtId="9" fontId="0" fillId="0" borderId="6" xfId="8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82">
    <cellStyle name="Gevolgde hyperlink" xfId="3" builtinId="9" hidden="1"/>
    <cellStyle name="Gevolgde hyperlink" xfId="5" builtinId="9" hidden="1"/>
    <cellStyle name="Gevolgde hyperlink" xfId="7" builtinId="9" hidden="1"/>
    <cellStyle name="Gevolgde hyperlink" xfId="9" builtinId="9" hidden="1"/>
    <cellStyle name="Gevolgde hyperlink" xfId="11" builtinId="9" hidden="1"/>
    <cellStyle name="Gevolgde hyperlink" xfId="13" builtinId="9" hidden="1"/>
    <cellStyle name="Gevolgde hyperlink" xfId="15" builtinId="9" hidden="1"/>
    <cellStyle name="Gevolgde hyperlink" xfId="17" builtinId="9" hidden="1"/>
    <cellStyle name="Gevolgde hyperlink" xfId="19" builtinId="9" hidden="1"/>
    <cellStyle name="Gevolgde hyperlink" xfId="21" builtinId="9" hidden="1"/>
    <cellStyle name="Gevolgde hyperlink" xfId="23" builtinId="9" hidden="1"/>
    <cellStyle name="Gevolgde hyperlink" xfId="25" builtinId="9" hidden="1"/>
    <cellStyle name="Gevolgde hyperlink" xfId="27" builtinId="9" hidden="1"/>
    <cellStyle name="Gevolgde hyperlink" xfId="29" builtinId="9" hidden="1"/>
    <cellStyle name="Gevolgde hyperlink" xfId="31" builtinId="9" hidden="1"/>
    <cellStyle name="Gevolgde hyperlink" xfId="33" builtinId="9" hidden="1"/>
    <cellStyle name="Gevolgde hyperlink" xfId="35" builtinId="9" hidden="1"/>
    <cellStyle name="Gevolgde hyperlink" xfId="37" builtinId="9" hidden="1"/>
    <cellStyle name="Gevolgde hyperlink" xfId="39" builtinId="9" hidden="1"/>
    <cellStyle name="Gevolgde hyperlink" xfId="41" builtinId="9" hidden="1"/>
    <cellStyle name="Gevolgde hyperlink" xfId="43" builtinId="9" hidden="1"/>
    <cellStyle name="Gevolgde hyperlink" xfId="45" builtinId="9" hidden="1"/>
    <cellStyle name="Gevolgde hyperlink" xfId="47" builtinId="9" hidden="1"/>
    <cellStyle name="Gevolgde hyperlink" xfId="49" builtinId="9" hidden="1"/>
    <cellStyle name="Gevolgde hyperlink" xfId="51" builtinId="9" hidden="1"/>
    <cellStyle name="Gevolgde hyperlink" xfId="53" builtinId="9" hidden="1"/>
    <cellStyle name="Gevolgde hyperlink" xfId="55" builtinId="9" hidden="1"/>
    <cellStyle name="Gevolgde hyperlink" xfId="57" builtinId="9" hidden="1"/>
    <cellStyle name="Gevolgde hyperlink" xfId="59" builtinId="9" hidden="1"/>
    <cellStyle name="Gevolgde hyperlink" xfId="61" builtinId="9" hidden="1"/>
    <cellStyle name="Gevolgde hyperlink" xfId="63" builtinId="9" hidden="1"/>
    <cellStyle name="Gevolgde hyperlink" xfId="65" builtinId="9" hidden="1"/>
    <cellStyle name="Gevolgde hyperlink" xfId="67" builtinId="9" hidden="1"/>
    <cellStyle name="Gevolgde hyperlink" xfId="69" builtinId="9" hidden="1"/>
    <cellStyle name="Gevolgde hyperlink" xfId="71" builtinId="9" hidden="1"/>
    <cellStyle name="Gevolgde hyperlink" xfId="73" builtinId="9" hidden="1"/>
    <cellStyle name="Gevolgde hyperlink" xfId="75" builtinId="9" hidden="1"/>
    <cellStyle name="Gevolgde hyperlink" xfId="7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9" builtinId="8"/>
    <cellStyle name="Komma" xfId="1" builtinId="3"/>
    <cellStyle name="Normal 2" xfId="78"/>
    <cellStyle name="Procent" xfId="81" builtinId="5"/>
    <cellStyle name="Standaard" xfId="0" builtinId="0"/>
    <cellStyle name="Standaard 2" xfId="8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Kans op wereldkampioenschap 2014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MC!$D$3</c:f>
              <c:strCache>
                <c:ptCount val="1"/>
                <c:pt idx="0">
                  <c:v>Perc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5"/>
            <c:invertIfNegative val="0"/>
            <c:bubble3D val="0"/>
            <c:spPr>
              <a:solidFill>
                <a:srgbClr val="FF9933"/>
              </a:solidFill>
            </c:spPr>
          </c:dPt>
          <c:dLbls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nl-N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MC!$B$4:$B$35</c:f>
              <c:strCache>
                <c:ptCount val="32"/>
                <c:pt idx="0">
                  <c:v>Brazilië</c:v>
                </c:pt>
                <c:pt idx="1">
                  <c:v>Kroatië</c:v>
                </c:pt>
                <c:pt idx="2">
                  <c:v>Mexico</c:v>
                </c:pt>
                <c:pt idx="3">
                  <c:v>Kameroen</c:v>
                </c:pt>
                <c:pt idx="4">
                  <c:v>Spanje</c:v>
                </c:pt>
                <c:pt idx="5">
                  <c:v>Nederland</c:v>
                </c:pt>
                <c:pt idx="6">
                  <c:v>Chili</c:v>
                </c:pt>
                <c:pt idx="7">
                  <c:v>Australië</c:v>
                </c:pt>
                <c:pt idx="8">
                  <c:v>Colombia</c:v>
                </c:pt>
                <c:pt idx="9">
                  <c:v>Griekenland</c:v>
                </c:pt>
                <c:pt idx="10">
                  <c:v>Ivoorkust</c:v>
                </c:pt>
                <c:pt idx="11">
                  <c:v>Japan</c:v>
                </c:pt>
                <c:pt idx="12">
                  <c:v>Uruguay</c:v>
                </c:pt>
                <c:pt idx="13">
                  <c:v>Costa Rica</c:v>
                </c:pt>
                <c:pt idx="14">
                  <c:v>Engeland</c:v>
                </c:pt>
                <c:pt idx="15">
                  <c:v>Italië</c:v>
                </c:pt>
                <c:pt idx="16">
                  <c:v>Zwitserland</c:v>
                </c:pt>
                <c:pt idx="17">
                  <c:v>Ecuador</c:v>
                </c:pt>
                <c:pt idx="18">
                  <c:v>Frankrijk</c:v>
                </c:pt>
                <c:pt idx="19">
                  <c:v>Honduras</c:v>
                </c:pt>
                <c:pt idx="20">
                  <c:v>Argentinië</c:v>
                </c:pt>
                <c:pt idx="21">
                  <c:v>Bosnië-Herzegovina</c:v>
                </c:pt>
                <c:pt idx="22">
                  <c:v>Iran</c:v>
                </c:pt>
                <c:pt idx="23">
                  <c:v>Nigeria</c:v>
                </c:pt>
                <c:pt idx="24">
                  <c:v>Duitsland</c:v>
                </c:pt>
                <c:pt idx="25">
                  <c:v>Portugal</c:v>
                </c:pt>
                <c:pt idx="26">
                  <c:v>Ghana</c:v>
                </c:pt>
                <c:pt idx="27">
                  <c:v>VS</c:v>
                </c:pt>
                <c:pt idx="28">
                  <c:v>België</c:v>
                </c:pt>
                <c:pt idx="29">
                  <c:v>Algerije</c:v>
                </c:pt>
                <c:pt idx="30">
                  <c:v>Rusland</c:v>
                </c:pt>
                <c:pt idx="31">
                  <c:v>Zuid-Korea</c:v>
                </c:pt>
              </c:strCache>
            </c:strRef>
          </c:cat>
          <c:val>
            <c:numRef>
              <c:f>MC!$D$4:$D$35</c:f>
              <c:numCache>
                <c:formatCode>0%</c:formatCode>
                <c:ptCount val="32"/>
                <c:pt idx="0">
                  <c:v>0.32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0.06</c:v>
                </c:pt>
                <c:pt idx="6">
                  <c:v>0.02</c:v>
                </c:pt>
                <c:pt idx="7">
                  <c:v>0</c:v>
                </c:pt>
                <c:pt idx="8">
                  <c:v>0.02</c:v>
                </c:pt>
                <c:pt idx="9">
                  <c:v>0.02</c:v>
                </c:pt>
                <c:pt idx="10">
                  <c:v>0.02</c:v>
                </c:pt>
                <c:pt idx="11">
                  <c:v>0.02</c:v>
                </c:pt>
                <c:pt idx="12">
                  <c:v>0.02</c:v>
                </c:pt>
                <c:pt idx="13">
                  <c:v>0.02</c:v>
                </c:pt>
                <c:pt idx="14">
                  <c:v>0.04</c:v>
                </c:pt>
                <c:pt idx="15">
                  <c:v>0.02</c:v>
                </c:pt>
                <c:pt idx="16">
                  <c:v>0</c:v>
                </c:pt>
                <c:pt idx="17">
                  <c:v>0.04</c:v>
                </c:pt>
                <c:pt idx="18">
                  <c:v>0.04</c:v>
                </c:pt>
                <c:pt idx="19">
                  <c:v>0.02</c:v>
                </c:pt>
                <c:pt idx="20">
                  <c:v>0.08</c:v>
                </c:pt>
                <c:pt idx="21">
                  <c:v>0.02</c:v>
                </c:pt>
                <c:pt idx="22">
                  <c:v>0</c:v>
                </c:pt>
                <c:pt idx="23">
                  <c:v>0</c:v>
                </c:pt>
                <c:pt idx="24">
                  <c:v>0.04</c:v>
                </c:pt>
                <c:pt idx="25">
                  <c:v>0</c:v>
                </c:pt>
                <c:pt idx="26">
                  <c:v>0.02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866432"/>
        <c:axId val="220867968"/>
      </c:barChart>
      <c:catAx>
        <c:axId val="220866432"/>
        <c:scaling>
          <c:orientation val="minMax"/>
        </c:scaling>
        <c:delete val="0"/>
        <c:axPos val="b"/>
        <c:majorTickMark val="out"/>
        <c:minorTickMark val="none"/>
        <c:tickLblPos val="nextTo"/>
        <c:crossAx val="220867968"/>
        <c:crosses val="autoZero"/>
        <c:auto val="1"/>
        <c:lblAlgn val="ctr"/>
        <c:lblOffset val="100"/>
        <c:noMultiLvlLbl val="0"/>
      </c:catAx>
      <c:valAx>
        <c:axId val="2208679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0866432"/>
        <c:crosses val="autoZero"/>
        <c:crossBetween val="between"/>
      </c:valAx>
    </c:plotArea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317500</xdr:colOff>
      <xdr:row>5</xdr:row>
      <xdr:rowOff>76201</xdr:rowOff>
    </xdr:from>
    <xdr:to>
      <xdr:col>8</xdr:col>
      <xdr:colOff>421566</xdr:colOff>
      <xdr:row>14</xdr:row>
      <xdr:rowOff>57150</xdr:rowOff>
    </xdr:to>
    <xdr:pic>
      <xdr:nvPicPr>
        <xdr:cNvPr id="2" name="Picture 1" descr="LOGO_G-INF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5775" y="828676"/>
          <a:ext cx="2466266" cy="1533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</xdr:row>
          <xdr:rowOff>0</xdr:rowOff>
        </xdr:from>
        <xdr:to>
          <xdr:col>16</xdr:col>
          <xdr:colOff>0</xdr:colOff>
          <xdr:row>5</xdr:row>
          <xdr:rowOff>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NL" sz="1100" b="1" i="0" u="none" strike="noStrike" baseline="0">
                  <a:solidFill>
                    <a:srgbClr val="000000"/>
                  </a:solidFill>
                  <a:latin typeface="Calibri"/>
                </a:rPr>
                <a:t>Monte Carlo draaien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</xdr:row>
          <xdr:rowOff>0</xdr:rowOff>
        </xdr:from>
        <xdr:to>
          <xdr:col>13</xdr:col>
          <xdr:colOff>0</xdr:colOff>
          <xdr:row>5</xdr:row>
          <xdr:rowOff>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NL" sz="1100" b="1" i="0" u="none" strike="noStrike" baseline="0">
                  <a:solidFill>
                    <a:srgbClr val="000000"/>
                  </a:solidFill>
                  <a:latin typeface="Calibri"/>
                </a:rPr>
                <a:t>Vorige run(s) wissen</a:t>
              </a:r>
            </a:p>
          </xdr:txBody>
        </xdr:sp>
        <xdr:clientData fPrintsWithSheet="0"/>
      </xdr:twoCellAnchor>
    </mc:Choice>
    <mc:Fallback/>
  </mc:AlternateContent>
  <xdr:twoCellAnchor>
    <xdr:from>
      <xdr:col>5</xdr:col>
      <xdr:colOff>90208</xdr:colOff>
      <xdr:row>7</xdr:row>
      <xdr:rowOff>78441</xdr:rowOff>
    </xdr:from>
    <xdr:to>
      <xdr:col>18</xdr:col>
      <xdr:colOff>90208</xdr:colOff>
      <xdr:row>32</xdr:row>
      <xdr:rowOff>137272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va@ginfo.nl?subject=Vraag/opmerking%20over%20WK-voetbal%202014" TargetMode="External"/><Relationship Id="rId1" Type="http://schemas.openxmlformats.org/officeDocument/2006/relationships/hyperlink" Target="http://www.ginfo.nl/?page_id=68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 enableFormatConditionsCalculation="0">
    <tabColor indexed="30"/>
    <pageSetUpPr fitToPage="1"/>
  </sheetPr>
  <dimension ref="A1:AR82"/>
  <sheetViews>
    <sheetView showGridLines="0" showRowColHeaders="0" tabSelected="1" workbookViewId="0"/>
  </sheetViews>
  <sheetFormatPr defaultColWidth="0" defaultRowHeight="12" customHeight="1" zeroHeight="1" x14ac:dyDescent="0.2"/>
  <cols>
    <col min="1" max="1" width="1.140625" style="70" customWidth="1"/>
    <col min="2" max="3" width="8.85546875" style="70" customWidth="1"/>
    <col min="4" max="4" width="2.7109375" style="70" customWidth="1"/>
    <col min="5" max="13" width="8.85546875" style="70" customWidth="1"/>
    <col min="14" max="14" width="5.85546875" style="87" customWidth="1"/>
    <col min="15" max="15" width="10.28515625" style="70" customWidth="1"/>
    <col min="16" max="16" width="2.85546875" style="70" customWidth="1"/>
    <col min="17" max="26" width="9.140625" style="70" customWidth="1"/>
    <col min="27" max="16384" width="9.140625" style="70" hidden="1"/>
  </cols>
  <sheetData>
    <row r="1" spans="1:44" ht="6.95" customHeight="1" x14ac:dyDescent="0.2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9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</row>
    <row r="2" spans="1:44" ht="12.75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</row>
    <row r="3" spans="1:44" ht="12.75" x14ac:dyDescent="0.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9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</row>
    <row r="4" spans="1:44" ht="13.5" thickBot="1" x14ac:dyDescent="0.25">
      <c r="A4" s="68"/>
      <c r="B4" s="68"/>
      <c r="C4" s="68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1"/>
      <c r="P4" s="71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</row>
    <row r="5" spans="1:44" ht="13.5" thickTop="1" x14ac:dyDescent="0.2">
      <c r="A5" s="68"/>
      <c r="B5" s="68"/>
      <c r="C5" s="68"/>
      <c r="D5" s="71"/>
      <c r="E5" s="73"/>
      <c r="F5" s="74"/>
      <c r="G5" s="74"/>
      <c r="H5" s="74"/>
      <c r="I5" s="74"/>
      <c r="J5" s="74"/>
      <c r="K5" s="74"/>
      <c r="L5" s="74"/>
      <c r="M5" s="74"/>
      <c r="N5" s="74"/>
      <c r="O5" s="75"/>
      <c r="P5" s="71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</row>
    <row r="6" spans="1:44" ht="20.25" x14ac:dyDescent="0.3">
      <c r="A6" s="68"/>
      <c r="B6" s="68"/>
      <c r="C6" s="68"/>
      <c r="D6" s="71"/>
      <c r="E6" s="76"/>
      <c r="F6" s="77"/>
      <c r="G6" s="72"/>
      <c r="H6" s="72"/>
      <c r="I6" s="72"/>
      <c r="J6" s="72"/>
      <c r="K6" s="72"/>
      <c r="L6" s="72"/>
      <c r="M6" s="72"/>
      <c r="N6" s="72"/>
      <c r="O6" s="78"/>
      <c r="P6" s="71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</row>
    <row r="7" spans="1:44" ht="12.75" x14ac:dyDescent="0.2">
      <c r="A7" s="68"/>
      <c r="B7" s="68"/>
      <c r="C7" s="68"/>
      <c r="D7" s="71"/>
      <c r="E7" s="76"/>
      <c r="F7" s="72"/>
      <c r="G7" s="72"/>
      <c r="H7" s="72"/>
      <c r="I7" s="72"/>
      <c r="J7" s="72"/>
      <c r="K7" s="72"/>
      <c r="L7" s="72"/>
      <c r="M7" s="72"/>
      <c r="N7" s="72"/>
      <c r="O7" s="78"/>
      <c r="P7" s="71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</row>
    <row r="8" spans="1:44" ht="12.75" x14ac:dyDescent="0.2">
      <c r="A8" s="68"/>
      <c r="B8" s="68"/>
      <c r="C8" s="68"/>
      <c r="D8" s="71"/>
      <c r="E8" s="76"/>
      <c r="F8" s="72"/>
      <c r="G8" s="72"/>
      <c r="H8" s="72"/>
      <c r="I8" s="72"/>
      <c r="J8" s="72"/>
      <c r="K8" s="72"/>
      <c r="L8" s="72"/>
      <c r="M8" s="72"/>
      <c r="N8" s="72"/>
      <c r="O8" s="78"/>
      <c r="P8" s="71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</row>
    <row r="9" spans="1:44" ht="12.75" x14ac:dyDescent="0.2">
      <c r="A9" s="68"/>
      <c r="B9" s="68"/>
      <c r="C9" s="68"/>
      <c r="D9" s="71"/>
      <c r="E9" s="76"/>
      <c r="F9" s="72"/>
      <c r="G9" s="72"/>
      <c r="H9" s="72"/>
      <c r="I9" s="72"/>
      <c r="J9" s="72"/>
      <c r="K9" s="72"/>
      <c r="L9" s="72"/>
      <c r="M9" s="72"/>
      <c r="N9" s="72"/>
      <c r="O9" s="78"/>
      <c r="P9" s="71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</row>
    <row r="10" spans="1:44" ht="12.75" x14ac:dyDescent="0.2">
      <c r="A10" s="68"/>
      <c r="B10" s="68"/>
      <c r="C10" s="68"/>
      <c r="D10" s="71"/>
      <c r="E10" s="76"/>
      <c r="F10" s="72"/>
      <c r="G10" s="72"/>
      <c r="H10" s="72"/>
      <c r="I10" s="72"/>
      <c r="J10" s="72"/>
      <c r="K10" s="72"/>
      <c r="L10" s="72"/>
      <c r="M10" s="72"/>
      <c r="N10" s="72"/>
      <c r="O10" s="78"/>
      <c r="P10" s="71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</row>
    <row r="11" spans="1:44" ht="12.75" x14ac:dyDescent="0.2">
      <c r="A11" s="68"/>
      <c r="B11" s="68"/>
      <c r="C11" s="68"/>
      <c r="D11" s="71"/>
      <c r="E11" s="76"/>
      <c r="F11" s="72"/>
      <c r="G11" s="72"/>
      <c r="H11" s="72"/>
      <c r="I11" s="72"/>
      <c r="J11" s="72"/>
      <c r="K11" s="72"/>
      <c r="L11" s="72"/>
      <c r="M11" s="72"/>
      <c r="N11" s="72"/>
      <c r="O11" s="78"/>
      <c r="P11" s="71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</row>
    <row r="12" spans="1:44" ht="12.75" x14ac:dyDescent="0.2">
      <c r="A12" s="68"/>
      <c r="B12" s="68"/>
      <c r="C12" s="68"/>
      <c r="D12" s="71"/>
      <c r="E12" s="76"/>
      <c r="F12" s="72"/>
      <c r="G12" s="72"/>
      <c r="H12" s="72"/>
      <c r="I12" s="72"/>
      <c r="J12" s="72"/>
      <c r="K12" s="72"/>
      <c r="L12" s="72"/>
      <c r="M12" s="72"/>
      <c r="N12" s="72"/>
      <c r="O12" s="78"/>
      <c r="P12" s="71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</row>
    <row r="13" spans="1:44" ht="12.75" x14ac:dyDescent="0.2">
      <c r="A13" s="68"/>
      <c r="B13" s="68"/>
      <c r="C13" s="68"/>
      <c r="D13" s="71"/>
      <c r="E13" s="76"/>
      <c r="F13" s="72"/>
      <c r="G13" s="72"/>
      <c r="H13" s="72"/>
      <c r="I13" s="72"/>
      <c r="J13" s="72"/>
      <c r="K13" s="72"/>
      <c r="L13" s="72"/>
      <c r="M13" s="72"/>
      <c r="N13" s="72"/>
      <c r="O13" s="78"/>
      <c r="P13" s="71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</row>
    <row r="14" spans="1:44" ht="12.75" x14ac:dyDescent="0.2">
      <c r="A14" s="68"/>
      <c r="B14" s="68"/>
      <c r="C14" s="68"/>
      <c r="D14" s="71"/>
      <c r="E14" s="76"/>
      <c r="F14" s="72"/>
      <c r="G14" s="72"/>
      <c r="H14" s="72"/>
      <c r="I14" s="72"/>
      <c r="J14" s="72"/>
      <c r="K14" s="72"/>
      <c r="L14" s="72"/>
      <c r="M14" s="72"/>
      <c r="N14" s="72"/>
      <c r="O14" s="78"/>
      <c r="P14" s="71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</row>
    <row r="15" spans="1:44" ht="12.75" x14ac:dyDescent="0.2">
      <c r="A15" s="68"/>
      <c r="B15" s="68"/>
      <c r="C15" s="68"/>
      <c r="D15" s="71"/>
      <c r="E15" s="76"/>
      <c r="F15" s="72"/>
      <c r="G15" s="72"/>
      <c r="H15" s="72"/>
      <c r="I15" s="72"/>
      <c r="J15" s="72"/>
      <c r="K15" s="72"/>
      <c r="L15" s="72"/>
      <c r="M15" s="72"/>
      <c r="N15" s="72"/>
      <c r="O15" s="78"/>
      <c r="P15" s="71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</row>
    <row r="16" spans="1:44" ht="12.75" x14ac:dyDescent="0.2">
      <c r="A16" s="68"/>
      <c r="B16" s="68"/>
      <c r="C16" s="68"/>
      <c r="D16" s="71"/>
      <c r="E16" s="76"/>
      <c r="F16" s="72"/>
      <c r="G16" s="72"/>
      <c r="H16" s="72"/>
      <c r="I16" s="72"/>
      <c r="J16" s="72"/>
      <c r="K16" s="72"/>
      <c r="L16" s="72"/>
      <c r="M16" s="72"/>
      <c r="N16" s="72"/>
      <c r="O16" s="78"/>
      <c r="P16" s="71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</row>
    <row r="17" spans="1:44" ht="12.75" x14ac:dyDescent="0.2">
      <c r="A17" s="68"/>
      <c r="B17" s="68"/>
      <c r="C17" s="68"/>
      <c r="D17" s="71"/>
      <c r="E17" s="76"/>
      <c r="F17" s="72"/>
      <c r="G17" s="72"/>
      <c r="H17" s="72"/>
      <c r="I17" s="72"/>
      <c r="J17" s="72"/>
      <c r="K17" s="72"/>
      <c r="L17" s="72"/>
      <c r="M17" s="72"/>
      <c r="N17" s="72"/>
      <c r="O17" s="78"/>
      <c r="P17" s="71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</row>
    <row r="18" spans="1:44" ht="37.5" x14ac:dyDescent="0.5">
      <c r="A18" s="68"/>
      <c r="B18" s="68"/>
      <c r="C18" s="68"/>
      <c r="D18" s="71"/>
      <c r="E18" s="76"/>
      <c r="F18" s="72"/>
      <c r="G18" s="72"/>
      <c r="H18" s="72"/>
      <c r="I18" s="72"/>
      <c r="J18" s="72"/>
      <c r="K18" s="72"/>
      <c r="L18" s="72"/>
      <c r="M18" s="72"/>
      <c r="N18" s="79"/>
      <c r="O18" s="78"/>
      <c r="P18" s="71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</row>
    <row r="19" spans="1:44" ht="12.75" x14ac:dyDescent="0.2">
      <c r="A19" s="68"/>
      <c r="B19" s="68"/>
      <c r="C19" s="68"/>
      <c r="D19" s="71"/>
      <c r="E19" s="76"/>
      <c r="F19" s="72"/>
      <c r="G19" s="72"/>
      <c r="H19" s="72"/>
      <c r="I19" s="72"/>
      <c r="J19" s="72"/>
      <c r="K19" s="72"/>
      <c r="L19" s="72"/>
      <c r="M19" s="72"/>
      <c r="N19" s="72"/>
      <c r="O19" s="78"/>
      <c r="P19" s="71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</row>
    <row r="20" spans="1:44" ht="12.75" x14ac:dyDescent="0.2">
      <c r="A20" s="68"/>
      <c r="B20" s="68"/>
      <c r="C20" s="68"/>
      <c r="D20" s="71"/>
      <c r="E20" s="76"/>
      <c r="F20" s="72"/>
      <c r="G20" s="72"/>
      <c r="H20" s="72"/>
      <c r="I20" s="72"/>
      <c r="J20" s="72"/>
      <c r="K20" s="72"/>
      <c r="L20" s="72"/>
      <c r="M20" s="72"/>
      <c r="N20" s="72"/>
      <c r="O20" s="78"/>
      <c r="P20" s="71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</row>
    <row r="21" spans="1:44" ht="12.75" x14ac:dyDescent="0.2">
      <c r="A21" s="68"/>
      <c r="B21" s="68"/>
      <c r="C21" s="68"/>
      <c r="D21" s="71"/>
      <c r="E21" s="76"/>
      <c r="F21" s="72"/>
      <c r="G21" s="72"/>
      <c r="H21" s="72"/>
      <c r="I21" s="72"/>
      <c r="J21" s="72"/>
      <c r="K21" s="72"/>
      <c r="L21" s="72"/>
      <c r="M21" s="72"/>
      <c r="N21" s="72"/>
      <c r="O21" s="78"/>
      <c r="P21" s="71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</row>
    <row r="22" spans="1:44" ht="12.75" x14ac:dyDescent="0.2">
      <c r="A22" s="68"/>
      <c r="B22" s="68"/>
      <c r="C22" s="68"/>
      <c r="D22" s="71"/>
      <c r="E22" s="76"/>
      <c r="F22" s="72"/>
      <c r="G22" s="72"/>
      <c r="H22" s="72"/>
      <c r="I22" s="72"/>
      <c r="J22" s="72"/>
      <c r="K22" s="72"/>
      <c r="L22" s="72"/>
      <c r="M22" s="72"/>
      <c r="N22" s="72"/>
      <c r="O22" s="78"/>
      <c r="P22" s="71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</row>
    <row r="23" spans="1:44" ht="12.75" x14ac:dyDescent="0.2">
      <c r="A23" s="68"/>
      <c r="B23" s="68"/>
      <c r="C23" s="68"/>
      <c r="D23" s="71"/>
      <c r="E23" s="76"/>
      <c r="F23" s="72"/>
      <c r="G23" s="72"/>
      <c r="H23" s="72"/>
      <c r="I23" s="72"/>
      <c r="J23" s="72"/>
      <c r="K23" s="72"/>
      <c r="L23" s="72"/>
      <c r="M23" s="72"/>
      <c r="N23" s="72"/>
      <c r="O23" s="78"/>
      <c r="P23" s="71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</row>
    <row r="24" spans="1:44" ht="23.25" x14ac:dyDescent="0.35">
      <c r="A24" s="68"/>
      <c r="B24" s="68"/>
      <c r="C24" s="68"/>
      <c r="D24" s="71"/>
      <c r="E24" s="76"/>
      <c r="F24" s="72"/>
      <c r="G24" s="72"/>
      <c r="H24" s="72"/>
      <c r="I24" s="72"/>
      <c r="J24" s="72"/>
      <c r="K24" s="72"/>
      <c r="L24" s="72"/>
      <c r="M24" s="72"/>
      <c r="N24" s="80" t="s">
        <v>55</v>
      </c>
      <c r="O24" s="78"/>
      <c r="P24" s="71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</row>
    <row r="25" spans="1:44" ht="12.75" x14ac:dyDescent="0.2">
      <c r="A25" s="68"/>
      <c r="B25" s="68"/>
      <c r="C25" s="68"/>
      <c r="D25" s="71"/>
      <c r="E25" s="76"/>
      <c r="F25" s="72"/>
      <c r="G25" s="72"/>
      <c r="H25" s="72"/>
      <c r="I25" s="72"/>
      <c r="J25" s="72"/>
      <c r="K25" s="72"/>
      <c r="L25" s="72"/>
      <c r="M25" s="72"/>
      <c r="N25" s="72"/>
      <c r="O25" s="78"/>
      <c r="P25" s="71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</row>
    <row r="26" spans="1:44" ht="12.75" x14ac:dyDescent="0.2">
      <c r="A26" s="68"/>
      <c r="B26" s="68"/>
      <c r="C26" s="68"/>
      <c r="D26" s="71"/>
      <c r="E26" s="76"/>
      <c r="F26" s="72"/>
      <c r="G26" s="72"/>
      <c r="H26" s="72"/>
      <c r="I26" s="72"/>
      <c r="J26" s="72"/>
      <c r="K26" s="72"/>
      <c r="L26" s="72"/>
      <c r="M26" s="72"/>
      <c r="N26" s="72"/>
      <c r="O26" s="78"/>
      <c r="P26" s="71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</row>
    <row r="27" spans="1:44" ht="12.75" x14ac:dyDescent="0.2">
      <c r="A27" s="68"/>
      <c r="B27" s="68"/>
      <c r="C27" s="68"/>
      <c r="D27" s="71"/>
      <c r="E27" s="76"/>
      <c r="F27" s="72"/>
      <c r="G27" s="72"/>
      <c r="H27" s="72"/>
      <c r="I27" s="72"/>
      <c r="J27" s="72"/>
      <c r="K27" s="72"/>
      <c r="L27" s="72"/>
      <c r="M27" s="72"/>
      <c r="N27" s="72"/>
      <c r="O27" s="78"/>
      <c r="P27" s="71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</row>
    <row r="28" spans="1:44" ht="12.75" x14ac:dyDescent="0.2">
      <c r="A28" s="68"/>
      <c r="B28" s="68"/>
      <c r="C28" s="68"/>
      <c r="D28" s="71"/>
      <c r="E28" s="76"/>
      <c r="F28" s="72"/>
      <c r="G28" s="72"/>
      <c r="H28" s="72"/>
      <c r="I28" s="72"/>
      <c r="J28" s="72"/>
      <c r="K28" s="72"/>
      <c r="L28" s="72"/>
      <c r="M28" s="72"/>
      <c r="N28" s="72"/>
      <c r="O28" s="78"/>
      <c r="P28" s="71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</row>
    <row r="29" spans="1:44" ht="12.75" x14ac:dyDescent="0.2">
      <c r="A29" s="68"/>
      <c r="B29" s="68"/>
      <c r="C29" s="68"/>
      <c r="D29" s="71"/>
      <c r="E29" s="76"/>
      <c r="F29" s="72"/>
      <c r="G29" s="72"/>
      <c r="H29" s="72"/>
      <c r="I29" s="72"/>
      <c r="J29" s="72"/>
      <c r="K29" s="72"/>
      <c r="L29" s="72"/>
      <c r="M29" s="72"/>
      <c r="N29" s="72"/>
      <c r="O29" s="78"/>
      <c r="P29" s="71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</row>
    <row r="30" spans="1:44" ht="12.75" x14ac:dyDescent="0.2">
      <c r="A30" s="68"/>
      <c r="B30" s="68"/>
      <c r="C30" s="68"/>
      <c r="D30" s="71"/>
      <c r="E30" s="76"/>
      <c r="F30" s="72"/>
      <c r="G30" s="72"/>
      <c r="H30" s="72"/>
      <c r="I30" s="72"/>
      <c r="J30" s="72"/>
      <c r="K30" s="72"/>
      <c r="L30" s="72"/>
      <c r="M30" s="72"/>
      <c r="N30" s="72"/>
      <c r="O30" s="78"/>
      <c r="P30" s="71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</row>
    <row r="31" spans="1:44" ht="12.75" x14ac:dyDescent="0.2">
      <c r="A31" s="68"/>
      <c r="B31" s="68"/>
      <c r="C31" s="68"/>
      <c r="D31" s="71"/>
      <c r="E31" s="76"/>
      <c r="F31" s="72"/>
      <c r="G31" s="72"/>
      <c r="H31" s="72"/>
      <c r="I31" s="72"/>
      <c r="J31" s="72"/>
      <c r="K31" s="72"/>
      <c r="L31" s="72"/>
      <c r="M31" s="72"/>
      <c r="N31" s="72"/>
      <c r="O31" s="78"/>
      <c r="P31" s="71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</row>
    <row r="32" spans="1:44" ht="12.75" x14ac:dyDescent="0.2">
      <c r="A32" s="68"/>
      <c r="B32" s="68"/>
      <c r="C32" s="68"/>
      <c r="D32" s="71"/>
      <c r="E32" s="76"/>
      <c r="F32" s="72"/>
      <c r="G32" s="72"/>
      <c r="H32" s="72"/>
      <c r="I32" s="72"/>
      <c r="J32" s="72"/>
      <c r="K32" s="72"/>
      <c r="L32" s="72"/>
      <c r="M32" s="72"/>
      <c r="N32" s="72"/>
      <c r="O32" s="78"/>
      <c r="P32" s="71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</row>
    <row r="33" spans="1:44" ht="12.75" x14ac:dyDescent="0.2">
      <c r="A33" s="68"/>
      <c r="B33" s="68"/>
      <c r="C33" s="68"/>
      <c r="D33" s="71"/>
      <c r="E33" s="76"/>
      <c r="F33" s="72"/>
      <c r="G33" s="72"/>
      <c r="H33" s="72"/>
      <c r="I33" s="72"/>
      <c r="J33" s="72"/>
      <c r="K33" s="72"/>
      <c r="L33" s="72"/>
      <c r="M33" s="72"/>
      <c r="N33" s="81" t="s">
        <v>53</v>
      </c>
      <c r="O33" s="78"/>
      <c r="P33" s="71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</row>
    <row r="34" spans="1:44" ht="12.75" x14ac:dyDescent="0.2">
      <c r="A34" s="68"/>
      <c r="B34" s="68"/>
      <c r="C34" s="68"/>
      <c r="D34" s="71"/>
      <c r="E34" s="76"/>
      <c r="F34" s="72"/>
      <c r="G34" s="72"/>
      <c r="H34" s="72"/>
      <c r="I34" s="72"/>
      <c r="J34" s="72"/>
      <c r="K34" s="72"/>
      <c r="L34" s="72"/>
      <c r="M34" s="72"/>
      <c r="N34" s="82" t="s">
        <v>54</v>
      </c>
      <c r="O34" s="78"/>
      <c r="P34" s="71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</row>
    <row r="35" spans="1:44" ht="12.75" x14ac:dyDescent="0.2">
      <c r="A35" s="68"/>
      <c r="B35" s="68"/>
      <c r="C35" s="68"/>
      <c r="D35" s="71"/>
      <c r="E35" s="76"/>
      <c r="F35" s="72"/>
      <c r="G35" s="72"/>
      <c r="H35" s="72"/>
      <c r="I35" s="72"/>
      <c r="J35" s="72"/>
      <c r="K35" s="72"/>
      <c r="L35" s="72"/>
      <c r="M35" s="72"/>
      <c r="N35" s="83" t="s">
        <v>56</v>
      </c>
      <c r="O35" s="78"/>
      <c r="P35" s="71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</row>
    <row r="36" spans="1:44" ht="12.75" x14ac:dyDescent="0.2">
      <c r="A36" s="68"/>
      <c r="B36" s="68"/>
      <c r="C36" s="68"/>
      <c r="D36" s="71"/>
      <c r="E36" s="76"/>
      <c r="F36" s="72"/>
      <c r="G36" s="72"/>
      <c r="H36" s="72"/>
      <c r="I36" s="72"/>
      <c r="J36" s="72"/>
      <c r="K36" s="72"/>
      <c r="L36" s="72"/>
      <c r="M36" s="72"/>
      <c r="N36" s="72"/>
      <c r="O36" s="78"/>
      <c r="P36" s="71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</row>
    <row r="37" spans="1:44" ht="13.5" thickBot="1" x14ac:dyDescent="0.25">
      <c r="A37" s="68"/>
      <c r="B37" s="68"/>
      <c r="C37" s="68"/>
      <c r="D37" s="71"/>
      <c r="E37" s="84"/>
      <c r="F37" s="85"/>
      <c r="G37" s="85"/>
      <c r="H37" s="85"/>
      <c r="I37" s="85"/>
      <c r="J37" s="85"/>
      <c r="K37" s="85"/>
      <c r="L37" s="85"/>
      <c r="M37" s="85"/>
      <c r="N37" s="85"/>
      <c r="O37" s="86"/>
      <c r="P37" s="71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</row>
    <row r="38" spans="1:44" ht="13.5" thickTop="1" x14ac:dyDescent="0.2">
      <c r="A38" s="68"/>
      <c r="B38" s="68"/>
      <c r="C38" s="68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  <c r="O38" s="71"/>
      <c r="P38" s="71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</row>
    <row r="39" spans="1:44" ht="12.75" x14ac:dyDescent="0.2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9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</row>
    <row r="40" spans="1:44" ht="12.75" x14ac:dyDescent="0.2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9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</row>
    <row r="41" spans="1:44" ht="12.75" x14ac:dyDescent="0.2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9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</row>
    <row r="42" spans="1:44" ht="12.75" x14ac:dyDescent="0.2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9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</row>
    <row r="43" spans="1:44" ht="12.75" x14ac:dyDescent="0.2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9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</row>
    <row r="44" spans="1:44" ht="12.75" x14ac:dyDescent="0.2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9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</row>
    <row r="45" spans="1:44" ht="12.75" x14ac:dyDescent="0.2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9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</row>
    <row r="46" spans="1:44" ht="12.75" x14ac:dyDescent="0.2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9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</row>
    <row r="47" spans="1:44" ht="12.75" x14ac:dyDescent="0.2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9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</row>
    <row r="48" spans="1:44" ht="12.75" x14ac:dyDescent="0.2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9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</row>
    <row r="49" spans="1:44" ht="12.75" x14ac:dyDescent="0.2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9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</row>
    <row r="50" spans="1:44" ht="12.75" x14ac:dyDescent="0.2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9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</row>
    <row r="51" spans="1:44" ht="12.75" hidden="1" x14ac:dyDescent="0.2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9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</row>
    <row r="52" spans="1:44" ht="12.75" hidden="1" x14ac:dyDescent="0.2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9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</row>
    <row r="53" spans="1:44" ht="12.75" hidden="1" x14ac:dyDescent="0.2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9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</row>
    <row r="54" spans="1:44" ht="12.75" hidden="1" x14ac:dyDescent="0.2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9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</row>
    <row r="55" spans="1:44" ht="12.75" hidden="1" x14ac:dyDescent="0.2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9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</row>
    <row r="56" spans="1:44" ht="12.75" hidden="1" x14ac:dyDescent="0.2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9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</row>
    <row r="57" spans="1:44" ht="12.75" hidden="1" x14ac:dyDescent="0.2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9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</row>
    <row r="58" spans="1:44" ht="12.75" hidden="1" x14ac:dyDescent="0.2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9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</row>
    <row r="59" spans="1:44" ht="12.75" hidden="1" x14ac:dyDescent="0.2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9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</row>
    <row r="60" spans="1:44" ht="12.75" hidden="1" x14ac:dyDescent="0.2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9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</row>
    <row r="61" spans="1:44" ht="12.75" hidden="1" x14ac:dyDescent="0.2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9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</row>
    <row r="62" spans="1:44" ht="12.75" hidden="1" x14ac:dyDescent="0.2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9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</row>
    <row r="63" spans="1:44" ht="12.75" hidden="1" x14ac:dyDescent="0.2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9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</row>
    <row r="64" spans="1:44" ht="12.75" hidden="1" x14ac:dyDescent="0.2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9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</row>
    <row r="65" spans="1:44" ht="12.75" hidden="1" x14ac:dyDescent="0.2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9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</row>
    <row r="66" spans="1:44" ht="12.75" hidden="1" x14ac:dyDescent="0.2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9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</row>
    <row r="67" spans="1:44" ht="12.75" hidden="1" x14ac:dyDescent="0.2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9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</row>
    <row r="68" spans="1:44" ht="12.75" hidden="1" x14ac:dyDescent="0.2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9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</row>
    <row r="69" spans="1:44" ht="12.75" hidden="1" x14ac:dyDescent="0.2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9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</row>
    <row r="70" spans="1:44" ht="12.75" hidden="1" x14ac:dyDescent="0.2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9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</row>
    <row r="71" spans="1:44" ht="12.75" hidden="1" x14ac:dyDescent="0.2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9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</row>
    <row r="72" spans="1:44" ht="12.75" hidden="1" x14ac:dyDescent="0.2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9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</row>
    <row r="73" spans="1:44" ht="12.75" hidden="1" x14ac:dyDescent="0.2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9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</row>
    <row r="74" spans="1:44" ht="12.75" hidden="1" x14ac:dyDescent="0.2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9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</row>
    <row r="75" spans="1:44" ht="12.75" hidden="1" x14ac:dyDescent="0.2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9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</row>
    <row r="76" spans="1:44" ht="12.75" hidden="1" x14ac:dyDescent="0.2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9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</row>
    <row r="77" spans="1:44" ht="12.75" hidden="1" x14ac:dyDescent="0.2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9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</row>
    <row r="78" spans="1:44" ht="12.75" hidden="1" x14ac:dyDescent="0.2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9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</row>
    <row r="79" spans="1:44" ht="12.75" hidden="1" x14ac:dyDescent="0.2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9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</row>
    <row r="80" spans="1:44" ht="12.75" hidden="1" x14ac:dyDescent="0.2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9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</row>
    <row r="81" spans="1:44" ht="12.75" hidden="1" x14ac:dyDescent="0.2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9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</row>
    <row r="82" spans="1:44" ht="12.75" hidden="1" x14ac:dyDescent="0.2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9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</row>
  </sheetData>
  <sheetProtection selectLockedCells="1" selectUnlockedCells="1"/>
  <hyperlinks>
    <hyperlink ref="N34" r:id="rId1" tooltip="Klik hier voor meer tips."/>
    <hyperlink ref="N35" r:id="rId2" tooltip="Vraag of opmerking?"/>
  </hyperlinks>
  <pageMargins left="0.24000000000000002" right="0.24000000000000002" top="0.43000000000000005" bottom="0.49" header="0.17000000000000004" footer="0.24000000000000002"/>
  <pageSetup paperSize="9" scale="43" orientation="portrait"/>
  <headerFooter>
    <oddHeader>&amp;R&amp;8&amp;U&amp;K000000G-Info</oddHeader>
    <oddFooter>&amp;L&amp;8&amp;D, &amp;T&amp;C&amp;8&amp;F/&amp;A&amp;R&amp;8Pag. &amp;P van 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 enableFormatConditionsCalculation="0">
    <pageSetUpPr fitToPage="1"/>
  </sheetPr>
  <dimension ref="B1:I36"/>
  <sheetViews>
    <sheetView workbookViewId="0"/>
  </sheetViews>
  <sheetFormatPr defaultColWidth="8.85546875" defaultRowHeight="15" x14ac:dyDescent="0.25"/>
  <cols>
    <col min="1" max="1" width="3.140625" customWidth="1"/>
    <col min="2" max="2" width="8.85546875" style="1"/>
    <col min="3" max="3" width="19" bestFit="1" customWidth="1"/>
    <col min="4" max="5" width="8.85546875" style="2"/>
    <col min="8" max="9" width="8.85546875" style="2"/>
  </cols>
  <sheetData>
    <row r="1" spans="2:9" ht="15.75" thickBot="1" x14ac:dyDescent="0.3"/>
    <row r="2" spans="2:9" s="1" customFormat="1" ht="15.75" thickTop="1" x14ac:dyDescent="0.25">
      <c r="B2" s="11"/>
      <c r="C2" s="15"/>
      <c r="D2" s="96" t="s">
        <v>39</v>
      </c>
      <c r="E2" s="97"/>
      <c r="H2" s="98" t="s">
        <v>40</v>
      </c>
      <c r="I2" s="99"/>
    </row>
    <row r="3" spans="2:9" s="1" customFormat="1" ht="15.75" thickBot="1" x14ac:dyDescent="0.3">
      <c r="B3" s="19"/>
      <c r="C3" s="20" t="s">
        <v>41</v>
      </c>
      <c r="D3" s="33" t="s">
        <v>0</v>
      </c>
      <c r="E3" s="34" t="s">
        <v>1</v>
      </c>
      <c r="H3" s="41">
        <v>1</v>
      </c>
      <c r="I3" s="36">
        <v>2</v>
      </c>
    </row>
    <row r="4" spans="2:9" x14ac:dyDescent="0.25">
      <c r="B4" s="12" t="s">
        <v>9</v>
      </c>
      <c r="C4" s="16" t="s">
        <v>59</v>
      </c>
      <c r="D4" s="35">
        <v>40</v>
      </c>
      <c r="E4" s="36">
        <v>85</v>
      </c>
      <c r="H4" s="41">
        <v>3</v>
      </c>
      <c r="I4" s="36">
        <v>4</v>
      </c>
    </row>
    <row r="5" spans="2:9" x14ac:dyDescent="0.25">
      <c r="B5" s="12"/>
      <c r="C5" s="16" t="s">
        <v>60</v>
      </c>
      <c r="D5" s="35">
        <v>11</v>
      </c>
      <c r="E5" s="36">
        <v>71</v>
      </c>
      <c r="H5" s="41">
        <v>1</v>
      </c>
      <c r="I5" s="36">
        <v>3</v>
      </c>
    </row>
    <row r="6" spans="2:9" x14ac:dyDescent="0.25">
      <c r="B6" s="12"/>
      <c r="C6" s="16" t="s">
        <v>10</v>
      </c>
      <c r="D6" s="35">
        <v>11</v>
      </c>
      <c r="E6" s="36">
        <v>71</v>
      </c>
      <c r="H6" s="41">
        <v>4</v>
      </c>
      <c r="I6" s="36">
        <v>2</v>
      </c>
    </row>
    <row r="7" spans="2:9" x14ac:dyDescent="0.25">
      <c r="B7" s="18"/>
      <c r="C7" s="21" t="s">
        <v>11</v>
      </c>
      <c r="D7" s="37">
        <v>11</v>
      </c>
      <c r="E7" s="38">
        <v>71</v>
      </c>
      <c r="H7" s="41">
        <v>4</v>
      </c>
      <c r="I7" s="36">
        <v>1</v>
      </c>
    </row>
    <row r="8" spans="2:9" ht="15.75" thickBot="1" x14ac:dyDescent="0.3">
      <c r="B8" s="12" t="s">
        <v>12</v>
      </c>
      <c r="C8" s="16" t="s">
        <v>3</v>
      </c>
      <c r="D8" s="35">
        <v>20</v>
      </c>
      <c r="E8" s="36">
        <v>85</v>
      </c>
      <c r="H8" s="42">
        <v>2</v>
      </c>
      <c r="I8" s="40">
        <v>3</v>
      </c>
    </row>
    <row r="9" spans="2:9" ht="15.75" thickTop="1" x14ac:dyDescent="0.25">
      <c r="B9" s="12"/>
      <c r="C9" s="16" t="s">
        <v>7</v>
      </c>
      <c r="D9" s="35">
        <v>15</v>
      </c>
      <c r="E9" s="36">
        <v>75</v>
      </c>
    </row>
    <row r="10" spans="2:9" x14ac:dyDescent="0.25">
      <c r="B10" s="12"/>
      <c r="C10" s="16" t="s">
        <v>8</v>
      </c>
      <c r="D10" s="35">
        <v>11</v>
      </c>
      <c r="E10" s="36">
        <v>71</v>
      </c>
    </row>
    <row r="11" spans="2:9" x14ac:dyDescent="0.25">
      <c r="B11" s="18"/>
      <c r="C11" s="21" t="s">
        <v>61</v>
      </c>
      <c r="D11" s="37">
        <v>11</v>
      </c>
      <c r="E11" s="38">
        <v>71</v>
      </c>
    </row>
    <row r="12" spans="2:9" x14ac:dyDescent="0.25">
      <c r="B12" s="12" t="s">
        <v>13</v>
      </c>
      <c r="C12" s="16" t="s">
        <v>14</v>
      </c>
      <c r="D12" s="35">
        <v>11</v>
      </c>
      <c r="E12" s="36">
        <v>71</v>
      </c>
    </row>
    <row r="13" spans="2:9" x14ac:dyDescent="0.25">
      <c r="B13" s="12"/>
      <c r="C13" s="16" t="s">
        <v>15</v>
      </c>
      <c r="D13" s="35">
        <v>11</v>
      </c>
      <c r="E13" s="36">
        <v>71</v>
      </c>
    </row>
    <row r="14" spans="2:9" x14ac:dyDescent="0.25">
      <c r="B14" s="12"/>
      <c r="C14" s="16" t="s">
        <v>16</v>
      </c>
      <c r="D14" s="35">
        <v>11</v>
      </c>
      <c r="E14" s="36">
        <v>71</v>
      </c>
    </row>
    <row r="15" spans="2:9" x14ac:dyDescent="0.25">
      <c r="B15" s="18"/>
      <c r="C15" s="21" t="s">
        <v>17</v>
      </c>
      <c r="D15" s="37">
        <v>11</v>
      </c>
      <c r="E15" s="38">
        <v>71</v>
      </c>
    </row>
    <row r="16" spans="2:9" x14ac:dyDescent="0.25">
      <c r="B16" s="12" t="s">
        <v>18</v>
      </c>
      <c r="C16" s="16" t="s">
        <v>19</v>
      </c>
      <c r="D16" s="35">
        <v>11</v>
      </c>
      <c r="E16" s="36">
        <v>71</v>
      </c>
    </row>
    <row r="17" spans="2:5" x14ac:dyDescent="0.25">
      <c r="B17" s="12"/>
      <c r="C17" s="16" t="s">
        <v>20</v>
      </c>
      <c r="D17" s="35">
        <v>11</v>
      </c>
      <c r="E17" s="36">
        <v>71</v>
      </c>
    </row>
    <row r="18" spans="2:5" x14ac:dyDescent="0.25">
      <c r="B18" s="12"/>
      <c r="C18" s="16" t="s">
        <v>21</v>
      </c>
      <c r="D18" s="35">
        <v>12</v>
      </c>
      <c r="E18" s="36">
        <v>72</v>
      </c>
    </row>
    <row r="19" spans="2:5" x14ac:dyDescent="0.25">
      <c r="B19" s="18"/>
      <c r="C19" s="21" t="s">
        <v>62</v>
      </c>
      <c r="D19" s="37">
        <v>12</v>
      </c>
      <c r="E19" s="38">
        <v>72</v>
      </c>
    </row>
    <row r="20" spans="2:5" x14ac:dyDescent="0.25">
      <c r="B20" s="12" t="s">
        <v>22</v>
      </c>
      <c r="C20" s="16" t="s">
        <v>23</v>
      </c>
      <c r="D20" s="35">
        <v>11</v>
      </c>
      <c r="E20" s="36">
        <v>71</v>
      </c>
    </row>
    <row r="21" spans="2:5" x14ac:dyDescent="0.25">
      <c r="B21" s="12"/>
      <c r="C21" s="16" t="s">
        <v>24</v>
      </c>
      <c r="D21" s="35">
        <v>11</v>
      </c>
      <c r="E21" s="36">
        <v>71</v>
      </c>
    </row>
    <row r="22" spans="2:5" x14ac:dyDescent="0.25">
      <c r="B22" s="12"/>
      <c r="C22" s="16" t="s">
        <v>25</v>
      </c>
      <c r="D22" s="35">
        <v>11</v>
      </c>
      <c r="E22" s="36">
        <v>71</v>
      </c>
    </row>
    <row r="23" spans="2:5" x14ac:dyDescent="0.25">
      <c r="B23" s="18"/>
      <c r="C23" s="21" t="s">
        <v>26</v>
      </c>
      <c r="D23" s="37">
        <v>11</v>
      </c>
      <c r="E23" s="38">
        <v>71</v>
      </c>
    </row>
    <row r="24" spans="2:5" x14ac:dyDescent="0.25">
      <c r="B24" s="12" t="s">
        <v>27</v>
      </c>
      <c r="C24" s="16" t="s">
        <v>63</v>
      </c>
      <c r="D24" s="35">
        <v>25</v>
      </c>
      <c r="E24" s="36">
        <v>85</v>
      </c>
    </row>
    <row r="25" spans="2:5" x14ac:dyDescent="0.25">
      <c r="B25" s="12"/>
      <c r="C25" s="16" t="s">
        <v>64</v>
      </c>
      <c r="D25" s="35">
        <v>11</v>
      </c>
      <c r="E25" s="36">
        <v>71</v>
      </c>
    </row>
    <row r="26" spans="2:5" x14ac:dyDescent="0.25">
      <c r="B26" s="12"/>
      <c r="C26" s="16" t="s">
        <v>28</v>
      </c>
      <c r="D26" s="35">
        <v>11</v>
      </c>
      <c r="E26" s="36">
        <v>71</v>
      </c>
    </row>
    <row r="27" spans="2:5" x14ac:dyDescent="0.25">
      <c r="B27" s="18"/>
      <c r="C27" s="21" t="s">
        <v>29</v>
      </c>
      <c r="D27" s="37">
        <v>11</v>
      </c>
      <c r="E27" s="38">
        <v>71</v>
      </c>
    </row>
    <row r="28" spans="2:5" x14ac:dyDescent="0.25">
      <c r="B28" s="12" t="s">
        <v>30</v>
      </c>
      <c r="C28" s="16" t="s">
        <v>31</v>
      </c>
      <c r="D28" s="35">
        <v>20</v>
      </c>
      <c r="E28" s="36">
        <v>80</v>
      </c>
    </row>
    <row r="29" spans="2:5" x14ac:dyDescent="0.25">
      <c r="B29" s="12"/>
      <c r="C29" s="16" t="s">
        <v>32</v>
      </c>
      <c r="D29" s="35">
        <v>11</v>
      </c>
      <c r="E29" s="36">
        <v>71</v>
      </c>
    </row>
    <row r="30" spans="2:5" x14ac:dyDescent="0.25">
      <c r="B30" s="12"/>
      <c r="C30" s="16" t="s">
        <v>33</v>
      </c>
      <c r="D30" s="35">
        <v>11</v>
      </c>
      <c r="E30" s="36">
        <v>71</v>
      </c>
    </row>
    <row r="31" spans="2:5" x14ac:dyDescent="0.25">
      <c r="B31" s="18"/>
      <c r="C31" s="21" t="s">
        <v>34</v>
      </c>
      <c r="D31" s="37">
        <v>11</v>
      </c>
      <c r="E31" s="38">
        <v>71</v>
      </c>
    </row>
    <row r="32" spans="2:5" x14ac:dyDescent="0.25">
      <c r="B32" s="12" t="s">
        <v>35</v>
      </c>
      <c r="C32" s="16" t="s">
        <v>65</v>
      </c>
      <c r="D32" s="35">
        <v>11</v>
      </c>
      <c r="E32" s="36">
        <v>71</v>
      </c>
    </row>
    <row r="33" spans="2:5" x14ac:dyDescent="0.25">
      <c r="B33" s="12"/>
      <c r="C33" s="16" t="s">
        <v>36</v>
      </c>
      <c r="D33" s="35">
        <v>11</v>
      </c>
      <c r="E33" s="36">
        <v>71</v>
      </c>
    </row>
    <row r="34" spans="2:5" x14ac:dyDescent="0.25">
      <c r="B34" s="12"/>
      <c r="C34" s="16" t="s">
        <v>37</v>
      </c>
      <c r="D34" s="35">
        <v>11</v>
      </c>
      <c r="E34" s="36">
        <v>71</v>
      </c>
    </row>
    <row r="35" spans="2:5" ht="15.75" thickBot="1" x14ac:dyDescent="0.3">
      <c r="B35" s="13"/>
      <c r="C35" s="17" t="s">
        <v>38</v>
      </c>
      <c r="D35" s="39">
        <v>11</v>
      </c>
      <c r="E35" s="40">
        <v>71</v>
      </c>
    </row>
    <row r="36" spans="2:5" ht="15.75" thickTop="1" x14ac:dyDescent="0.25"/>
  </sheetData>
  <mergeCells count="2">
    <mergeCell ref="D2:E2"/>
    <mergeCell ref="H2:I2"/>
  </mergeCells>
  <phoneticPr fontId="4" type="noConversion"/>
  <pageMargins left="0.70000000000000007" right="0.70000000000000007" top="0.75000000000000011" bottom="0.75000000000000011" header="0.30000000000000004" footer="0.30000000000000004"/>
  <pageSetup paperSize="9" orientation="portrait" horizontalDpi="4294967293" verticalDpi="4294967293"/>
  <headerFooter>
    <oddHeader>&amp;R&amp;"Calibri,Regular"&amp;U&amp;K000000G-Info</oddHeader>
    <oddFooter>&amp;L&amp;D/&amp;T&amp;C&amp;Z&amp;F&amp;R- &amp;P -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 enableFormatConditionsCalculation="0">
    <pageSetUpPr fitToPage="1"/>
  </sheetPr>
  <dimension ref="B1:U52"/>
  <sheetViews>
    <sheetView topLeftCell="A2" workbookViewId="0">
      <selection activeCell="A2" sqref="A2"/>
    </sheetView>
  </sheetViews>
  <sheetFormatPr defaultColWidth="8.85546875" defaultRowHeight="15" outlineLevelRow="1" outlineLevelCol="1" x14ac:dyDescent="0.25"/>
  <cols>
    <col min="1" max="1" width="3.7109375" customWidth="1"/>
    <col min="2" max="3" width="8.85546875" hidden="1" customWidth="1" outlineLevel="1"/>
    <col min="4" max="4" width="8.85546875" style="1" collapsed="1"/>
    <col min="5" max="6" width="16.140625" bestFit="1" customWidth="1"/>
    <col min="7" max="8" width="0" hidden="1" customWidth="1" outlineLevel="1"/>
    <col min="9" max="9" width="8.85546875" style="2" collapsed="1"/>
    <col min="10" max="11" width="0" hidden="1" customWidth="1" outlineLevel="1"/>
    <col min="12" max="12" width="8.85546875" style="2" collapsed="1"/>
    <col min="13" max="14" width="8.85546875" style="2"/>
    <col min="16" max="16" width="19" bestFit="1" customWidth="1"/>
    <col min="17" max="17" width="3.85546875" style="55" customWidth="1"/>
    <col min="19" max="19" width="0" hidden="1" customWidth="1" outlineLevel="1"/>
    <col min="20" max="20" width="20.85546875" customWidth="1" collapsed="1"/>
    <col min="21" max="21" width="4" style="2" customWidth="1"/>
  </cols>
  <sheetData>
    <row r="1" spans="2:21" hidden="1" outlineLevel="1" x14ac:dyDescent="0.25">
      <c r="E1">
        <v>1</v>
      </c>
      <c r="F1">
        <v>2</v>
      </c>
    </row>
    <row r="2" spans="2:21" ht="15.75" collapsed="1" thickBot="1" x14ac:dyDescent="0.3"/>
    <row r="3" spans="2:21" s="1" customFormat="1" ht="16.5" thickTop="1" thickBot="1" x14ac:dyDescent="0.3">
      <c r="B3" s="1" t="s">
        <v>43</v>
      </c>
      <c r="C3" s="1" t="s">
        <v>42</v>
      </c>
      <c r="D3" s="23"/>
      <c r="E3" s="25" t="s">
        <v>50</v>
      </c>
      <c r="F3" s="24" t="s">
        <v>51</v>
      </c>
      <c r="G3" s="24" t="s">
        <v>0</v>
      </c>
      <c r="H3" s="24" t="s">
        <v>1</v>
      </c>
      <c r="I3" s="43" t="s">
        <v>44</v>
      </c>
      <c r="J3" s="24" t="s">
        <v>0</v>
      </c>
      <c r="K3" s="24" t="s">
        <v>1</v>
      </c>
      <c r="L3" s="47" t="s">
        <v>45</v>
      </c>
      <c r="M3" s="102" t="s">
        <v>2</v>
      </c>
      <c r="N3" s="101"/>
      <c r="P3" s="100" t="s">
        <v>52</v>
      </c>
      <c r="Q3" s="101"/>
      <c r="S3" s="31" t="s">
        <v>4</v>
      </c>
      <c r="T3" s="23" t="s">
        <v>5</v>
      </c>
      <c r="U3" s="61" t="s">
        <v>6</v>
      </c>
    </row>
    <row r="4" spans="2:21" ht="15.75" x14ac:dyDescent="0.25">
      <c r="B4">
        <v>1</v>
      </c>
      <c r="C4">
        <v>1</v>
      </c>
      <c r="D4" s="12" t="s">
        <v>9</v>
      </c>
      <c r="E4" s="26" t="str">
        <f t="shared" ref="E4:F23" ca="1" si="0">OFFSET(LandKop,(GroepNr-1)*4+INDEX(GroepSchema,WedNr,E$1),0)</f>
        <v>Brazilië</v>
      </c>
      <c r="F4" s="9" t="str">
        <f t="shared" ca="1" si="0"/>
        <v>Kroatië</v>
      </c>
      <c r="G4" s="9">
        <f t="shared" ref="G4:G51" ca="1" si="1">INDEX(Sterkte,MATCH(E4,Landen,0),2)</f>
        <v>40</v>
      </c>
      <c r="H4" s="9">
        <f t="shared" ref="H4:H51" ca="1" si="2">INDEX(Sterkte,MATCH(E4,Landen,0),3)</f>
        <v>85</v>
      </c>
      <c r="I4" s="44">
        <f ca="1">RANDBETWEEN(G4,H4)</f>
        <v>74</v>
      </c>
      <c r="J4" s="9">
        <f t="shared" ref="J4:J51" ca="1" si="3">INDEX(Sterkte,MATCH(F4,Landen,0),2)</f>
        <v>11</v>
      </c>
      <c r="K4" s="9">
        <f t="shared" ref="K4:K51" ca="1" si="4">INDEX(Sterkte,MATCH(F4,Landen,0),3)</f>
        <v>71</v>
      </c>
      <c r="L4" s="48">
        <f ca="1">RANDBETWEEN(J4,K4)</f>
        <v>58</v>
      </c>
      <c r="M4" s="51">
        <f ca="1">IF(I4&gt;L4,3,IF(I4=L4,1,0))</f>
        <v>3</v>
      </c>
      <c r="N4" s="36">
        <f ca="1">IF(M4=1,1,IF(M4=3,0,3))</f>
        <v>0</v>
      </c>
      <c r="P4" s="5" t="str">
        <f ca="1">E4</f>
        <v>Brazilië</v>
      </c>
      <c r="Q4" s="56">
        <f ca="1">SUMIF($E$4:$E$51,P4,$M$4:$M$51)+SUMIF($F$4:$F$51,P4,$N$4:$N$51)+RAND()/10000</f>
        <v>6.0000350446436128</v>
      </c>
      <c r="S4">
        <v>1</v>
      </c>
      <c r="T4" s="32" t="str">
        <f ca="1">INDEX($P$4:$P$7,MATCH(U4,$Q$4:$Q$7,0))</f>
        <v>Kameroen</v>
      </c>
      <c r="U4" s="54">
        <f ca="1">LARGE($Q$4:$Q$7,S4)</f>
        <v>9.0000420431395582</v>
      </c>
    </row>
    <row r="5" spans="2:21" ht="15.75" x14ac:dyDescent="0.25">
      <c r="B5">
        <v>1</v>
      </c>
      <c r="C5">
        <v>2</v>
      </c>
      <c r="D5" s="12"/>
      <c r="E5" s="26" t="str">
        <f t="shared" ca="1" si="0"/>
        <v>Mexico</v>
      </c>
      <c r="F5" s="9" t="str">
        <f t="shared" ca="1" si="0"/>
        <v>Kameroen</v>
      </c>
      <c r="G5" s="9">
        <f t="shared" ca="1" si="1"/>
        <v>11</v>
      </c>
      <c r="H5" s="9">
        <f t="shared" ca="1" si="2"/>
        <v>71</v>
      </c>
      <c r="I5" s="44">
        <f t="shared" ref="I5:I51" ca="1" si="5">RANDBETWEEN(G5,H5)</f>
        <v>22</v>
      </c>
      <c r="J5" s="9">
        <f t="shared" ca="1" si="3"/>
        <v>11</v>
      </c>
      <c r="K5" s="9">
        <f t="shared" ca="1" si="4"/>
        <v>71</v>
      </c>
      <c r="L5" s="48">
        <f t="shared" ref="L5:L51" ca="1" si="6">RANDBETWEEN(J5,K5)</f>
        <v>56</v>
      </c>
      <c r="M5" s="51">
        <f t="shared" ref="M5:M51" ca="1" si="7">IF(I5&gt;L5,3,IF(I5=L5,1,0))</f>
        <v>0</v>
      </c>
      <c r="N5" s="36">
        <f t="shared" ref="N5:N51" ca="1" si="8">IF(M5=1,1,IF(M5=3,0,3))</f>
        <v>3</v>
      </c>
      <c r="P5" s="5" t="str">
        <f ca="1">F4</f>
        <v>Kroatië</v>
      </c>
      <c r="Q5" s="56">
        <f t="shared" ref="Q5:Q7" ca="1" si="9">SUMIF($E$4:$E$51,P5,$M$4:$M$51)+SUMIF($F$4:$F$51,P5,$N$4:$N$51)+RAND()/10000</f>
        <v>5.6997495510492716E-6</v>
      </c>
      <c r="S5">
        <v>2</v>
      </c>
      <c r="T5" s="32" t="str">
        <f t="shared" ref="T5:T7" ca="1" si="10">INDEX($P$4:$P$7,MATCH(U5,$Q$4:$Q$7,0))</f>
        <v>Brazilië</v>
      </c>
      <c r="U5" s="54">
        <f t="shared" ref="U5:U7" ca="1" si="11">LARGE($Q$4:$Q$7,S5)</f>
        <v>6.0000350446436128</v>
      </c>
    </row>
    <row r="6" spans="2:21" x14ac:dyDescent="0.25">
      <c r="B6">
        <v>1</v>
      </c>
      <c r="C6">
        <v>3</v>
      </c>
      <c r="D6" s="12"/>
      <c r="E6" s="26" t="str">
        <f t="shared" ca="1" si="0"/>
        <v>Brazilië</v>
      </c>
      <c r="F6" s="9" t="str">
        <f t="shared" ca="1" si="0"/>
        <v>Mexico</v>
      </c>
      <c r="G6" s="9">
        <f t="shared" ca="1" si="1"/>
        <v>40</v>
      </c>
      <c r="H6" s="9">
        <f t="shared" ca="1" si="2"/>
        <v>85</v>
      </c>
      <c r="I6" s="44">
        <f t="shared" ca="1" si="5"/>
        <v>76</v>
      </c>
      <c r="J6" s="9">
        <f t="shared" ca="1" si="3"/>
        <v>11</v>
      </c>
      <c r="K6" s="9">
        <f t="shared" ca="1" si="4"/>
        <v>71</v>
      </c>
      <c r="L6" s="48">
        <f t="shared" ca="1" si="6"/>
        <v>32</v>
      </c>
      <c r="M6" s="51">
        <f t="shared" ca="1" si="7"/>
        <v>3</v>
      </c>
      <c r="N6" s="36">
        <f t="shared" ca="1" si="8"/>
        <v>0</v>
      </c>
      <c r="P6" s="5" t="str">
        <f ca="1">E5</f>
        <v>Mexico</v>
      </c>
      <c r="Q6" s="56">
        <f t="shared" ca="1" si="9"/>
        <v>3.0000323797575983</v>
      </c>
      <c r="S6">
        <v>3</v>
      </c>
      <c r="T6" s="5" t="str">
        <f t="shared" ca="1" si="10"/>
        <v>Mexico</v>
      </c>
      <c r="U6" s="54">
        <f t="shared" ca="1" si="11"/>
        <v>3.0000323797575983</v>
      </c>
    </row>
    <row r="7" spans="2:21" x14ac:dyDescent="0.25">
      <c r="B7">
        <v>1</v>
      </c>
      <c r="C7">
        <v>4</v>
      </c>
      <c r="D7" s="12"/>
      <c r="E7" s="26" t="str">
        <f t="shared" ca="1" si="0"/>
        <v>Kameroen</v>
      </c>
      <c r="F7" s="9" t="str">
        <f t="shared" ca="1" si="0"/>
        <v>Kroatië</v>
      </c>
      <c r="G7" s="9">
        <f t="shared" ca="1" si="1"/>
        <v>11</v>
      </c>
      <c r="H7" s="9">
        <f t="shared" ca="1" si="2"/>
        <v>71</v>
      </c>
      <c r="I7" s="44">
        <f t="shared" ca="1" si="5"/>
        <v>62</v>
      </c>
      <c r="J7" s="9">
        <f t="shared" ca="1" si="3"/>
        <v>11</v>
      </c>
      <c r="K7" s="9">
        <f t="shared" ca="1" si="4"/>
        <v>71</v>
      </c>
      <c r="L7" s="48">
        <f t="shared" ca="1" si="6"/>
        <v>17</v>
      </c>
      <c r="M7" s="51">
        <f t="shared" ca="1" si="7"/>
        <v>3</v>
      </c>
      <c r="N7" s="36">
        <f t="shared" ca="1" si="8"/>
        <v>0</v>
      </c>
      <c r="P7" s="5" t="str">
        <f ca="1">F5</f>
        <v>Kameroen</v>
      </c>
      <c r="Q7" s="56">
        <f t="shared" ca="1" si="9"/>
        <v>9.0000420431395582</v>
      </c>
      <c r="S7">
        <v>4</v>
      </c>
      <c r="T7" s="5" t="str">
        <f t="shared" ca="1" si="10"/>
        <v>Kroatië</v>
      </c>
      <c r="U7" s="54">
        <f t="shared" ca="1" si="11"/>
        <v>5.6997495510492716E-6</v>
      </c>
    </row>
    <row r="8" spans="2:21" x14ac:dyDescent="0.25">
      <c r="B8">
        <v>1</v>
      </c>
      <c r="C8">
        <v>5</v>
      </c>
      <c r="D8" s="12"/>
      <c r="E8" s="26" t="str">
        <f t="shared" ca="1" si="0"/>
        <v>Kameroen</v>
      </c>
      <c r="F8" s="9" t="str">
        <f t="shared" ca="1" si="0"/>
        <v>Brazilië</v>
      </c>
      <c r="G8" s="9">
        <f t="shared" ca="1" si="1"/>
        <v>11</v>
      </c>
      <c r="H8" s="9">
        <f t="shared" ca="1" si="2"/>
        <v>71</v>
      </c>
      <c r="I8" s="44">
        <f t="shared" ca="1" si="5"/>
        <v>63</v>
      </c>
      <c r="J8" s="9">
        <f t="shared" ca="1" si="3"/>
        <v>40</v>
      </c>
      <c r="K8" s="9">
        <f t="shared" ca="1" si="4"/>
        <v>85</v>
      </c>
      <c r="L8" s="48">
        <f t="shared" ca="1" si="6"/>
        <v>55</v>
      </c>
      <c r="M8" s="51">
        <f t="shared" ca="1" si="7"/>
        <v>3</v>
      </c>
      <c r="N8" s="36">
        <f t="shared" ca="1" si="8"/>
        <v>0</v>
      </c>
      <c r="P8" s="5"/>
      <c r="Q8" s="57"/>
      <c r="T8" s="5"/>
      <c r="U8" s="36"/>
    </row>
    <row r="9" spans="2:21" x14ac:dyDescent="0.25">
      <c r="B9">
        <v>1</v>
      </c>
      <c r="C9">
        <v>6</v>
      </c>
      <c r="D9" s="18"/>
      <c r="E9" s="28" t="str">
        <f t="shared" ca="1" si="0"/>
        <v>Kroatië</v>
      </c>
      <c r="F9" s="29" t="str">
        <f t="shared" ca="1" si="0"/>
        <v>Mexico</v>
      </c>
      <c r="G9" s="29">
        <f t="shared" ca="1" si="1"/>
        <v>11</v>
      </c>
      <c r="H9" s="29">
        <f t="shared" ca="1" si="2"/>
        <v>71</v>
      </c>
      <c r="I9" s="45">
        <f t="shared" ca="1" si="5"/>
        <v>11</v>
      </c>
      <c r="J9" s="29">
        <f t="shared" ca="1" si="3"/>
        <v>11</v>
      </c>
      <c r="K9" s="29">
        <f t="shared" ca="1" si="4"/>
        <v>71</v>
      </c>
      <c r="L9" s="49">
        <f t="shared" ca="1" si="6"/>
        <v>27</v>
      </c>
      <c r="M9" s="52">
        <f t="shared" ca="1" si="7"/>
        <v>0</v>
      </c>
      <c r="N9" s="38">
        <f t="shared" ca="1" si="8"/>
        <v>3</v>
      </c>
      <c r="P9" s="30"/>
      <c r="Q9" s="58"/>
      <c r="T9" s="30"/>
      <c r="U9" s="38"/>
    </row>
    <row r="10" spans="2:21" ht="15.75" x14ac:dyDescent="0.25">
      <c r="B10">
        <v>2</v>
      </c>
      <c r="C10">
        <v>1</v>
      </c>
      <c r="D10" s="12" t="s">
        <v>12</v>
      </c>
      <c r="E10" s="26" t="str">
        <f t="shared" ca="1" si="0"/>
        <v>Spanje</v>
      </c>
      <c r="F10" s="9" t="str">
        <f t="shared" ca="1" si="0"/>
        <v>Nederland</v>
      </c>
      <c r="G10" s="9">
        <f t="shared" ca="1" si="1"/>
        <v>20</v>
      </c>
      <c r="H10" s="9">
        <f t="shared" ca="1" si="2"/>
        <v>85</v>
      </c>
      <c r="I10" s="44">
        <f t="shared" ca="1" si="5"/>
        <v>33</v>
      </c>
      <c r="J10" s="9">
        <f t="shared" ca="1" si="3"/>
        <v>15</v>
      </c>
      <c r="K10" s="9">
        <f t="shared" ca="1" si="4"/>
        <v>75</v>
      </c>
      <c r="L10" s="48">
        <f t="shared" ca="1" si="6"/>
        <v>74</v>
      </c>
      <c r="M10" s="51">
        <f t="shared" ca="1" si="7"/>
        <v>0</v>
      </c>
      <c r="N10" s="36">
        <f t="shared" ca="1" si="8"/>
        <v>3</v>
      </c>
      <c r="P10" s="5" t="str">
        <f ca="1">E10</f>
        <v>Spanje</v>
      </c>
      <c r="Q10" s="56">
        <f ca="1">SUMIF($E$4:$E$51,P10,$M$4:$M$51)+SUMIF($F$4:$F$51,P10,$N$4:$N$51)+RAND()/10000</f>
        <v>3.0000621095446909</v>
      </c>
      <c r="S10">
        <v>1</v>
      </c>
      <c r="T10" s="32" t="str">
        <f ca="1">INDEX($P$10:$P$13,MATCH(U10,$Q$10:$Q$13,0))</f>
        <v>Chili</v>
      </c>
      <c r="U10" s="54">
        <f ca="1">LARGE($Q$10:$Q$13,S10)</f>
        <v>6.000024106362253</v>
      </c>
    </row>
    <row r="11" spans="2:21" ht="15.75" x14ac:dyDescent="0.25">
      <c r="B11">
        <v>2</v>
      </c>
      <c r="C11">
        <v>2</v>
      </c>
      <c r="D11" s="12"/>
      <c r="E11" s="26" t="str">
        <f t="shared" ca="1" si="0"/>
        <v>Chili</v>
      </c>
      <c r="F11" s="9" t="str">
        <f t="shared" ca="1" si="0"/>
        <v>Australië</v>
      </c>
      <c r="G11" s="9">
        <f t="shared" ca="1" si="1"/>
        <v>11</v>
      </c>
      <c r="H11" s="9">
        <f t="shared" ca="1" si="2"/>
        <v>71</v>
      </c>
      <c r="I11" s="44">
        <f t="shared" ca="1" si="5"/>
        <v>60</v>
      </c>
      <c r="J11" s="9">
        <f t="shared" ca="1" si="3"/>
        <v>11</v>
      </c>
      <c r="K11" s="9">
        <f t="shared" ca="1" si="4"/>
        <v>71</v>
      </c>
      <c r="L11" s="48">
        <f t="shared" ca="1" si="6"/>
        <v>58</v>
      </c>
      <c r="M11" s="51">
        <f t="shared" ca="1" si="7"/>
        <v>3</v>
      </c>
      <c r="N11" s="36">
        <f t="shared" ca="1" si="8"/>
        <v>0</v>
      </c>
      <c r="P11" s="5" t="str">
        <f ca="1">F10</f>
        <v>Nederland</v>
      </c>
      <c r="Q11" s="56">
        <f t="shared" ref="Q11:Q13" ca="1" si="12">SUMIF($E$4:$E$51,P11,$M$4:$M$51)+SUMIF($F$4:$F$51,P11,$N$4:$N$51)+RAND()/10000</f>
        <v>6.0000208930050549</v>
      </c>
      <c r="S11">
        <v>2</v>
      </c>
      <c r="T11" s="32" t="str">
        <f ca="1">INDEX($P$10:$P$13,MATCH(U11,$Q$10:$Q$13,0))</f>
        <v>Nederland</v>
      </c>
      <c r="U11" s="54">
        <f t="shared" ref="U11:U13" ca="1" si="13">LARGE($Q$10:$Q$13,S11)</f>
        <v>6.0000208930050549</v>
      </c>
    </row>
    <row r="12" spans="2:21" x14ac:dyDescent="0.25">
      <c r="B12">
        <v>2</v>
      </c>
      <c r="C12">
        <v>3</v>
      </c>
      <c r="D12" s="12"/>
      <c r="E12" s="26" t="str">
        <f t="shared" ca="1" si="0"/>
        <v>Spanje</v>
      </c>
      <c r="F12" s="9" t="str">
        <f t="shared" ca="1" si="0"/>
        <v>Chili</v>
      </c>
      <c r="G12" s="9">
        <f t="shared" ca="1" si="1"/>
        <v>20</v>
      </c>
      <c r="H12" s="9">
        <f t="shared" ca="1" si="2"/>
        <v>85</v>
      </c>
      <c r="I12" s="44">
        <f t="shared" ca="1" si="5"/>
        <v>82</v>
      </c>
      <c r="J12" s="9">
        <f t="shared" ca="1" si="3"/>
        <v>11</v>
      </c>
      <c r="K12" s="9">
        <f t="shared" ca="1" si="4"/>
        <v>71</v>
      </c>
      <c r="L12" s="48">
        <f t="shared" ca="1" si="6"/>
        <v>47</v>
      </c>
      <c r="M12" s="51">
        <f t="shared" ca="1" si="7"/>
        <v>3</v>
      </c>
      <c r="N12" s="36">
        <f t="shared" ca="1" si="8"/>
        <v>0</v>
      </c>
      <c r="P12" s="5" t="str">
        <f ca="1">E11</f>
        <v>Chili</v>
      </c>
      <c r="Q12" s="56">
        <f t="shared" ca="1" si="12"/>
        <v>6.000024106362253</v>
      </c>
      <c r="S12">
        <v>3</v>
      </c>
      <c r="T12" s="5" t="str">
        <f ca="1">INDEX($P$10:$P$13,MATCH(U12,$Q$10:$Q$13,0))</f>
        <v>Spanje</v>
      </c>
      <c r="U12" s="54">
        <f t="shared" ca="1" si="13"/>
        <v>3.0000621095446909</v>
      </c>
    </row>
    <row r="13" spans="2:21" x14ac:dyDescent="0.25">
      <c r="B13">
        <v>2</v>
      </c>
      <c r="C13">
        <v>4</v>
      </c>
      <c r="D13" s="12"/>
      <c r="E13" s="26" t="str">
        <f t="shared" ca="1" si="0"/>
        <v>Australië</v>
      </c>
      <c r="F13" s="9" t="str">
        <f t="shared" ca="1" si="0"/>
        <v>Nederland</v>
      </c>
      <c r="G13" s="9">
        <f t="shared" ca="1" si="1"/>
        <v>11</v>
      </c>
      <c r="H13" s="9">
        <f t="shared" ca="1" si="2"/>
        <v>71</v>
      </c>
      <c r="I13" s="44">
        <f t="shared" ca="1" si="5"/>
        <v>11</v>
      </c>
      <c r="J13" s="9">
        <f t="shared" ca="1" si="3"/>
        <v>15</v>
      </c>
      <c r="K13" s="9">
        <f t="shared" ca="1" si="4"/>
        <v>75</v>
      </c>
      <c r="L13" s="48">
        <f t="shared" ca="1" si="6"/>
        <v>27</v>
      </c>
      <c r="M13" s="51">
        <f t="shared" ca="1" si="7"/>
        <v>0</v>
      </c>
      <c r="N13" s="36">
        <f t="shared" ca="1" si="8"/>
        <v>3</v>
      </c>
      <c r="P13" s="5" t="str">
        <f ca="1">F11</f>
        <v>Australië</v>
      </c>
      <c r="Q13" s="56">
        <f t="shared" ca="1" si="12"/>
        <v>3.0000525146714043</v>
      </c>
      <c r="S13">
        <v>4</v>
      </c>
      <c r="T13" s="5" t="str">
        <f ca="1">INDEX($P$10:$P$13,MATCH(U13,$Q$10:$Q$13,0))</f>
        <v>Australië</v>
      </c>
      <c r="U13" s="54">
        <f t="shared" ca="1" si="13"/>
        <v>3.0000525146714043</v>
      </c>
    </row>
    <row r="14" spans="2:21" x14ac:dyDescent="0.25">
      <c r="B14">
        <v>2</v>
      </c>
      <c r="C14">
        <v>5</v>
      </c>
      <c r="D14" s="12"/>
      <c r="E14" s="26" t="str">
        <f t="shared" ca="1" si="0"/>
        <v>Australië</v>
      </c>
      <c r="F14" s="9" t="str">
        <f t="shared" ca="1" si="0"/>
        <v>Spanje</v>
      </c>
      <c r="G14" s="9">
        <f t="shared" ca="1" si="1"/>
        <v>11</v>
      </c>
      <c r="H14" s="9">
        <f t="shared" ca="1" si="2"/>
        <v>71</v>
      </c>
      <c r="I14" s="44">
        <f t="shared" ca="1" si="5"/>
        <v>25</v>
      </c>
      <c r="J14" s="9">
        <f t="shared" ca="1" si="3"/>
        <v>20</v>
      </c>
      <c r="K14" s="9">
        <f t="shared" ca="1" si="4"/>
        <v>85</v>
      </c>
      <c r="L14" s="48">
        <f t="shared" ca="1" si="6"/>
        <v>20</v>
      </c>
      <c r="M14" s="51">
        <f t="shared" ca="1" si="7"/>
        <v>3</v>
      </c>
      <c r="N14" s="36">
        <f t="shared" ca="1" si="8"/>
        <v>0</v>
      </c>
      <c r="P14" s="5"/>
      <c r="Q14" s="57"/>
      <c r="T14" s="5"/>
      <c r="U14" s="36"/>
    </row>
    <row r="15" spans="2:21" x14ac:dyDescent="0.25">
      <c r="B15">
        <v>2</v>
      </c>
      <c r="C15">
        <v>6</v>
      </c>
      <c r="D15" s="18"/>
      <c r="E15" s="28" t="str">
        <f t="shared" ca="1" si="0"/>
        <v>Nederland</v>
      </c>
      <c r="F15" s="29" t="str">
        <f t="shared" ca="1" si="0"/>
        <v>Chili</v>
      </c>
      <c r="G15" s="29">
        <f t="shared" ca="1" si="1"/>
        <v>15</v>
      </c>
      <c r="H15" s="29">
        <f t="shared" ca="1" si="2"/>
        <v>75</v>
      </c>
      <c r="I15" s="45">
        <f t="shared" ca="1" si="5"/>
        <v>26</v>
      </c>
      <c r="J15" s="29">
        <f t="shared" ca="1" si="3"/>
        <v>11</v>
      </c>
      <c r="K15" s="29">
        <f t="shared" ca="1" si="4"/>
        <v>71</v>
      </c>
      <c r="L15" s="49">
        <f t="shared" ca="1" si="6"/>
        <v>52</v>
      </c>
      <c r="M15" s="52">
        <f t="shared" ca="1" si="7"/>
        <v>0</v>
      </c>
      <c r="N15" s="38">
        <f t="shared" ca="1" si="8"/>
        <v>3</v>
      </c>
      <c r="P15" s="30"/>
      <c r="Q15" s="58"/>
      <c r="T15" s="30"/>
      <c r="U15" s="38"/>
    </row>
    <row r="16" spans="2:21" ht="15.75" x14ac:dyDescent="0.25">
      <c r="B16">
        <v>3</v>
      </c>
      <c r="C16">
        <v>1</v>
      </c>
      <c r="D16" s="12" t="s">
        <v>13</v>
      </c>
      <c r="E16" s="26" t="str">
        <f t="shared" ca="1" si="0"/>
        <v>Colombia</v>
      </c>
      <c r="F16" s="9" t="str">
        <f t="shared" ca="1" si="0"/>
        <v>Griekenland</v>
      </c>
      <c r="G16" s="9">
        <f t="shared" ca="1" si="1"/>
        <v>11</v>
      </c>
      <c r="H16" s="9">
        <f t="shared" ca="1" si="2"/>
        <v>71</v>
      </c>
      <c r="I16" s="44">
        <f t="shared" ca="1" si="5"/>
        <v>24</v>
      </c>
      <c r="J16" s="9">
        <f t="shared" ca="1" si="3"/>
        <v>11</v>
      </c>
      <c r="K16" s="9">
        <f t="shared" ca="1" si="4"/>
        <v>71</v>
      </c>
      <c r="L16" s="48">
        <f ca="1">RANDBETWEEN(J16,K16)</f>
        <v>41</v>
      </c>
      <c r="M16" s="51">
        <f t="shared" ca="1" si="7"/>
        <v>0</v>
      </c>
      <c r="N16" s="36">
        <f t="shared" ca="1" si="8"/>
        <v>3</v>
      </c>
      <c r="P16" s="5" t="str">
        <f ca="1">E16</f>
        <v>Colombia</v>
      </c>
      <c r="Q16" s="56">
        <f ca="1">SUMIF($E$4:$E$51,P16,$M$4:$M$51)+SUMIF($F$4:$F$51,P16,$N$4:$N$51)+RAND()/10000</f>
        <v>1.5094431933133379E-5</v>
      </c>
      <c r="S16">
        <v>1</v>
      </c>
      <c r="T16" s="32" t="str">
        <f ca="1">INDEX($P$16:$P$19,MATCH(U16,$Q$16:$Q$19,0))</f>
        <v>Japan</v>
      </c>
      <c r="U16" s="54">
        <f ca="1">LARGE($Q$16:$Q$19,S16)</f>
        <v>9.0000747427678416</v>
      </c>
    </row>
    <row r="17" spans="2:21" ht="15.75" x14ac:dyDescent="0.25">
      <c r="B17">
        <v>3</v>
      </c>
      <c r="C17">
        <v>2</v>
      </c>
      <c r="D17" s="12"/>
      <c r="E17" s="26" t="str">
        <f t="shared" ca="1" si="0"/>
        <v>Ivoorkust</v>
      </c>
      <c r="F17" s="9" t="str">
        <f t="shared" ca="1" si="0"/>
        <v>Japan</v>
      </c>
      <c r="G17" s="9">
        <f t="shared" ca="1" si="1"/>
        <v>11</v>
      </c>
      <c r="H17" s="9">
        <f t="shared" ca="1" si="2"/>
        <v>71</v>
      </c>
      <c r="I17" s="44">
        <f t="shared" ca="1" si="5"/>
        <v>22</v>
      </c>
      <c r="J17" s="9">
        <f t="shared" ca="1" si="3"/>
        <v>11</v>
      </c>
      <c r="K17" s="9">
        <f t="shared" ca="1" si="4"/>
        <v>71</v>
      </c>
      <c r="L17" s="48">
        <f t="shared" ca="1" si="6"/>
        <v>28</v>
      </c>
      <c r="M17" s="51">
        <f t="shared" ca="1" si="7"/>
        <v>0</v>
      </c>
      <c r="N17" s="36">
        <f t="shared" ca="1" si="8"/>
        <v>3</v>
      </c>
      <c r="P17" s="5" t="str">
        <f ca="1">F16</f>
        <v>Griekenland</v>
      </c>
      <c r="Q17" s="56">
        <f t="shared" ref="Q17:Q19" ca="1" si="14">SUMIF($E$4:$E$51,P17,$M$4:$M$51)+SUMIF($F$4:$F$51,P17,$N$4:$N$51)+RAND()/10000</f>
        <v>3.0000394025708079</v>
      </c>
      <c r="S17">
        <v>2</v>
      </c>
      <c r="T17" s="32" t="str">
        <f t="shared" ref="T17:T19" ca="1" si="15">INDEX($P$16:$P$19,MATCH(U17,$Q$16:$Q$19,0))</f>
        <v>Ivoorkust</v>
      </c>
      <c r="U17" s="54">
        <f t="shared" ref="U17:U19" ca="1" si="16">LARGE($Q$16:$Q$19,S17)</f>
        <v>6.0000870311185963</v>
      </c>
    </row>
    <row r="18" spans="2:21" x14ac:dyDescent="0.25">
      <c r="B18">
        <v>3</v>
      </c>
      <c r="C18">
        <v>3</v>
      </c>
      <c r="D18" s="12"/>
      <c r="E18" s="26" t="str">
        <f t="shared" ca="1" si="0"/>
        <v>Colombia</v>
      </c>
      <c r="F18" s="9" t="str">
        <f t="shared" ca="1" si="0"/>
        <v>Ivoorkust</v>
      </c>
      <c r="G18" s="9">
        <f t="shared" ca="1" si="1"/>
        <v>11</v>
      </c>
      <c r="H18" s="9">
        <f t="shared" ca="1" si="2"/>
        <v>71</v>
      </c>
      <c r="I18" s="44">
        <f t="shared" ca="1" si="5"/>
        <v>24</v>
      </c>
      <c r="J18" s="9">
        <f t="shared" ca="1" si="3"/>
        <v>11</v>
      </c>
      <c r="K18" s="9">
        <f t="shared" ca="1" si="4"/>
        <v>71</v>
      </c>
      <c r="L18" s="48">
        <f ca="1">RANDBETWEEN(J18,K18)</f>
        <v>62</v>
      </c>
      <c r="M18" s="51">
        <f t="shared" ca="1" si="7"/>
        <v>0</v>
      </c>
      <c r="N18" s="36">
        <f t="shared" ca="1" si="8"/>
        <v>3</v>
      </c>
      <c r="P18" s="5" t="str">
        <f ca="1">E17</f>
        <v>Ivoorkust</v>
      </c>
      <c r="Q18" s="56">
        <f t="shared" ca="1" si="14"/>
        <v>6.0000870311185963</v>
      </c>
      <c r="S18">
        <v>3</v>
      </c>
      <c r="T18" s="5" t="str">
        <f t="shared" ca="1" si="15"/>
        <v>Griekenland</v>
      </c>
      <c r="U18" s="54">
        <f t="shared" ca="1" si="16"/>
        <v>3.0000394025708079</v>
      </c>
    </row>
    <row r="19" spans="2:21" x14ac:dyDescent="0.25">
      <c r="B19">
        <v>3</v>
      </c>
      <c r="C19">
        <v>4</v>
      </c>
      <c r="D19" s="12"/>
      <c r="E19" s="26" t="str">
        <f t="shared" ca="1" si="0"/>
        <v>Japan</v>
      </c>
      <c r="F19" s="9" t="str">
        <f t="shared" ca="1" si="0"/>
        <v>Griekenland</v>
      </c>
      <c r="G19" s="9">
        <f t="shared" ca="1" si="1"/>
        <v>11</v>
      </c>
      <c r="H19" s="9">
        <f t="shared" ca="1" si="2"/>
        <v>71</v>
      </c>
      <c r="I19" s="44">
        <f t="shared" ca="1" si="5"/>
        <v>19</v>
      </c>
      <c r="J19" s="9">
        <f t="shared" ca="1" si="3"/>
        <v>11</v>
      </c>
      <c r="K19" s="9">
        <f t="shared" ca="1" si="4"/>
        <v>71</v>
      </c>
      <c r="L19" s="48">
        <f t="shared" ca="1" si="6"/>
        <v>11</v>
      </c>
      <c r="M19" s="51">
        <f t="shared" ca="1" si="7"/>
        <v>3</v>
      </c>
      <c r="N19" s="36">
        <f t="shared" ca="1" si="8"/>
        <v>0</v>
      </c>
      <c r="P19" s="5" t="str">
        <f ca="1">F17</f>
        <v>Japan</v>
      </c>
      <c r="Q19" s="56">
        <f t="shared" ca="1" si="14"/>
        <v>9.0000747427678416</v>
      </c>
      <c r="S19">
        <v>4</v>
      </c>
      <c r="T19" s="5" t="str">
        <f t="shared" ca="1" si="15"/>
        <v>Colombia</v>
      </c>
      <c r="U19" s="54">
        <f t="shared" ca="1" si="16"/>
        <v>1.5094431933133379E-5</v>
      </c>
    </row>
    <row r="20" spans="2:21" x14ac:dyDescent="0.25">
      <c r="B20">
        <v>3</v>
      </c>
      <c r="C20">
        <v>5</v>
      </c>
      <c r="D20" s="12"/>
      <c r="E20" s="26" t="str">
        <f t="shared" ca="1" si="0"/>
        <v>Japan</v>
      </c>
      <c r="F20" s="9" t="str">
        <f t="shared" ca="1" si="0"/>
        <v>Colombia</v>
      </c>
      <c r="G20" s="9">
        <f t="shared" ca="1" si="1"/>
        <v>11</v>
      </c>
      <c r="H20" s="9">
        <f t="shared" ca="1" si="2"/>
        <v>71</v>
      </c>
      <c r="I20" s="44">
        <f t="shared" ca="1" si="5"/>
        <v>69</v>
      </c>
      <c r="J20" s="9">
        <f t="shared" ca="1" si="3"/>
        <v>11</v>
      </c>
      <c r="K20" s="9">
        <f t="shared" ca="1" si="4"/>
        <v>71</v>
      </c>
      <c r="L20" s="48">
        <f t="shared" ca="1" si="6"/>
        <v>41</v>
      </c>
      <c r="M20" s="51">
        <f t="shared" ca="1" si="7"/>
        <v>3</v>
      </c>
      <c r="N20" s="36">
        <f t="shared" ca="1" si="8"/>
        <v>0</v>
      </c>
      <c r="P20" s="5"/>
      <c r="Q20" s="56"/>
      <c r="T20" s="5"/>
      <c r="U20" s="36"/>
    </row>
    <row r="21" spans="2:21" x14ac:dyDescent="0.25">
      <c r="B21">
        <v>3</v>
      </c>
      <c r="C21">
        <v>6</v>
      </c>
      <c r="D21" s="18"/>
      <c r="E21" s="28" t="str">
        <f t="shared" ca="1" si="0"/>
        <v>Griekenland</v>
      </c>
      <c r="F21" s="29" t="str">
        <f t="shared" ca="1" si="0"/>
        <v>Ivoorkust</v>
      </c>
      <c r="G21" s="29">
        <f t="shared" ca="1" si="1"/>
        <v>11</v>
      </c>
      <c r="H21" s="29">
        <f t="shared" ca="1" si="2"/>
        <v>71</v>
      </c>
      <c r="I21" s="45">
        <f t="shared" ca="1" si="5"/>
        <v>39</v>
      </c>
      <c r="J21" s="29">
        <f t="shared" ca="1" si="3"/>
        <v>11</v>
      </c>
      <c r="K21" s="29">
        <f t="shared" ca="1" si="4"/>
        <v>71</v>
      </c>
      <c r="L21" s="49">
        <f t="shared" ca="1" si="6"/>
        <v>48</v>
      </c>
      <c r="M21" s="52">
        <f t="shared" ca="1" si="7"/>
        <v>0</v>
      </c>
      <c r="N21" s="38">
        <f t="shared" ca="1" si="8"/>
        <v>3</v>
      </c>
      <c r="P21" s="30"/>
      <c r="Q21" s="59"/>
      <c r="T21" s="30"/>
      <c r="U21" s="38"/>
    </row>
    <row r="22" spans="2:21" ht="15.75" x14ac:dyDescent="0.25">
      <c r="B22">
        <v>4</v>
      </c>
      <c r="C22">
        <v>1</v>
      </c>
      <c r="D22" s="12" t="s">
        <v>18</v>
      </c>
      <c r="E22" s="26" t="str">
        <f t="shared" ca="1" si="0"/>
        <v>Uruguay</v>
      </c>
      <c r="F22" s="9" t="str">
        <f t="shared" ca="1" si="0"/>
        <v>Costa Rica</v>
      </c>
      <c r="G22" s="9">
        <f t="shared" ca="1" si="1"/>
        <v>11</v>
      </c>
      <c r="H22" s="9">
        <f t="shared" ca="1" si="2"/>
        <v>71</v>
      </c>
      <c r="I22" s="44">
        <f t="shared" ca="1" si="5"/>
        <v>23</v>
      </c>
      <c r="J22" s="9">
        <f t="shared" ca="1" si="3"/>
        <v>11</v>
      </c>
      <c r="K22" s="9">
        <f t="shared" ca="1" si="4"/>
        <v>71</v>
      </c>
      <c r="L22" s="48">
        <f t="shared" ca="1" si="6"/>
        <v>40</v>
      </c>
      <c r="M22" s="51">
        <f t="shared" ca="1" si="7"/>
        <v>0</v>
      </c>
      <c r="N22" s="36">
        <f t="shared" ca="1" si="8"/>
        <v>3</v>
      </c>
      <c r="P22" s="5" t="str">
        <f ca="1">E22</f>
        <v>Uruguay</v>
      </c>
      <c r="Q22" s="56">
        <f t="shared" ref="Q22:Q25" ca="1" si="17">SUMIF($E$4:$E$51,P22,$M$4:$M$51)+SUMIF($F$4:$F$51,P22,$N$4:$N$51)+RAND()/10000</f>
        <v>5.5645911047384865E-5</v>
      </c>
      <c r="S22">
        <v>1</v>
      </c>
      <c r="T22" s="32" t="str">
        <f ca="1">INDEX($P$22:$P$25,MATCH(U22,$Q$22:$Q$25,0))</f>
        <v>Costa Rica</v>
      </c>
      <c r="U22" s="54">
        <f ca="1">LARGE($Q$22:$Q$25,S22)</f>
        <v>9.0000519274548285</v>
      </c>
    </row>
    <row r="23" spans="2:21" ht="15.75" x14ac:dyDescent="0.25">
      <c r="B23">
        <v>4</v>
      </c>
      <c r="C23">
        <v>2</v>
      </c>
      <c r="D23" s="12"/>
      <c r="E23" s="26" t="str">
        <f t="shared" ca="1" si="0"/>
        <v>Engeland</v>
      </c>
      <c r="F23" s="9" t="str">
        <f t="shared" ca="1" si="0"/>
        <v>Italië</v>
      </c>
      <c r="G23" s="9">
        <f t="shared" ca="1" si="1"/>
        <v>12</v>
      </c>
      <c r="H23" s="9">
        <f t="shared" ca="1" si="2"/>
        <v>72</v>
      </c>
      <c r="I23" s="44">
        <f t="shared" ca="1" si="5"/>
        <v>14</v>
      </c>
      <c r="J23" s="9">
        <f t="shared" ca="1" si="3"/>
        <v>12</v>
      </c>
      <c r="K23" s="9">
        <f t="shared" ca="1" si="4"/>
        <v>72</v>
      </c>
      <c r="L23" s="48">
        <f t="shared" ca="1" si="6"/>
        <v>50</v>
      </c>
      <c r="M23" s="51">
        <f t="shared" ca="1" si="7"/>
        <v>0</v>
      </c>
      <c r="N23" s="36">
        <f t="shared" ca="1" si="8"/>
        <v>3</v>
      </c>
      <c r="P23" s="5" t="str">
        <f ca="1">F22</f>
        <v>Costa Rica</v>
      </c>
      <c r="Q23" s="56">
        <f t="shared" ca="1" si="17"/>
        <v>9.0000519274548285</v>
      </c>
      <c r="S23">
        <v>2</v>
      </c>
      <c r="T23" s="32" t="str">
        <f t="shared" ref="T23:T25" ca="1" si="18">INDEX($P$22:$P$25,MATCH(U23,$Q$22:$Q$25,0))</f>
        <v>Italië</v>
      </c>
      <c r="U23" s="54">
        <f t="shared" ref="U23:U25" ca="1" si="19">LARGE($Q$22:$Q$25,S23)</f>
        <v>6.0000833699682161</v>
      </c>
    </row>
    <row r="24" spans="2:21" x14ac:dyDescent="0.25">
      <c r="B24">
        <v>4</v>
      </c>
      <c r="C24">
        <v>3</v>
      </c>
      <c r="D24" s="12"/>
      <c r="E24" s="26" t="str">
        <f t="shared" ref="E24:F43" ca="1" si="20">OFFSET(LandKop,(GroepNr-1)*4+INDEX(GroepSchema,WedNr,E$1),0)</f>
        <v>Uruguay</v>
      </c>
      <c r="F24" s="9" t="str">
        <f t="shared" ca="1" si="20"/>
        <v>Engeland</v>
      </c>
      <c r="G24" s="9">
        <f t="shared" ca="1" si="1"/>
        <v>11</v>
      </c>
      <c r="H24" s="9">
        <f t="shared" ca="1" si="2"/>
        <v>71</v>
      </c>
      <c r="I24" s="44">
        <f t="shared" ca="1" si="5"/>
        <v>44</v>
      </c>
      <c r="J24" s="9">
        <f t="shared" ca="1" si="3"/>
        <v>12</v>
      </c>
      <c r="K24" s="9">
        <f t="shared" ca="1" si="4"/>
        <v>72</v>
      </c>
      <c r="L24" s="48">
        <f ca="1">RANDBETWEEN(J24,K24)</f>
        <v>60</v>
      </c>
      <c r="M24" s="51">
        <f t="shared" ca="1" si="7"/>
        <v>0</v>
      </c>
      <c r="N24" s="36">
        <f t="shared" ca="1" si="8"/>
        <v>3</v>
      </c>
      <c r="P24" s="5" t="str">
        <f ca="1">E23</f>
        <v>Engeland</v>
      </c>
      <c r="Q24" s="56">
        <f t="shared" ca="1" si="17"/>
        <v>3.0000197335651224</v>
      </c>
      <c r="S24">
        <v>3</v>
      </c>
      <c r="T24" s="5" t="str">
        <f t="shared" ca="1" si="18"/>
        <v>Engeland</v>
      </c>
      <c r="U24" s="54">
        <f t="shared" ca="1" si="19"/>
        <v>3.0000197335651224</v>
      </c>
    </row>
    <row r="25" spans="2:21" x14ac:dyDescent="0.25">
      <c r="B25">
        <v>4</v>
      </c>
      <c r="C25">
        <v>4</v>
      </c>
      <c r="D25" s="12"/>
      <c r="E25" s="26" t="str">
        <f t="shared" ca="1" si="20"/>
        <v>Italië</v>
      </c>
      <c r="F25" s="9" t="str">
        <f t="shared" ca="1" si="20"/>
        <v>Costa Rica</v>
      </c>
      <c r="G25" s="9">
        <f t="shared" ca="1" si="1"/>
        <v>12</v>
      </c>
      <c r="H25" s="9">
        <f t="shared" ca="1" si="2"/>
        <v>72</v>
      </c>
      <c r="I25" s="44">
        <f t="shared" ca="1" si="5"/>
        <v>64</v>
      </c>
      <c r="J25" s="9">
        <f t="shared" ca="1" si="3"/>
        <v>11</v>
      </c>
      <c r="K25" s="9">
        <f t="shared" ca="1" si="4"/>
        <v>71</v>
      </c>
      <c r="L25" s="48">
        <f t="shared" ca="1" si="6"/>
        <v>71</v>
      </c>
      <c r="M25" s="51">
        <f t="shared" ca="1" si="7"/>
        <v>0</v>
      </c>
      <c r="N25" s="36">
        <f t="shared" ca="1" si="8"/>
        <v>3</v>
      </c>
      <c r="P25" s="5" t="str">
        <f ca="1">F23</f>
        <v>Italië</v>
      </c>
      <c r="Q25" s="56">
        <f t="shared" ca="1" si="17"/>
        <v>6.0000833699682161</v>
      </c>
      <c r="S25">
        <v>4</v>
      </c>
      <c r="T25" s="5" t="str">
        <f t="shared" ca="1" si="18"/>
        <v>Uruguay</v>
      </c>
      <c r="U25" s="54">
        <f t="shared" ca="1" si="19"/>
        <v>5.5645911047384865E-5</v>
      </c>
    </row>
    <row r="26" spans="2:21" x14ac:dyDescent="0.25">
      <c r="B26">
        <v>4</v>
      </c>
      <c r="C26">
        <v>5</v>
      </c>
      <c r="D26" s="12"/>
      <c r="E26" s="26" t="str">
        <f t="shared" ca="1" si="20"/>
        <v>Italië</v>
      </c>
      <c r="F26" s="9" t="str">
        <f t="shared" ca="1" si="20"/>
        <v>Uruguay</v>
      </c>
      <c r="G26" s="9">
        <f t="shared" ca="1" si="1"/>
        <v>12</v>
      </c>
      <c r="H26" s="9">
        <f t="shared" ca="1" si="2"/>
        <v>72</v>
      </c>
      <c r="I26" s="44">
        <f t="shared" ca="1" si="5"/>
        <v>38</v>
      </c>
      <c r="J26" s="9">
        <f t="shared" ca="1" si="3"/>
        <v>11</v>
      </c>
      <c r="K26" s="9">
        <f t="shared" ca="1" si="4"/>
        <v>71</v>
      </c>
      <c r="L26" s="48">
        <f t="shared" ca="1" si="6"/>
        <v>36</v>
      </c>
      <c r="M26" s="51">
        <f t="shared" ca="1" si="7"/>
        <v>3</v>
      </c>
      <c r="N26" s="36">
        <f t="shared" ca="1" si="8"/>
        <v>0</v>
      </c>
      <c r="P26" s="5"/>
      <c r="Q26" s="56"/>
      <c r="T26" s="5"/>
      <c r="U26" s="36"/>
    </row>
    <row r="27" spans="2:21" x14ac:dyDescent="0.25">
      <c r="B27">
        <v>4</v>
      </c>
      <c r="C27">
        <v>6</v>
      </c>
      <c r="D27" s="18"/>
      <c r="E27" s="28" t="str">
        <f t="shared" ca="1" si="20"/>
        <v>Costa Rica</v>
      </c>
      <c r="F27" s="29" t="str">
        <f t="shared" ca="1" si="20"/>
        <v>Engeland</v>
      </c>
      <c r="G27" s="29">
        <f t="shared" ca="1" si="1"/>
        <v>11</v>
      </c>
      <c r="H27" s="29">
        <f t="shared" ca="1" si="2"/>
        <v>71</v>
      </c>
      <c r="I27" s="45">
        <f t="shared" ca="1" si="5"/>
        <v>66</v>
      </c>
      <c r="J27" s="29">
        <f t="shared" ca="1" si="3"/>
        <v>12</v>
      </c>
      <c r="K27" s="29">
        <f t="shared" ca="1" si="4"/>
        <v>72</v>
      </c>
      <c r="L27" s="49">
        <f t="shared" ca="1" si="6"/>
        <v>31</v>
      </c>
      <c r="M27" s="52">
        <f t="shared" ca="1" si="7"/>
        <v>3</v>
      </c>
      <c r="N27" s="38">
        <f t="shared" ca="1" si="8"/>
        <v>0</v>
      </c>
      <c r="P27" s="30"/>
      <c r="Q27" s="59"/>
      <c r="T27" s="30"/>
      <c r="U27" s="38"/>
    </row>
    <row r="28" spans="2:21" ht="15.75" x14ac:dyDescent="0.25">
      <c r="B28">
        <v>5</v>
      </c>
      <c r="C28">
        <v>1</v>
      </c>
      <c r="D28" s="12" t="s">
        <v>22</v>
      </c>
      <c r="E28" s="26" t="str">
        <f t="shared" ca="1" si="20"/>
        <v>Zwitserland</v>
      </c>
      <c r="F28" s="9" t="str">
        <f t="shared" ca="1" si="20"/>
        <v>Ecuador</v>
      </c>
      <c r="G28" s="9">
        <f t="shared" ca="1" si="1"/>
        <v>11</v>
      </c>
      <c r="H28" s="9">
        <f t="shared" ca="1" si="2"/>
        <v>71</v>
      </c>
      <c r="I28" s="44">
        <f t="shared" ca="1" si="5"/>
        <v>70</v>
      </c>
      <c r="J28" s="9">
        <f t="shared" ca="1" si="3"/>
        <v>11</v>
      </c>
      <c r="K28" s="9">
        <f t="shared" ca="1" si="4"/>
        <v>71</v>
      </c>
      <c r="L28" s="48">
        <f t="shared" ca="1" si="6"/>
        <v>16</v>
      </c>
      <c r="M28" s="51">
        <f t="shared" ca="1" si="7"/>
        <v>3</v>
      </c>
      <c r="N28" s="36">
        <f t="shared" ca="1" si="8"/>
        <v>0</v>
      </c>
      <c r="P28" s="5" t="str">
        <f ca="1">E28</f>
        <v>Zwitserland</v>
      </c>
      <c r="Q28" s="56">
        <f t="shared" ref="Q28:Q31" ca="1" si="21">SUMIF($E$4:$E$51,P28,$M$4:$M$51)+SUMIF($F$4:$F$51,P28,$N$4:$N$51)+RAND()/10000</f>
        <v>9.0000231906692463</v>
      </c>
      <c r="S28">
        <v>1</v>
      </c>
      <c r="T28" s="32" t="str">
        <f ca="1">INDEX($P$28:$P$31,MATCH(U28,$Q$28:$Q$31,0))</f>
        <v>Zwitserland</v>
      </c>
      <c r="U28" s="54">
        <f ca="1">LARGE($Q$28:$Q$31,S28)</f>
        <v>9.0000231906692463</v>
      </c>
    </row>
    <row r="29" spans="2:21" ht="15.75" x14ac:dyDescent="0.25">
      <c r="B29">
        <v>5</v>
      </c>
      <c r="C29">
        <v>2</v>
      </c>
      <c r="D29" s="12"/>
      <c r="E29" s="26" t="str">
        <f t="shared" ca="1" si="20"/>
        <v>Frankrijk</v>
      </c>
      <c r="F29" s="9" t="str">
        <f t="shared" ca="1" si="20"/>
        <v>Honduras</v>
      </c>
      <c r="G29" s="9">
        <f t="shared" ca="1" si="1"/>
        <v>11</v>
      </c>
      <c r="H29" s="9">
        <f t="shared" ca="1" si="2"/>
        <v>71</v>
      </c>
      <c r="I29" s="44">
        <f t="shared" ca="1" si="5"/>
        <v>39</v>
      </c>
      <c r="J29" s="9">
        <f t="shared" ca="1" si="3"/>
        <v>11</v>
      </c>
      <c r="K29" s="9">
        <f t="shared" ca="1" si="4"/>
        <v>71</v>
      </c>
      <c r="L29" s="48">
        <f t="shared" ca="1" si="6"/>
        <v>13</v>
      </c>
      <c r="M29" s="51">
        <f t="shared" ca="1" si="7"/>
        <v>3</v>
      </c>
      <c r="N29" s="36">
        <f t="shared" ca="1" si="8"/>
        <v>0</v>
      </c>
      <c r="P29" s="5" t="str">
        <f ca="1">F28</f>
        <v>Ecuador</v>
      </c>
      <c r="Q29" s="56">
        <f t="shared" ca="1" si="21"/>
        <v>6.1635854469245659E-5</v>
      </c>
      <c r="S29">
        <v>2</v>
      </c>
      <c r="T29" s="32" t="str">
        <f t="shared" ref="T29:T31" ca="1" si="22">INDEX($P$28:$P$31,MATCH(U29,$Q$28:$Q$31,0))</f>
        <v>Frankrijk</v>
      </c>
      <c r="U29" s="54">
        <f t="shared" ref="U29:U31" ca="1" si="23">LARGE($Q$28:$Q$31,S29)</f>
        <v>6.0000752845207614</v>
      </c>
    </row>
    <row r="30" spans="2:21" x14ac:dyDescent="0.25">
      <c r="B30">
        <v>5</v>
      </c>
      <c r="C30">
        <v>3</v>
      </c>
      <c r="D30" s="12"/>
      <c r="E30" s="26" t="str">
        <f t="shared" ca="1" si="20"/>
        <v>Zwitserland</v>
      </c>
      <c r="F30" s="9" t="str">
        <f t="shared" ca="1" si="20"/>
        <v>Frankrijk</v>
      </c>
      <c r="G30" s="9">
        <f t="shared" ca="1" si="1"/>
        <v>11</v>
      </c>
      <c r="H30" s="9">
        <f t="shared" ca="1" si="2"/>
        <v>71</v>
      </c>
      <c r="I30" s="44">
        <f t="shared" ca="1" si="5"/>
        <v>66</v>
      </c>
      <c r="J30" s="9">
        <f t="shared" ca="1" si="3"/>
        <v>11</v>
      </c>
      <c r="K30" s="9">
        <f t="shared" ca="1" si="4"/>
        <v>71</v>
      </c>
      <c r="L30" s="48">
        <f t="shared" ca="1" si="6"/>
        <v>12</v>
      </c>
      <c r="M30" s="51">
        <f t="shared" ca="1" si="7"/>
        <v>3</v>
      </c>
      <c r="N30" s="36">
        <f t="shared" ca="1" si="8"/>
        <v>0</v>
      </c>
      <c r="P30" s="5" t="str">
        <f ca="1">E29</f>
        <v>Frankrijk</v>
      </c>
      <c r="Q30" s="56">
        <f t="shared" ca="1" si="21"/>
        <v>6.0000752845207614</v>
      </c>
      <c r="S30">
        <v>3</v>
      </c>
      <c r="T30" s="5" t="str">
        <f t="shared" ca="1" si="22"/>
        <v>Honduras</v>
      </c>
      <c r="U30" s="54">
        <f t="shared" ca="1" si="23"/>
        <v>3.0000188371825129</v>
      </c>
    </row>
    <row r="31" spans="2:21" x14ac:dyDescent="0.25">
      <c r="B31">
        <v>5</v>
      </c>
      <c r="C31">
        <v>4</v>
      </c>
      <c r="D31" s="12"/>
      <c r="E31" s="26" t="str">
        <f t="shared" ca="1" si="20"/>
        <v>Honduras</v>
      </c>
      <c r="F31" s="9" t="str">
        <f t="shared" ca="1" si="20"/>
        <v>Ecuador</v>
      </c>
      <c r="G31" s="9">
        <f t="shared" ca="1" si="1"/>
        <v>11</v>
      </c>
      <c r="H31" s="9">
        <f t="shared" ca="1" si="2"/>
        <v>71</v>
      </c>
      <c r="I31" s="44">
        <f t="shared" ca="1" si="5"/>
        <v>33</v>
      </c>
      <c r="J31" s="9">
        <f t="shared" ca="1" si="3"/>
        <v>11</v>
      </c>
      <c r="K31" s="9">
        <f t="shared" ca="1" si="4"/>
        <v>71</v>
      </c>
      <c r="L31" s="48">
        <f t="shared" ca="1" si="6"/>
        <v>11</v>
      </c>
      <c r="M31" s="51">
        <f t="shared" ca="1" si="7"/>
        <v>3</v>
      </c>
      <c r="N31" s="36">
        <f t="shared" ca="1" si="8"/>
        <v>0</v>
      </c>
      <c r="P31" s="5" t="str">
        <f ca="1">F29</f>
        <v>Honduras</v>
      </c>
      <c r="Q31" s="56">
        <f t="shared" ca="1" si="21"/>
        <v>3.0000188371825129</v>
      </c>
      <c r="S31">
        <v>4</v>
      </c>
      <c r="T31" s="5" t="str">
        <f t="shared" ca="1" si="22"/>
        <v>Ecuador</v>
      </c>
      <c r="U31" s="54">
        <f t="shared" ca="1" si="23"/>
        <v>6.1635854469245659E-5</v>
      </c>
    </row>
    <row r="32" spans="2:21" x14ac:dyDescent="0.25">
      <c r="B32">
        <v>5</v>
      </c>
      <c r="C32">
        <v>5</v>
      </c>
      <c r="D32" s="12"/>
      <c r="E32" s="26" t="str">
        <f t="shared" ca="1" si="20"/>
        <v>Honduras</v>
      </c>
      <c r="F32" s="9" t="str">
        <f t="shared" ca="1" si="20"/>
        <v>Zwitserland</v>
      </c>
      <c r="G32" s="9">
        <f t="shared" ca="1" si="1"/>
        <v>11</v>
      </c>
      <c r="H32" s="9">
        <f t="shared" ca="1" si="2"/>
        <v>71</v>
      </c>
      <c r="I32" s="44">
        <f t="shared" ca="1" si="5"/>
        <v>57</v>
      </c>
      <c r="J32" s="9">
        <f t="shared" ca="1" si="3"/>
        <v>11</v>
      </c>
      <c r="K32" s="9">
        <f t="shared" ca="1" si="4"/>
        <v>71</v>
      </c>
      <c r="L32" s="48">
        <f t="shared" ca="1" si="6"/>
        <v>66</v>
      </c>
      <c r="M32" s="51">
        <f t="shared" ca="1" si="7"/>
        <v>0</v>
      </c>
      <c r="N32" s="36">
        <f t="shared" ca="1" si="8"/>
        <v>3</v>
      </c>
      <c r="P32" s="5"/>
      <c r="Q32" s="57"/>
      <c r="T32" s="5"/>
      <c r="U32" s="36"/>
    </row>
    <row r="33" spans="2:21" x14ac:dyDescent="0.25">
      <c r="B33">
        <v>5</v>
      </c>
      <c r="C33">
        <v>6</v>
      </c>
      <c r="D33" s="18"/>
      <c r="E33" s="28" t="str">
        <f t="shared" ca="1" si="20"/>
        <v>Ecuador</v>
      </c>
      <c r="F33" s="29" t="str">
        <f t="shared" ca="1" si="20"/>
        <v>Frankrijk</v>
      </c>
      <c r="G33" s="29">
        <f t="shared" ca="1" si="1"/>
        <v>11</v>
      </c>
      <c r="H33" s="29">
        <f t="shared" ca="1" si="2"/>
        <v>71</v>
      </c>
      <c r="I33" s="45">
        <f t="shared" ca="1" si="5"/>
        <v>16</v>
      </c>
      <c r="J33" s="29">
        <f t="shared" ca="1" si="3"/>
        <v>11</v>
      </c>
      <c r="K33" s="29">
        <f t="shared" ca="1" si="4"/>
        <v>71</v>
      </c>
      <c r="L33" s="49">
        <f t="shared" ca="1" si="6"/>
        <v>50</v>
      </c>
      <c r="M33" s="52">
        <f t="shared" ca="1" si="7"/>
        <v>0</v>
      </c>
      <c r="N33" s="38">
        <f ca="1">IF(M33=1,1,IF(M33=3,0,3))</f>
        <v>3</v>
      </c>
      <c r="P33" s="30"/>
      <c r="Q33" s="58"/>
      <c r="T33" s="30"/>
      <c r="U33" s="38"/>
    </row>
    <row r="34" spans="2:21" ht="15.75" x14ac:dyDescent="0.25">
      <c r="B34">
        <v>6</v>
      </c>
      <c r="C34">
        <v>1</v>
      </c>
      <c r="D34" s="12" t="s">
        <v>27</v>
      </c>
      <c r="E34" s="26" t="str">
        <f t="shared" ca="1" si="20"/>
        <v>Argentinië</v>
      </c>
      <c r="F34" s="9" t="str">
        <f t="shared" ca="1" si="20"/>
        <v>Bosnië-Herzegovina</v>
      </c>
      <c r="G34" s="9">
        <f t="shared" ca="1" si="1"/>
        <v>25</v>
      </c>
      <c r="H34" s="9">
        <f t="shared" ca="1" si="2"/>
        <v>85</v>
      </c>
      <c r="I34" s="44">
        <f t="shared" ca="1" si="5"/>
        <v>83</v>
      </c>
      <c r="J34" s="9">
        <f t="shared" ca="1" si="3"/>
        <v>11</v>
      </c>
      <c r="K34" s="9">
        <f t="shared" ca="1" si="4"/>
        <v>71</v>
      </c>
      <c r="L34" s="48">
        <f ca="1">RANDBETWEEN(J34,K34)</f>
        <v>59</v>
      </c>
      <c r="M34" s="51">
        <f t="shared" ca="1" si="7"/>
        <v>3</v>
      </c>
      <c r="N34" s="36">
        <f t="shared" ca="1" si="8"/>
        <v>0</v>
      </c>
      <c r="P34" s="5" t="str">
        <f ca="1">E34</f>
        <v>Argentinië</v>
      </c>
      <c r="Q34" s="56">
        <f t="shared" ref="Q34:Q37" ca="1" si="24">SUMIF($E$4:$E$51,P34,$M$4:$M$51)+SUMIF($F$4:$F$51,P34,$N$4:$N$51)+RAND()/10000</f>
        <v>6.0000804532921004</v>
      </c>
      <c r="S34">
        <v>1</v>
      </c>
      <c r="T34" s="32" t="str">
        <f ca="1">INDEX($P$34:$P$37,MATCH(U34,$Q$34:$Q$37,0))</f>
        <v>Argentinië</v>
      </c>
      <c r="U34" s="54">
        <f ca="1">LARGE($Q$34:$Q$37,S34)</f>
        <v>6.0000804532921004</v>
      </c>
    </row>
    <row r="35" spans="2:21" ht="15.75" x14ac:dyDescent="0.25">
      <c r="B35">
        <v>6</v>
      </c>
      <c r="C35">
        <v>2</v>
      </c>
      <c r="D35" s="12"/>
      <c r="E35" s="26" t="str">
        <f t="shared" ca="1" si="20"/>
        <v>Iran</v>
      </c>
      <c r="F35" s="9" t="str">
        <f t="shared" ca="1" si="20"/>
        <v>Nigeria</v>
      </c>
      <c r="G35" s="9">
        <f t="shared" ca="1" si="1"/>
        <v>11</v>
      </c>
      <c r="H35" s="9">
        <f t="shared" ca="1" si="2"/>
        <v>71</v>
      </c>
      <c r="I35" s="44">
        <f t="shared" ca="1" si="5"/>
        <v>51</v>
      </c>
      <c r="J35" s="9">
        <f t="shared" ca="1" si="3"/>
        <v>11</v>
      </c>
      <c r="K35" s="9">
        <f t="shared" ca="1" si="4"/>
        <v>71</v>
      </c>
      <c r="L35" s="48">
        <f t="shared" ca="1" si="6"/>
        <v>64</v>
      </c>
      <c r="M35" s="51">
        <f t="shared" ca="1" si="7"/>
        <v>0</v>
      </c>
      <c r="N35" s="36">
        <f t="shared" ca="1" si="8"/>
        <v>3</v>
      </c>
      <c r="P35" s="5" t="str">
        <f ca="1">F34</f>
        <v>Bosnië-Herzegovina</v>
      </c>
      <c r="Q35" s="56">
        <f t="shared" ca="1" si="24"/>
        <v>3.00001291480006</v>
      </c>
      <c r="S35">
        <v>2</v>
      </c>
      <c r="T35" s="32" t="str">
        <f t="shared" ref="T35:T37" ca="1" si="25">INDEX($P$34:$P$37,MATCH(U35,$Q$34:$Q$37,0))</f>
        <v>Nigeria</v>
      </c>
      <c r="U35" s="54">
        <f t="shared" ref="U35:U37" ca="1" si="26">LARGE($Q$34:$Q$37,S35)</f>
        <v>6.0000579083808736</v>
      </c>
    </row>
    <row r="36" spans="2:21" x14ac:dyDescent="0.25">
      <c r="B36">
        <v>6</v>
      </c>
      <c r="C36">
        <v>3</v>
      </c>
      <c r="D36" s="12"/>
      <c r="E36" s="26" t="str">
        <f t="shared" ca="1" si="20"/>
        <v>Argentinië</v>
      </c>
      <c r="F36" s="9" t="str">
        <f t="shared" ca="1" si="20"/>
        <v>Iran</v>
      </c>
      <c r="G36" s="9">
        <f t="shared" ca="1" si="1"/>
        <v>25</v>
      </c>
      <c r="H36" s="9">
        <f t="shared" ca="1" si="2"/>
        <v>85</v>
      </c>
      <c r="I36" s="44">
        <f ca="1">RANDBETWEEN(G36,H36)</f>
        <v>76</v>
      </c>
      <c r="J36" s="9">
        <f t="shared" ca="1" si="3"/>
        <v>11</v>
      </c>
      <c r="K36" s="9">
        <f t="shared" ca="1" si="4"/>
        <v>71</v>
      </c>
      <c r="L36" s="48">
        <f t="shared" ca="1" si="6"/>
        <v>46</v>
      </c>
      <c r="M36" s="51">
        <f ca="1">IF(I36&gt;L36,3,IF(I36=L36,1,0))</f>
        <v>3</v>
      </c>
      <c r="N36" s="36">
        <f t="shared" ca="1" si="8"/>
        <v>0</v>
      </c>
      <c r="P36" s="5" t="str">
        <f ca="1">E35</f>
        <v>Iran</v>
      </c>
      <c r="Q36" s="56">
        <f t="shared" ca="1" si="24"/>
        <v>3.0000965215019511</v>
      </c>
      <c r="S36">
        <v>3</v>
      </c>
      <c r="T36" s="5" t="str">
        <f t="shared" ca="1" si="25"/>
        <v>Iran</v>
      </c>
      <c r="U36" s="54">
        <f t="shared" ca="1" si="26"/>
        <v>3.0000965215019511</v>
      </c>
    </row>
    <row r="37" spans="2:21" x14ac:dyDescent="0.25">
      <c r="B37">
        <v>6</v>
      </c>
      <c r="C37">
        <v>4</v>
      </c>
      <c r="D37" s="12"/>
      <c r="E37" s="26" t="str">
        <f t="shared" ca="1" si="20"/>
        <v>Nigeria</v>
      </c>
      <c r="F37" s="9" t="str">
        <f t="shared" ca="1" si="20"/>
        <v>Bosnië-Herzegovina</v>
      </c>
      <c r="G37" s="9">
        <f t="shared" ca="1" si="1"/>
        <v>11</v>
      </c>
      <c r="H37" s="9">
        <f t="shared" ca="1" si="2"/>
        <v>71</v>
      </c>
      <c r="I37" s="44">
        <f t="shared" ca="1" si="5"/>
        <v>29</v>
      </c>
      <c r="J37" s="9">
        <f t="shared" ca="1" si="3"/>
        <v>11</v>
      </c>
      <c r="K37" s="9">
        <f t="shared" ca="1" si="4"/>
        <v>71</v>
      </c>
      <c r="L37" s="48">
        <f t="shared" ca="1" si="6"/>
        <v>37</v>
      </c>
      <c r="M37" s="51">
        <f t="shared" ca="1" si="7"/>
        <v>0</v>
      </c>
      <c r="N37" s="36">
        <f t="shared" ca="1" si="8"/>
        <v>3</v>
      </c>
      <c r="P37" s="5" t="str">
        <f ca="1">F35</f>
        <v>Nigeria</v>
      </c>
      <c r="Q37" s="56">
        <f t="shared" ca="1" si="24"/>
        <v>6.0000579083808736</v>
      </c>
      <c r="S37">
        <v>4</v>
      </c>
      <c r="T37" s="5" t="str">
        <f t="shared" ca="1" si="25"/>
        <v>Bosnië-Herzegovina</v>
      </c>
      <c r="U37" s="54">
        <f t="shared" ca="1" si="26"/>
        <v>3.00001291480006</v>
      </c>
    </row>
    <row r="38" spans="2:21" x14ac:dyDescent="0.25">
      <c r="B38">
        <v>6</v>
      </c>
      <c r="C38">
        <v>5</v>
      </c>
      <c r="D38" s="12"/>
      <c r="E38" s="26" t="str">
        <f t="shared" ca="1" si="20"/>
        <v>Nigeria</v>
      </c>
      <c r="F38" s="9" t="str">
        <f t="shared" ca="1" si="20"/>
        <v>Argentinië</v>
      </c>
      <c r="G38" s="9">
        <f t="shared" ca="1" si="1"/>
        <v>11</v>
      </c>
      <c r="H38" s="9">
        <f t="shared" ca="1" si="2"/>
        <v>71</v>
      </c>
      <c r="I38" s="44">
        <f t="shared" ca="1" si="5"/>
        <v>40</v>
      </c>
      <c r="J38" s="9">
        <f t="shared" ca="1" si="3"/>
        <v>25</v>
      </c>
      <c r="K38" s="9">
        <f t="shared" ca="1" si="4"/>
        <v>85</v>
      </c>
      <c r="L38" s="48">
        <f t="shared" ca="1" si="6"/>
        <v>28</v>
      </c>
      <c r="M38" s="51">
        <f t="shared" ca="1" si="7"/>
        <v>3</v>
      </c>
      <c r="N38" s="36">
        <f t="shared" ca="1" si="8"/>
        <v>0</v>
      </c>
      <c r="P38" s="5"/>
      <c r="Q38" s="57"/>
      <c r="T38" s="5"/>
      <c r="U38" s="36"/>
    </row>
    <row r="39" spans="2:21" x14ac:dyDescent="0.25">
      <c r="B39">
        <v>6</v>
      </c>
      <c r="C39">
        <v>6</v>
      </c>
      <c r="D39" s="18"/>
      <c r="E39" s="28" t="str">
        <f t="shared" ca="1" si="20"/>
        <v>Bosnië-Herzegovina</v>
      </c>
      <c r="F39" s="29" t="str">
        <f t="shared" ca="1" si="20"/>
        <v>Iran</v>
      </c>
      <c r="G39" s="29">
        <f t="shared" ca="1" si="1"/>
        <v>11</v>
      </c>
      <c r="H39" s="29">
        <f t="shared" ca="1" si="2"/>
        <v>71</v>
      </c>
      <c r="I39" s="45">
        <f t="shared" ca="1" si="5"/>
        <v>48</v>
      </c>
      <c r="J39" s="29">
        <f t="shared" ca="1" si="3"/>
        <v>11</v>
      </c>
      <c r="K39" s="29">
        <f t="shared" ca="1" si="4"/>
        <v>71</v>
      </c>
      <c r="L39" s="49">
        <f t="shared" ca="1" si="6"/>
        <v>67</v>
      </c>
      <c r="M39" s="52">
        <f t="shared" ca="1" si="7"/>
        <v>0</v>
      </c>
      <c r="N39" s="38">
        <f t="shared" ca="1" si="8"/>
        <v>3</v>
      </c>
      <c r="P39" s="30"/>
      <c r="Q39" s="58"/>
      <c r="T39" s="30"/>
      <c r="U39" s="38"/>
    </row>
    <row r="40" spans="2:21" ht="15.75" x14ac:dyDescent="0.25">
      <c r="B40">
        <v>7</v>
      </c>
      <c r="C40">
        <v>1</v>
      </c>
      <c r="D40" s="12" t="s">
        <v>30</v>
      </c>
      <c r="E40" s="26" t="str">
        <f t="shared" ca="1" si="20"/>
        <v>Duitsland</v>
      </c>
      <c r="F40" s="9" t="str">
        <f t="shared" ca="1" si="20"/>
        <v>Portugal</v>
      </c>
      <c r="G40" s="9">
        <f t="shared" ca="1" si="1"/>
        <v>20</v>
      </c>
      <c r="H40" s="9">
        <f t="shared" ca="1" si="2"/>
        <v>80</v>
      </c>
      <c r="I40" s="44">
        <f t="shared" ca="1" si="5"/>
        <v>80</v>
      </c>
      <c r="J40" s="9">
        <f t="shared" ca="1" si="3"/>
        <v>11</v>
      </c>
      <c r="K40" s="9">
        <f t="shared" ca="1" si="4"/>
        <v>71</v>
      </c>
      <c r="L40" s="48">
        <f t="shared" ca="1" si="6"/>
        <v>60</v>
      </c>
      <c r="M40" s="51">
        <f t="shared" ca="1" si="7"/>
        <v>3</v>
      </c>
      <c r="N40" s="36">
        <f t="shared" ca="1" si="8"/>
        <v>0</v>
      </c>
      <c r="P40" s="5" t="str">
        <f ca="1">E40</f>
        <v>Duitsland</v>
      </c>
      <c r="Q40" s="56">
        <f t="shared" ref="Q40:Q43" ca="1" si="27">SUMIF($E$4:$E$51,P40,$M$4:$M$51)+SUMIF($F$4:$F$51,P40,$N$4:$N$51)+RAND()/10000</f>
        <v>9.0000733504863391</v>
      </c>
      <c r="S40">
        <v>1</v>
      </c>
      <c r="T40" s="32" t="str">
        <f ca="1">INDEX($P$40:$P$43,MATCH(U40,$Q$40:$Q$43,0))</f>
        <v>Duitsland</v>
      </c>
      <c r="U40" s="54">
        <f ca="1">LARGE($Q$40:$Q$43,S40)</f>
        <v>9.0000733504863391</v>
      </c>
    </row>
    <row r="41" spans="2:21" ht="15.75" x14ac:dyDescent="0.25">
      <c r="B41">
        <v>7</v>
      </c>
      <c r="C41">
        <v>2</v>
      </c>
      <c r="D41" s="12"/>
      <c r="E41" s="26" t="str">
        <f t="shared" ca="1" si="20"/>
        <v>Ghana</v>
      </c>
      <c r="F41" s="9" t="str">
        <f t="shared" ca="1" si="20"/>
        <v>VS</v>
      </c>
      <c r="G41" s="9">
        <f t="shared" ca="1" si="1"/>
        <v>11</v>
      </c>
      <c r="H41" s="9">
        <f t="shared" ca="1" si="2"/>
        <v>71</v>
      </c>
      <c r="I41" s="44">
        <f t="shared" ca="1" si="5"/>
        <v>27</v>
      </c>
      <c r="J41" s="9">
        <f t="shared" ca="1" si="3"/>
        <v>11</v>
      </c>
      <c r="K41" s="9">
        <f t="shared" ca="1" si="4"/>
        <v>71</v>
      </c>
      <c r="L41" s="48">
        <f t="shared" ca="1" si="6"/>
        <v>18</v>
      </c>
      <c r="M41" s="51">
        <f t="shared" ca="1" si="7"/>
        <v>3</v>
      </c>
      <c r="N41" s="36">
        <f t="shared" ca="1" si="8"/>
        <v>0</v>
      </c>
      <c r="P41" s="5" t="str">
        <f ca="1">F40</f>
        <v>Portugal</v>
      </c>
      <c r="Q41" s="56">
        <f t="shared" ca="1" si="27"/>
        <v>2.0395247028841624E-5</v>
      </c>
      <c r="S41">
        <v>2</v>
      </c>
      <c r="T41" s="32" t="str">
        <f t="shared" ref="T41:T43" ca="1" si="28">INDEX($P$40:$P$43,MATCH(U41,$Q$40:$Q$43,0))</f>
        <v>Ghana</v>
      </c>
      <c r="U41" s="54">
        <f t="shared" ref="U41:U43" ca="1" si="29">LARGE($Q$40:$Q$43,S41)</f>
        <v>6.0000140383161078</v>
      </c>
    </row>
    <row r="42" spans="2:21" x14ac:dyDescent="0.25">
      <c r="B42">
        <v>7</v>
      </c>
      <c r="C42">
        <v>3</v>
      </c>
      <c r="D42" s="12"/>
      <c r="E42" s="26" t="str">
        <f t="shared" ca="1" si="20"/>
        <v>Duitsland</v>
      </c>
      <c r="F42" s="9" t="str">
        <f t="shared" ca="1" si="20"/>
        <v>Ghana</v>
      </c>
      <c r="G42" s="9">
        <f t="shared" ca="1" si="1"/>
        <v>20</v>
      </c>
      <c r="H42" s="9">
        <f t="shared" ca="1" si="2"/>
        <v>80</v>
      </c>
      <c r="I42" s="44">
        <f t="shared" ca="1" si="5"/>
        <v>64</v>
      </c>
      <c r="J42" s="9">
        <f t="shared" ca="1" si="3"/>
        <v>11</v>
      </c>
      <c r="K42" s="9">
        <f t="shared" ca="1" si="4"/>
        <v>71</v>
      </c>
      <c r="L42" s="48">
        <f t="shared" ca="1" si="6"/>
        <v>35</v>
      </c>
      <c r="M42" s="51">
        <f t="shared" ca="1" si="7"/>
        <v>3</v>
      </c>
      <c r="N42" s="36">
        <f t="shared" ca="1" si="8"/>
        <v>0</v>
      </c>
      <c r="P42" s="5" t="str">
        <f ca="1">E41</f>
        <v>Ghana</v>
      </c>
      <c r="Q42" s="56">
        <f t="shared" ca="1" si="27"/>
        <v>6.0000140383161078</v>
      </c>
      <c r="S42">
        <v>3</v>
      </c>
      <c r="T42" s="5" t="str">
        <f t="shared" ca="1" si="28"/>
        <v>VS</v>
      </c>
      <c r="U42" s="54">
        <f t="shared" ca="1" si="29"/>
        <v>3.0000424871437428</v>
      </c>
    </row>
    <row r="43" spans="2:21" x14ac:dyDescent="0.25">
      <c r="B43">
        <v>7</v>
      </c>
      <c r="C43">
        <v>4</v>
      </c>
      <c r="D43" s="12"/>
      <c r="E43" s="26" t="str">
        <f t="shared" ca="1" si="20"/>
        <v>VS</v>
      </c>
      <c r="F43" s="9" t="str">
        <f t="shared" ca="1" si="20"/>
        <v>Portugal</v>
      </c>
      <c r="G43" s="9">
        <f t="shared" ca="1" si="1"/>
        <v>11</v>
      </c>
      <c r="H43" s="9">
        <f t="shared" ca="1" si="2"/>
        <v>71</v>
      </c>
      <c r="I43" s="44">
        <f t="shared" ca="1" si="5"/>
        <v>28</v>
      </c>
      <c r="J43" s="9">
        <f t="shared" ca="1" si="3"/>
        <v>11</v>
      </c>
      <c r="K43" s="9">
        <f t="shared" ca="1" si="4"/>
        <v>71</v>
      </c>
      <c r="L43" s="48">
        <f t="shared" ca="1" si="6"/>
        <v>24</v>
      </c>
      <c r="M43" s="51">
        <f t="shared" ca="1" si="7"/>
        <v>3</v>
      </c>
      <c r="N43" s="36">
        <f t="shared" ca="1" si="8"/>
        <v>0</v>
      </c>
      <c r="P43" s="5" t="str">
        <f ca="1">F41</f>
        <v>VS</v>
      </c>
      <c r="Q43" s="56">
        <f t="shared" ca="1" si="27"/>
        <v>3.0000424871437428</v>
      </c>
      <c r="S43">
        <v>4</v>
      </c>
      <c r="T43" s="5" t="str">
        <f t="shared" ca="1" si="28"/>
        <v>Portugal</v>
      </c>
      <c r="U43" s="54">
        <f t="shared" ca="1" si="29"/>
        <v>2.0395247028841624E-5</v>
      </c>
    </row>
    <row r="44" spans="2:21" x14ac:dyDescent="0.25">
      <c r="B44">
        <v>7</v>
      </c>
      <c r="C44">
        <v>5</v>
      </c>
      <c r="D44" s="12"/>
      <c r="E44" s="26" t="str">
        <f t="shared" ref="E44:F51" ca="1" si="30">OFFSET(LandKop,(GroepNr-1)*4+INDEX(GroepSchema,WedNr,E$1),0)</f>
        <v>VS</v>
      </c>
      <c r="F44" s="9" t="str">
        <f t="shared" ca="1" si="30"/>
        <v>Duitsland</v>
      </c>
      <c r="G44" s="9">
        <f t="shared" ca="1" si="1"/>
        <v>11</v>
      </c>
      <c r="H44" s="9">
        <f t="shared" ca="1" si="2"/>
        <v>71</v>
      </c>
      <c r="I44" s="44">
        <f t="shared" ca="1" si="5"/>
        <v>25</v>
      </c>
      <c r="J44" s="9">
        <f t="shared" ca="1" si="3"/>
        <v>20</v>
      </c>
      <c r="K44" s="9">
        <f t="shared" ca="1" si="4"/>
        <v>80</v>
      </c>
      <c r="L44" s="48">
        <f t="shared" ca="1" si="6"/>
        <v>34</v>
      </c>
      <c r="M44" s="51">
        <f t="shared" ca="1" si="7"/>
        <v>0</v>
      </c>
      <c r="N44" s="36">
        <f t="shared" ca="1" si="8"/>
        <v>3</v>
      </c>
      <c r="P44" s="5"/>
      <c r="Q44" s="57"/>
      <c r="T44" s="5"/>
      <c r="U44" s="36"/>
    </row>
    <row r="45" spans="2:21" x14ac:dyDescent="0.25">
      <c r="B45">
        <v>7</v>
      </c>
      <c r="C45">
        <v>6</v>
      </c>
      <c r="D45" s="18"/>
      <c r="E45" s="28" t="str">
        <f t="shared" ca="1" si="30"/>
        <v>Portugal</v>
      </c>
      <c r="F45" s="29" t="str">
        <f t="shared" ca="1" si="30"/>
        <v>Ghana</v>
      </c>
      <c r="G45" s="29">
        <f t="shared" ca="1" si="1"/>
        <v>11</v>
      </c>
      <c r="H45" s="29">
        <f t="shared" ca="1" si="2"/>
        <v>71</v>
      </c>
      <c r="I45" s="45">
        <f t="shared" ca="1" si="5"/>
        <v>50</v>
      </c>
      <c r="J45" s="29">
        <f t="shared" ca="1" si="3"/>
        <v>11</v>
      </c>
      <c r="K45" s="29">
        <f t="shared" ca="1" si="4"/>
        <v>71</v>
      </c>
      <c r="L45" s="49">
        <f t="shared" ca="1" si="6"/>
        <v>56</v>
      </c>
      <c r="M45" s="52">
        <f t="shared" ca="1" si="7"/>
        <v>0</v>
      </c>
      <c r="N45" s="38">
        <f t="shared" ca="1" si="8"/>
        <v>3</v>
      </c>
      <c r="P45" s="30"/>
      <c r="Q45" s="58"/>
      <c r="T45" s="30"/>
      <c r="U45" s="38"/>
    </row>
    <row r="46" spans="2:21" ht="15.75" x14ac:dyDescent="0.25">
      <c r="B46">
        <v>8</v>
      </c>
      <c r="C46">
        <v>1</v>
      </c>
      <c r="D46" s="12" t="s">
        <v>35</v>
      </c>
      <c r="E46" s="26" t="str">
        <f t="shared" ca="1" si="30"/>
        <v>België</v>
      </c>
      <c r="F46" s="9" t="str">
        <f t="shared" ca="1" si="30"/>
        <v>Algerije</v>
      </c>
      <c r="G46" s="9">
        <f t="shared" ca="1" si="1"/>
        <v>11</v>
      </c>
      <c r="H46" s="9">
        <f t="shared" ca="1" si="2"/>
        <v>71</v>
      </c>
      <c r="I46" s="44">
        <f t="shared" ca="1" si="5"/>
        <v>25</v>
      </c>
      <c r="J46" s="9">
        <f t="shared" ca="1" si="3"/>
        <v>11</v>
      </c>
      <c r="K46" s="9">
        <f t="shared" ca="1" si="4"/>
        <v>71</v>
      </c>
      <c r="L46" s="48">
        <f ca="1">RANDBETWEEN(J46,K46)</f>
        <v>58</v>
      </c>
      <c r="M46" s="51">
        <f t="shared" ca="1" si="7"/>
        <v>0</v>
      </c>
      <c r="N46" s="36">
        <f t="shared" ca="1" si="8"/>
        <v>3</v>
      </c>
      <c r="P46" s="5" t="str">
        <f ca="1">E46</f>
        <v>België</v>
      </c>
      <c r="Q46" s="56">
        <f t="shared" ref="Q46:Q49" ca="1" si="31">SUMIF($E$4:$E$51,P46,$M$4:$M$51)+SUMIF($F$4:$F$51,P46,$N$4:$N$51)+RAND()/10000</f>
        <v>3.0000185738021128</v>
      </c>
      <c r="S46">
        <v>1</v>
      </c>
      <c r="T46" s="32" t="str">
        <f ca="1">INDEX($P$46:$P$49,MATCH(U46,$Q$46:$Q$49,0))</f>
        <v>Algerije</v>
      </c>
      <c r="U46" s="54">
        <f ca="1">LARGE($Q$46:$Q$49,S46)</f>
        <v>6.0000197440327314</v>
      </c>
    </row>
    <row r="47" spans="2:21" ht="15.75" x14ac:dyDescent="0.25">
      <c r="B47">
        <v>8</v>
      </c>
      <c r="C47">
        <v>2</v>
      </c>
      <c r="D47" s="12"/>
      <c r="E47" s="26" t="str">
        <f t="shared" ca="1" si="30"/>
        <v>Rusland</v>
      </c>
      <c r="F47" s="9" t="str">
        <f t="shared" ca="1" si="30"/>
        <v>Zuid-Korea</v>
      </c>
      <c r="G47" s="9">
        <f t="shared" ca="1" si="1"/>
        <v>11</v>
      </c>
      <c r="H47" s="9">
        <f t="shared" ca="1" si="2"/>
        <v>71</v>
      </c>
      <c r="I47" s="44">
        <f t="shared" ca="1" si="5"/>
        <v>38</v>
      </c>
      <c r="J47" s="9">
        <f t="shared" ca="1" si="3"/>
        <v>11</v>
      </c>
      <c r="K47" s="9">
        <f t="shared" ca="1" si="4"/>
        <v>71</v>
      </c>
      <c r="L47" s="48">
        <f t="shared" ca="1" si="6"/>
        <v>49</v>
      </c>
      <c r="M47" s="51">
        <f t="shared" ca="1" si="7"/>
        <v>0</v>
      </c>
      <c r="N47" s="36">
        <f t="shared" ca="1" si="8"/>
        <v>3</v>
      </c>
      <c r="P47" s="5" t="str">
        <f ca="1">F46</f>
        <v>Algerije</v>
      </c>
      <c r="Q47" s="56">
        <f t="shared" ca="1" si="31"/>
        <v>6.0000197440327314</v>
      </c>
      <c r="S47">
        <v>2</v>
      </c>
      <c r="T47" s="32" t="str">
        <f t="shared" ref="T47:T49" ca="1" si="32">INDEX($P$46:$P$49,MATCH(U47,$Q$46:$Q$49,0))</f>
        <v>Rusland</v>
      </c>
      <c r="U47" s="54">
        <f t="shared" ref="U47:U49" ca="1" si="33">LARGE($Q$46:$Q$49,S47)</f>
        <v>6.0000017795712344</v>
      </c>
    </row>
    <row r="48" spans="2:21" x14ac:dyDescent="0.25">
      <c r="B48">
        <v>8</v>
      </c>
      <c r="C48">
        <v>3</v>
      </c>
      <c r="D48" s="12"/>
      <c r="E48" s="26" t="str">
        <f t="shared" ca="1" si="30"/>
        <v>België</v>
      </c>
      <c r="F48" s="9" t="str">
        <f t="shared" ca="1" si="30"/>
        <v>Rusland</v>
      </c>
      <c r="G48" s="9">
        <f t="shared" ca="1" si="1"/>
        <v>11</v>
      </c>
      <c r="H48" s="9">
        <f t="shared" ca="1" si="2"/>
        <v>71</v>
      </c>
      <c r="I48" s="44">
        <f t="shared" ca="1" si="5"/>
        <v>54</v>
      </c>
      <c r="J48" s="9">
        <f t="shared" ca="1" si="3"/>
        <v>11</v>
      </c>
      <c r="K48" s="9">
        <f t="shared" ca="1" si="4"/>
        <v>71</v>
      </c>
      <c r="L48" s="48">
        <f ca="1">RANDBETWEEN(J48,K48)</f>
        <v>71</v>
      </c>
      <c r="M48" s="51">
        <f t="shared" ca="1" si="7"/>
        <v>0</v>
      </c>
      <c r="N48" s="36">
        <f t="shared" ca="1" si="8"/>
        <v>3</v>
      </c>
      <c r="P48" s="5" t="str">
        <f ca="1">E47</f>
        <v>Rusland</v>
      </c>
      <c r="Q48" s="56">
        <f t="shared" ca="1" si="31"/>
        <v>6.0000017795712344</v>
      </c>
      <c r="S48">
        <v>3</v>
      </c>
      <c r="T48" s="5" t="str">
        <f t="shared" ca="1" si="32"/>
        <v>Zuid-Korea</v>
      </c>
      <c r="U48" s="54">
        <f t="shared" ca="1" si="33"/>
        <v>3.0000708406593271</v>
      </c>
    </row>
    <row r="49" spans="2:21" x14ac:dyDescent="0.25">
      <c r="B49">
        <v>8</v>
      </c>
      <c r="C49">
        <v>4</v>
      </c>
      <c r="D49" s="12"/>
      <c r="E49" s="26" t="str">
        <f t="shared" ca="1" si="30"/>
        <v>Zuid-Korea</v>
      </c>
      <c r="F49" s="9" t="str">
        <f t="shared" ca="1" si="30"/>
        <v>Algerije</v>
      </c>
      <c r="G49" s="9">
        <f t="shared" ca="1" si="1"/>
        <v>11</v>
      </c>
      <c r="H49" s="9">
        <f t="shared" ca="1" si="2"/>
        <v>71</v>
      </c>
      <c r="I49" s="44">
        <f t="shared" ca="1" si="5"/>
        <v>25</v>
      </c>
      <c r="J49" s="9">
        <f t="shared" ca="1" si="3"/>
        <v>11</v>
      </c>
      <c r="K49" s="9">
        <f t="shared" ca="1" si="4"/>
        <v>71</v>
      </c>
      <c r="L49" s="48">
        <f t="shared" ca="1" si="6"/>
        <v>42</v>
      </c>
      <c r="M49" s="51">
        <f t="shared" ca="1" si="7"/>
        <v>0</v>
      </c>
      <c r="N49" s="36">
        <f t="shared" ca="1" si="8"/>
        <v>3</v>
      </c>
      <c r="P49" s="5" t="str">
        <f ca="1">F47</f>
        <v>Zuid-Korea</v>
      </c>
      <c r="Q49" s="56">
        <f t="shared" ca="1" si="31"/>
        <v>3.0000708406593271</v>
      </c>
      <c r="S49">
        <v>4</v>
      </c>
      <c r="T49" s="5" t="str">
        <f t="shared" ca="1" si="32"/>
        <v>België</v>
      </c>
      <c r="U49" s="54">
        <f t="shared" ca="1" si="33"/>
        <v>3.0000185738021128</v>
      </c>
    </row>
    <row r="50" spans="2:21" x14ac:dyDescent="0.25">
      <c r="B50">
        <v>8</v>
      </c>
      <c r="C50">
        <v>5</v>
      </c>
      <c r="D50" s="12"/>
      <c r="E50" s="26" t="str">
        <f t="shared" ca="1" si="30"/>
        <v>Zuid-Korea</v>
      </c>
      <c r="F50" s="9" t="str">
        <f t="shared" ca="1" si="30"/>
        <v>België</v>
      </c>
      <c r="G50" s="9">
        <f t="shared" ca="1" si="1"/>
        <v>11</v>
      </c>
      <c r="H50" s="9">
        <f t="shared" ca="1" si="2"/>
        <v>71</v>
      </c>
      <c r="I50" s="44">
        <f t="shared" ca="1" si="5"/>
        <v>19</v>
      </c>
      <c r="J50" s="9">
        <f t="shared" ca="1" si="3"/>
        <v>11</v>
      </c>
      <c r="K50" s="9">
        <f t="shared" ca="1" si="4"/>
        <v>71</v>
      </c>
      <c r="L50" s="48">
        <f t="shared" ca="1" si="6"/>
        <v>52</v>
      </c>
      <c r="M50" s="51">
        <f t="shared" ca="1" si="7"/>
        <v>0</v>
      </c>
      <c r="N50" s="36">
        <f t="shared" ca="1" si="8"/>
        <v>3</v>
      </c>
      <c r="P50" s="5"/>
      <c r="Q50" s="57"/>
      <c r="T50" s="5"/>
      <c r="U50" s="36"/>
    </row>
    <row r="51" spans="2:21" ht="15.75" thickBot="1" x14ac:dyDescent="0.3">
      <c r="B51">
        <v>8</v>
      </c>
      <c r="C51">
        <v>6</v>
      </c>
      <c r="D51" s="13"/>
      <c r="E51" s="27" t="str">
        <f t="shared" ca="1" si="30"/>
        <v>Algerije</v>
      </c>
      <c r="F51" s="10" t="str">
        <f t="shared" ca="1" si="30"/>
        <v>Rusland</v>
      </c>
      <c r="G51" s="10">
        <f t="shared" ca="1" si="1"/>
        <v>11</v>
      </c>
      <c r="H51" s="10">
        <f t="shared" ca="1" si="2"/>
        <v>71</v>
      </c>
      <c r="I51" s="46">
        <f t="shared" ca="1" si="5"/>
        <v>17</v>
      </c>
      <c r="J51" s="10">
        <f t="shared" ca="1" si="3"/>
        <v>11</v>
      </c>
      <c r="K51" s="10">
        <f t="shared" ca="1" si="4"/>
        <v>71</v>
      </c>
      <c r="L51" s="50">
        <f t="shared" ca="1" si="6"/>
        <v>38</v>
      </c>
      <c r="M51" s="53">
        <f t="shared" ca="1" si="7"/>
        <v>0</v>
      </c>
      <c r="N51" s="40">
        <f t="shared" ca="1" si="8"/>
        <v>3</v>
      </c>
      <c r="P51" s="7"/>
      <c r="Q51" s="60"/>
      <c r="T51" s="7"/>
      <c r="U51" s="40"/>
    </row>
    <row r="52" spans="2:21" ht="15.75" thickTop="1" x14ac:dyDescent="0.25"/>
  </sheetData>
  <mergeCells count="2">
    <mergeCell ref="P3:Q3"/>
    <mergeCell ref="M3:N3"/>
  </mergeCells>
  <phoneticPr fontId="4" type="noConversion"/>
  <pageMargins left="0.70000000000000007" right="0.70000000000000007" top="0.75000000000000011" bottom="0.75000000000000011" header="0.30000000000000004" footer="0.30000000000000004"/>
  <pageSetup paperSize="9" scale="60" orientation="portrait" horizontalDpi="4294967293" verticalDpi="4294967293"/>
  <headerFooter>
    <oddHeader>&amp;R&amp;"Calibri,Regular"&amp;U&amp;K000000G-Info</oddHeader>
    <oddFooter>&amp;L&amp;D/&amp;T&amp;C&amp;Z&amp;F&amp;R- &amp;P -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 enableFormatConditionsCalculation="0">
    <pageSetUpPr fitToPage="1"/>
  </sheetPr>
  <dimension ref="B1:Y34"/>
  <sheetViews>
    <sheetView zoomScale="70" zoomScaleNormal="70" workbookViewId="0"/>
  </sheetViews>
  <sheetFormatPr defaultColWidth="8.85546875" defaultRowHeight="18.75" outlineLevelCol="1" x14ac:dyDescent="0.3"/>
  <cols>
    <col min="1" max="1" width="3.85546875" customWidth="1"/>
    <col min="2" max="2" width="18.140625" customWidth="1"/>
    <col min="3" max="4" width="3.140625" hidden="1" customWidth="1" outlineLevel="1"/>
    <col min="5" max="5" width="4.5703125" bestFit="1" customWidth="1" collapsed="1"/>
    <col min="6" max="6" width="22.85546875" style="3" customWidth="1"/>
    <col min="7" max="7" width="9.140625" customWidth="1"/>
    <col min="8" max="8" width="18.140625" customWidth="1"/>
    <col min="9" max="10" width="3.140625" hidden="1" customWidth="1" outlineLevel="1"/>
    <col min="11" max="11" width="4.5703125" bestFit="1" customWidth="1" collapsed="1"/>
    <col min="12" max="12" width="21.140625" style="3" customWidth="1"/>
    <col min="13" max="13" width="8.85546875" style="1"/>
    <col min="14" max="14" width="18.140625" customWidth="1"/>
    <col min="15" max="16" width="3.140625" hidden="1" customWidth="1" outlineLevel="1"/>
    <col min="17" max="17" width="4.5703125" bestFit="1" customWidth="1" collapsed="1"/>
    <col min="18" max="18" width="21.140625" style="4" customWidth="1"/>
    <col min="19" max="19" width="10.42578125" bestFit="1" customWidth="1"/>
    <col min="20" max="20" width="18.140625" customWidth="1"/>
    <col min="21" max="22" width="3.140625" hidden="1" customWidth="1" outlineLevel="1"/>
    <col min="23" max="23" width="4.5703125" bestFit="1" customWidth="1" collapsed="1"/>
    <col min="24" max="24" width="8.28515625" bestFit="1" customWidth="1"/>
    <col min="25" max="25" width="24.42578125" customWidth="1"/>
    <col min="26" max="26" width="10.7109375" bestFit="1" customWidth="1"/>
  </cols>
  <sheetData>
    <row r="1" spans="2:25" ht="19.5" thickBot="1" x14ac:dyDescent="0.35"/>
    <row r="2" spans="2:25" s="66" customFormat="1" ht="22.5" thickTop="1" thickBot="1" x14ac:dyDescent="0.4">
      <c r="B2" s="103" t="s">
        <v>46</v>
      </c>
      <c r="C2" s="104"/>
      <c r="D2" s="104"/>
      <c r="E2" s="104"/>
      <c r="F2" s="105"/>
      <c r="H2" s="103" t="s">
        <v>47</v>
      </c>
      <c r="I2" s="104"/>
      <c r="J2" s="104"/>
      <c r="K2" s="104"/>
      <c r="L2" s="105"/>
      <c r="N2" s="103" t="s">
        <v>48</v>
      </c>
      <c r="O2" s="104"/>
      <c r="P2" s="104"/>
      <c r="Q2" s="104"/>
      <c r="R2" s="105"/>
      <c r="T2" s="103" t="s">
        <v>49</v>
      </c>
      <c r="U2" s="104"/>
      <c r="V2" s="104"/>
      <c r="W2" s="104"/>
      <c r="X2" s="104"/>
      <c r="Y2" s="105"/>
    </row>
    <row r="3" spans="2:25" x14ac:dyDescent="0.3">
      <c r="B3" s="5" t="str">
        <f ca="1">GA_1</f>
        <v>Kameroen</v>
      </c>
      <c r="C3" s="9">
        <f ca="1">INDEX(Sterkte,MATCH(B3,Landen,0),2)</f>
        <v>11</v>
      </c>
      <c r="D3" s="9">
        <f ca="1">INDEX(Sterkte,MATCH(B3,Landen,0),3)</f>
        <v>71</v>
      </c>
      <c r="E3" s="14">
        <f ca="1">RANDBETWEEN(C3,D3)</f>
        <v>52</v>
      </c>
      <c r="F3" s="62"/>
      <c r="H3" s="5"/>
      <c r="I3" s="9"/>
      <c r="J3" s="9"/>
      <c r="K3" s="9"/>
      <c r="L3" s="62"/>
      <c r="N3" s="5"/>
      <c r="O3" s="9"/>
      <c r="P3" s="9"/>
      <c r="Q3" s="9"/>
      <c r="R3" s="64"/>
      <c r="T3" s="5"/>
      <c r="U3" s="9"/>
      <c r="V3" s="9"/>
      <c r="W3" s="9"/>
      <c r="X3" s="9"/>
      <c r="Y3" s="6"/>
    </row>
    <row r="4" spans="2:25" x14ac:dyDescent="0.3">
      <c r="B4" s="5"/>
      <c r="C4" s="9"/>
      <c r="D4" s="9"/>
      <c r="E4" s="14"/>
      <c r="F4" s="62" t="str">
        <f ca="1">IF(E3&gt;=E5,B3,B5)</f>
        <v>Kameroen</v>
      </c>
      <c r="H4" s="5"/>
      <c r="I4" s="9"/>
      <c r="J4" s="9"/>
      <c r="K4" s="9"/>
      <c r="L4" s="62"/>
      <c r="N4" s="5"/>
      <c r="O4" s="9"/>
      <c r="P4" s="9"/>
      <c r="Q4" s="9"/>
      <c r="R4" s="64"/>
      <c r="T4" s="5"/>
      <c r="U4" s="9"/>
      <c r="V4" s="9"/>
      <c r="W4" s="9"/>
      <c r="X4" s="9"/>
      <c r="Y4" s="6"/>
    </row>
    <row r="5" spans="2:25" x14ac:dyDescent="0.3">
      <c r="B5" s="5" t="str">
        <f ca="1">GB_2</f>
        <v>Nederland</v>
      </c>
      <c r="C5" s="9">
        <f ca="1">INDEX(Sterkte,MATCH(B5,Landen,0),2)</f>
        <v>15</v>
      </c>
      <c r="D5" s="9">
        <f ca="1">INDEX(Sterkte,MATCH(B5,Landen,0),3)</f>
        <v>75</v>
      </c>
      <c r="E5" s="14">
        <f ca="1">RANDBETWEEN(C5,D5)</f>
        <v>24</v>
      </c>
      <c r="F5" s="62"/>
      <c r="H5" s="5"/>
      <c r="I5" s="9"/>
      <c r="J5" s="9"/>
      <c r="K5" s="9"/>
      <c r="L5" s="62"/>
      <c r="N5" s="5"/>
      <c r="O5" s="9"/>
      <c r="P5" s="9"/>
      <c r="Q5" s="9"/>
      <c r="R5" s="64"/>
      <c r="T5" s="5"/>
      <c r="U5" s="9"/>
      <c r="V5" s="9"/>
      <c r="W5" s="9"/>
      <c r="X5" s="9"/>
      <c r="Y5" s="6"/>
    </row>
    <row r="6" spans="2:25" x14ac:dyDescent="0.3">
      <c r="B6" s="5"/>
      <c r="C6" s="9"/>
      <c r="D6" s="9"/>
      <c r="E6" s="9"/>
      <c r="F6" s="62"/>
      <c r="H6" s="5"/>
      <c r="I6" s="9"/>
      <c r="J6" s="9"/>
      <c r="K6" s="9"/>
      <c r="L6" s="62"/>
      <c r="N6" s="5"/>
      <c r="O6" s="9"/>
      <c r="P6" s="9"/>
      <c r="Q6" s="9"/>
      <c r="R6" s="64"/>
      <c r="T6" s="5"/>
      <c r="U6" s="9"/>
      <c r="V6" s="9"/>
      <c r="W6" s="9"/>
      <c r="X6" s="9"/>
      <c r="Y6" s="6"/>
    </row>
    <row r="7" spans="2:25" x14ac:dyDescent="0.3">
      <c r="B7" s="5" t="str">
        <f ca="1">GC_1</f>
        <v>Japan</v>
      </c>
      <c r="C7" s="9">
        <f ca="1">INDEX(Sterkte,MATCH(B7,Landen,0),2)</f>
        <v>11</v>
      </c>
      <c r="D7" s="9">
        <f ca="1">INDEX(Sterkte,MATCH(B7,Landen,0),3)</f>
        <v>71</v>
      </c>
      <c r="E7" s="14">
        <f ca="1">RANDBETWEEN(C7,D7)</f>
        <v>66</v>
      </c>
      <c r="F7" s="62"/>
      <c r="H7" s="5"/>
      <c r="I7" s="9"/>
      <c r="J7" s="9"/>
      <c r="K7" s="9"/>
      <c r="L7" s="62"/>
      <c r="N7" s="5"/>
      <c r="O7" s="9"/>
      <c r="P7" s="9"/>
      <c r="Q7" s="9"/>
      <c r="R7" s="64"/>
      <c r="T7" s="5"/>
      <c r="U7" s="9"/>
      <c r="V7" s="9"/>
      <c r="W7" s="9"/>
      <c r="X7" s="9"/>
      <c r="Y7" s="6"/>
    </row>
    <row r="8" spans="2:25" x14ac:dyDescent="0.3">
      <c r="B8" s="5"/>
      <c r="C8" s="9"/>
      <c r="D8" s="9"/>
      <c r="E8" s="14"/>
      <c r="F8" s="62" t="str">
        <f ca="1">IF(E7&gt;=E9,B7,B9)</f>
        <v>Japan</v>
      </c>
      <c r="H8" s="5"/>
      <c r="I8" s="9"/>
      <c r="J8" s="9"/>
      <c r="K8" s="9"/>
      <c r="L8" s="62"/>
      <c r="N8" s="5"/>
      <c r="O8" s="9"/>
      <c r="P8" s="9"/>
      <c r="Q8" s="9"/>
      <c r="R8" s="64"/>
      <c r="T8" s="5"/>
      <c r="U8" s="9"/>
      <c r="V8" s="9"/>
      <c r="W8" s="9"/>
      <c r="X8" s="9"/>
      <c r="Y8" s="6"/>
    </row>
    <row r="9" spans="2:25" x14ac:dyDescent="0.3">
      <c r="B9" s="5" t="str">
        <f ca="1">GD_2</f>
        <v>Italië</v>
      </c>
      <c r="C9" s="9">
        <f ca="1">INDEX(Sterkte,MATCH(B9,Landen,0),2)</f>
        <v>12</v>
      </c>
      <c r="D9" s="9">
        <f ca="1">INDEX(Sterkte,MATCH(B9,Landen,0),3)</f>
        <v>72</v>
      </c>
      <c r="E9" s="14">
        <f ca="1">RANDBETWEEN(C9,D9)</f>
        <v>21</v>
      </c>
      <c r="F9" s="62"/>
      <c r="H9" s="5"/>
      <c r="I9" s="9"/>
      <c r="J9" s="9"/>
      <c r="K9" s="9"/>
      <c r="L9" s="62"/>
      <c r="N9" s="5"/>
      <c r="O9" s="9"/>
      <c r="P9" s="9"/>
      <c r="Q9" s="9"/>
      <c r="R9" s="64"/>
      <c r="T9" s="5"/>
      <c r="U9" s="9"/>
      <c r="V9" s="9"/>
      <c r="W9" s="9"/>
      <c r="X9" s="9"/>
      <c r="Y9" s="6"/>
    </row>
    <row r="10" spans="2:25" x14ac:dyDescent="0.3">
      <c r="B10" s="5"/>
      <c r="C10" s="9"/>
      <c r="D10" s="9"/>
      <c r="E10" s="9"/>
      <c r="F10" s="62"/>
      <c r="H10" s="5"/>
      <c r="I10" s="9"/>
      <c r="J10" s="9"/>
      <c r="K10" s="9"/>
      <c r="L10" s="62"/>
      <c r="N10" s="5"/>
      <c r="O10" s="9"/>
      <c r="P10" s="9"/>
      <c r="Q10" s="9"/>
      <c r="R10" s="64"/>
      <c r="T10" s="5"/>
      <c r="U10" s="9"/>
      <c r="V10" s="9"/>
      <c r="W10" s="9"/>
      <c r="X10" s="9"/>
      <c r="Y10" s="6"/>
    </row>
    <row r="11" spans="2:25" x14ac:dyDescent="0.3">
      <c r="B11" s="5" t="str">
        <f ca="1">GB_1</f>
        <v>Chili</v>
      </c>
      <c r="C11" s="9">
        <f ca="1">INDEX(Sterkte,MATCH(B11,Landen,0),2)</f>
        <v>11</v>
      </c>
      <c r="D11" s="9">
        <f ca="1">INDEX(Sterkte,MATCH(B11,Landen,0),3)</f>
        <v>71</v>
      </c>
      <c r="E11" s="14">
        <f ca="1">RANDBETWEEN(C11,D11)</f>
        <v>60</v>
      </c>
      <c r="F11" s="62"/>
      <c r="H11" s="5" t="str">
        <f ca="1">AF_5</f>
        <v>Nigeria</v>
      </c>
      <c r="I11" s="9">
        <f ca="1">INDEX(Sterkte,MATCH(H11,Landen,0),2)</f>
        <v>11</v>
      </c>
      <c r="J11" s="9">
        <f ca="1">INDEX(Sterkte,MATCH(H11,Landen,0),3)</f>
        <v>71</v>
      </c>
      <c r="K11" s="14">
        <f ca="1">RANDBETWEEN(I11,J11)</f>
        <v>43</v>
      </c>
      <c r="L11" s="62"/>
      <c r="N11" s="5"/>
      <c r="O11" s="9"/>
      <c r="P11" s="9"/>
      <c r="Q11" s="9"/>
      <c r="R11" s="64"/>
      <c r="T11" s="5"/>
      <c r="U11" s="9"/>
      <c r="V11" s="9"/>
      <c r="W11" s="9"/>
      <c r="X11" s="9"/>
      <c r="Y11" s="6"/>
    </row>
    <row r="12" spans="2:25" x14ac:dyDescent="0.3">
      <c r="B12" s="5"/>
      <c r="C12" s="9"/>
      <c r="D12" s="9"/>
      <c r="E12" s="14"/>
      <c r="F12" s="62" t="str">
        <f ca="1">IF(E11&gt;=E13,B11,B13)</f>
        <v>Brazilië</v>
      </c>
      <c r="H12" s="5"/>
      <c r="I12" s="9"/>
      <c r="J12" s="9"/>
      <c r="K12" s="14"/>
      <c r="L12" s="62" t="str">
        <f ca="1">IF(K11&gt;=K13,H11,H13)</f>
        <v>Nigeria</v>
      </c>
      <c r="N12" s="5"/>
      <c r="O12" s="9"/>
      <c r="P12" s="9"/>
      <c r="Q12" s="9"/>
      <c r="R12" s="64"/>
      <c r="T12" s="5"/>
      <c r="U12" s="9"/>
      <c r="V12" s="9"/>
      <c r="W12" s="9"/>
      <c r="X12" s="9"/>
      <c r="Y12" s="6"/>
    </row>
    <row r="13" spans="2:25" x14ac:dyDescent="0.3">
      <c r="B13" s="5" t="str">
        <f ca="1">GA_2</f>
        <v>Brazilië</v>
      </c>
      <c r="C13" s="9">
        <f ca="1">INDEX(Sterkte,MATCH(B13,Landen,0),2)</f>
        <v>40</v>
      </c>
      <c r="D13" s="9">
        <f ca="1">INDEX(Sterkte,MATCH(B13,Landen,0),3)</f>
        <v>85</v>
      </c>
      <c r="E13" s="14">
        <f ca="1">RANDBETWEEN(C13,D13)</f>
        <v>62</v>
      </c>
      <c r="F13" s="62"/>
      <c r="H13" s="5" t="str">
        <f ca="1">AF_6</f>
        <v>Duitsland</v>
      </c>
      <c r="I13" s="9">
        <f ca="1">INDEX(Sterkte,MATCH(H13,Landen,0),2)</f>
        <v>20</v>
      </c>
      <c r="J13" s="9">
        <f ca="1">INDEX(Sterkte,MATCH(H13,Landen,0),3)</f>
        <v>80</v>
      </c>
      <c r="K13" s="14">
        <f ca="1">RANDBETWEEN(I13,J13)</f>
        <v>31</v>
      </c>
      <c r="L13" s="62"/>
      <c r="N13" s="5"/>
      <c r="O13" s="9"/>
      <c r="P13" s="9"/>
      <c r="Q13" s="9"/>
      <c r="R13" s="64"/>
      <c r="T13" s="5"/>
      <c r="U13" s="9"/>
      <c r="V13" s="9"/>
      <c r="W13" s="9"/>
      <c r="X13" s="9"/>
      <c r="Y13" s="6"/>
    </row>
    <row r="14" spans="2:25" x14ac:dyDescent="0.3">
      <c r="B14" s="5"/>
      <c r="C14" s="9"/>
      <c r="D14" s="9"/>
      <c r="E14" s="9"/>
      <c r="F14" s="62"/>
      <c r="H14" s="5"/>
      <c r="I14" s="9"/>
      <c r="J14" s="9"/>
      <c r="K14" s="9"/>
      <c r="L14" s="62"/>
      <c r="N14" s="5"/>
      <c r="O14" s="9"/>
      <c r="P14" s="9"/>
      <c r="Q14" s="9"/>
      <c r="R14" s="64"/>
      <c r="T14" s="5"/>
      <c r="U14" s="9"/>
      <c r="V14" s="9"/>
      <c r="W14" s="9"/>
      <c r="X14" s="9"/>
      <c r="Y14" s="6"/>
    </row>
    <row r="15" spans="2:25" x14ac:dyDescent="0.3">
      <c r="B15" s="5" t="str">
        <f ca="1">GD_1</f>
        <v>Costa Rica</v>
      </c>
      <c r="C15" s="9">
        <f ca="1">INDEX(Sterkte,MATCH(B15,Landen,0),2)</f>
        <v>11</v>
      </c>
      <c r="D15" s="9">
        <f ca="1">INDEX(Sterkte,MATCH(B15,Landen,0),3)</f>
        <v>71</v>
      </c>
      <c r="E15" s="14">
        <f ca="1">RANDBETWEEN(C15,D15)</f>
        <v>56</v>
      </c>
      <c r="F15" s="62"/>
      <c r="H15" s="5" t="str">
        <f ca="1">AF_1</f>
        <v>Kameroen</v>
      </c>
      <c r="I15" s="9">
        <f ca="1">INDEX(Sterkte,MATCH(H15,Landen,0),2)</f>
        <v>11</v>
      </c>
      <c r="J15" s="9">
        <f ca="1">INDEX(Sterkte,MATCH(H15,Landen,0),3)</f>
        <v>71</v>
      </c>
      <c r="K15" s="14">
        <f ca="1">RANDBETWEEN(I15,J15)</f>
        <v>62</v>
      </c>
      <c r="L15" s="62"/>
      <c r="N15" s="5" t="str">
        <f ca="1">KF_2</f>
        <v>Kameroen</v>
      </c>
      <c r="O15" s="9">
        <f ca="1">INDEX(Sterkte,MATCH(N15,Landen,0),2)</f>
        <v>11</v>
      </c>
      <c r="P15" s="9">
        <f ca="1">INDEX(Sterkte,MATCH(N15,Landen,0),3)</f>
        <v>71</v>
      </c>
      <c r="Q15" s="14">
        <f ca="1">RANDBETWEEN(O15,P15)</f>
        <v>61</v>
      </c>
      <c r="R15" s="62"/>
      <c r="T15" s="5"/>
      <c r="U15" s="9"/>
      <c r="V15" s="9"/>
      <c r="W15" s="9"/>
      <c r="X15" s="9"/>
      <c r="Y15" s="6"/>
    </row>
    <row r="16" spans="2:25" x14ac:dyDescent="0.3">
      <c r="B16" s="5"/>
      <c r="C16" s="9"/>
      <c r="D16" s="9"/>
      <c r="E16" s="14"/>
      <c r="F16" s="62" t="str">
        <f ca="1">IF(E15&gt;=E17,B15,B17)</f>
        <v>Costa Rica</v>
      </c>
      <c r="H16" s="5"/>
      <c r="I16" s="9"/>
      <c r="J16" s="9"/>
      <c r="K16" s="9"/>
      <c r="L16" s="62" t="str">
        <f ca="1">IF(K15&gt;=K17,H15,H17)</f>
        <v>Kameroen</v>
      </c>
      <c r="N16" s="5"/>
      <c r="O16" s="9"/>
      <c r="P16" s="9"/>
      <c r="Q16" s="14"/>
      <c r="R16" s="62" t="str">
        <f ca="1">IF(Q15&gt;=Q17,N15,N17)</f>
        <v>Kameroen</v>
      </c>
      <c r="T16" s="5" t="str">
        <f ca="1">HF_1</f>
        <v>Kameroen</v>
      </c>
      <c r="U16" s="9">
        <f ca="1">INDEX(Sterkte,MATCH(T16,Landen,0),2)</f>
        <v>11</v>
      </c>
      <c r="V16" s="9">
        <f ca="1">INDEX(Sterkte,MATCH(T16,Landen,0),3)</f>
        <v>71</v>
      </c>
      <c r="W16" s="14">
        <f ca="1">RANDBETWEEN(U16,V16)</f>
        <v>48</v>
      </c>
      <c r="X16" s="9"/>
      <c r="Y16" s="6"/>
    </row>
    <row r="17" spans="2:25" x14ac:dyDescent="0.3">
      <c r="B17" s="5" t="str">
        <f ca="1">GC_2</f>
        <v>Ivoorkust</v>
      </c>
      <c r="C17" s="9">
        <f ca="1">INDEX(Sterkte,MATCH(B17,Landen,0),2)</f>
        <v>11</v>
      </c>
      <c r="D17" s="9">
        <f ca="1">INDEX(Sterkte,MATCH(B17,Landen,0),3)</f>
        <v>71</v>
      </c>
      <c r="E17" s="14">
        <f ca="1">RANDBETWEEN(C17,D17)</f>
        <v>11</v>
      </c>
      <c r="F17" s="62"/>
      <c r="H17" s="5" t="str">
        <f ca="1">AF_2</f>
        <v>Japan</v>
      </c>
      <c r="I17" s="9">
        <f ca="1">INDEX(Sterkte,MATCH(H17,Landen,0),2)</f>
        <v>11</v>
      </c>
      <c r="J17" s="9">
        <f ca="1">INDEX(Sterkte,MATCH(H17,Landen,0),3)</f>
        <v>71</v>
      </c>
      <c r="K17" s="14">
        <f ca="1">RANDBETWEEN(I17,J17)</f>
        <v>24</v>
      </c>
      <c r="L17" s="62"/>
      <c r="N17" s="5" t="str">
        <f ca="1">KF_1</f>
        <v>Nigeria</v>
      </c>
      <c r="O17" s="9">
        <f ca="1">INDEX(Sterkte,MATCH(N17,Landen,0),2)</f>
        <v>11</v>
      </c>
      <c r="P17" s="9">
        <f ca="1">INDEX(Sterkte,MATCH(N17,Landen,0),3)</f>
        <v>71</v>
      </c>
      <c r="Q17" s="14">
        <f ca="1">RANDBETWEEN(O17,P17)</f>
        <v>25</v>
      </c>
      <c r="R17" s="62"/>
      <c r="T17" s="5"/>
      <c r="U17" s="9"/>
      <c r="V17" s="9"/>
      <c r="W17" s="9"/>
      <c r="X17" s="9"/>
      <c r="Y17" s="6"/>
    </row>
    <row r="18" spans="2:25" ht="31.5" x14ac:dyDescent="0.5">
      <c r="B18" s="5"/>
      <c r="C18" s="9"/>
      <c r="D18" s="9"/>
      <c r="E18" s="9"/>
      <c r="F18" s="62"/>
      <c r="H18" s="5"/>
      <c r="I18" s="9"/>
      <c r="J18" s="9"/>
      <c r="K18" s="9"/>
      <c r="L18" s="62"/>
      <c r="N18" s="5"/>
      <c r="O18" s="9"/>
      <c r="P18" s="9"/>
      <c r="Q18" s="9"/>
      <c r="R18" s="64"/>
      <c r="T18" s="5"/>
      <c r="U18" s="9"/>
      <c r="V18" s="9"/>
      <c r="W18" s="9"/>
      <c r="X18" s="9"/>
      <c r="Y18" s="67" t="str">
        <f ca="1">IF(W16&gt;=W20,T16,T20)</f>
        <v>Brazilië</v>
      </c>
    </row>
    <row r="19" spans="2:25" x14ac:dyDescent="0.3">
      <c r="B19" s="5" t="str">
        <f ca="1">GE_1</f>
        <v>Zwitserland</v>
      </c>
      <c r="C19" s="9">
        <f ca="1">INDEX(Sterkte,MATCH(B19,Landen,0),2)</f>
        <v>11</v>
      </c>
      <c r="D19" s="9">
        <f ca="1">INDEX(Sterkte,MATCH(B19,Landen,0),3)</f>
        <v>71</v>
      </c>
      <c r="E19" s="14">
        <f ca="1">RANDBETWEEN(C19,D19)</f>
        <v>31</v>
      </c>
      <c r="F19" s="62"/>
      <c r="H19" s="5" t="str">
        <f ca="1">AF_7</f>
        <v>Frankrijk</v>
      </c>
      <c r="I19" s="9">
        <f ca="1">INDEX(Sterkte,MATCH(H19,Landen,0),2)</f>
        <v>11</v>
      </c>
      <c r="J19" s="9">
        <f ca="1">INDEX(Sterkte,MATCH(H19,Landen,0),3)</f>
        <v>71</v>
      </c>
      <c r="K19" s="14">
        <f ca="1">RANDBETWEEN(I19,J19)</f>
        <v>49</v>
      </c>
      <c r="L19" s="62"/>
      <c r="N19" s="5" t="str">
        <f ca="1">KF_4</f>
        <v>Brazilië</v>
      </c>
      <c r="O19" s="9">
        <f ca="1">INDEX(Sterkte,MATCH(N19,Landen,0),2)</f>
        <v>40</v>
      </c>
      <c r="P19" s="9">
        <f ca="1">INDEX(Sterkte,MATCH(N19,Landen,0),3)</f>
        <v>85</v>
      </c>
      <c r="Q19" s="14">
        <f ca="1">RANDBETWEEN(O19,P19)</f>
        <v>48</v>
      </c>
      <c r="R19" s="62"/>
      <c r="T19" s="5"/>
      <c r="U19" s="9"/>
      <c r="V19" s="9"/>
      <c r="W19" s="9"/>
      <c r="X19" s="9"/>
      <c r="Y19" s="6"/>
    </row>
    <row r="20" spans="2:25" x14ac:dyDescent="0.3">
      <c r="B20" s="5"/>
      <c r="C20" s="9"/>
      <c r="D20" s="9"/>
      <c r="E20" s="14"/>
      <c r="F20" s="62" t="str">
        <f ca="1">IF(E19&gt;=E21,B19,B21)</f>
        <v>Nigeria</v>
      </c>
      <c r="H20" s="5"/>
      <c r="I20" s="9"/>
      <c r="J20" s="9"/>
      <c r="K20" s="9"/>
      <c r="L20" s="62" t="str">
        <f ca="1">IF(K19&gt;=K21,H19,H21)</f>
        <v>Frankrijk</v>
      </c>
      <c r="N20" s="5"/>
      <c r="O20" s="9"/>
      <c r="P20" s="9"/>
      <c r="Q20" s="14"/>
      <c r="R20" s="62" t="str">
        <f ca="1">IF(Q19&gt;=Q21,N19,N21)</f>
        <v>Brazilië</v>
      </c>
      <c r="T20" s="5" t="str">
        <f ca="1">HF_2</f>
        <v>Brazilië</v>
      </c>
      <c r="U20" s="9">
        <f ca="1">INDEX(Sterkte,MATCH(T20,Landen,0),2)</f>
        <v>40</v>
      </c>
      <c r="V20" s="9">
        <f ca="1">INDEX(Sterkte,MATCH(T20,Landen,0),3)</f>
        <v>85</v>
      </c>
      <c r="W20" s="14">
        <f ca="1">RANDBETWEEN(U20,V20)</f>
        <v>75</v>
      </c>
      <c r="X20" s="9"/>
      <c r="Y20" s="6"/>
    </row>
    <row r="21" spans="2:25" x14ac:dyDescent="0.3">
      <c r="B21" s="5" t="str">
        <f ca="1">GF_2</f>
        <v>Nigeria</v>
      </c>
      <c r="C21" s="9">
        <f ca="1">INDEX(Sterkte,MATCH(B21,Landen,0),2)</f>
        <v>11</v>
      </c>
      <c r="D21" s="9">
        <f ca="1">INDEX(Sterkte,MATCH(B21,Landen,0),3)</f>
        <v>71</v>
      </c>
      <c r="E21" s="14">
        <f ca="1">RANDBETWEEN(C21,D21)</f>
        <v>68</v>
      </c>
      <c r="F21" s="62"/>
      <c r="H21" s="5" t="str">
        <f ca="1">AF_8</f>
        <v>Ghana</v>
      </c>
      <c r="I21" s="9">
        <f ca="1">INDEX(Sterkte,MATCH(H21,Landen,0),2)</f>
        <v>11</v>
      </c>
      <c r="J21" s="9">
        <f ca="1">INDEX(Sterkte,MATCH(H21,Landen,0),3)</f>
        <v>71</v>
      </c>
      <c r="K21" s="14">
        <f ca="1">RANDBETWEEN(I21,J21)</f>
        <v>15</v>
      </c>
      <c r="L21" s="62"/>
      <c r="N21" s="5" t="str">
        <f ca="1">KF_3</f>
        <v>Frankrijk</v>
      </c>
      <c r="O21" s="9">
        <f ca="1">INDEX(Sterkte,MATCH(N21,Landen,0),2)</f>
        <v>11</v>
      </c>
      <c r="P21" s="9">
        <f ca="1">INDEX(Sterkte,MATCH(N21,Landen,0),3)</f>
        <v>71</v>
      </c>
      <c r="Q21" s="14">
        <f ca="1">RANDBETWEEN(O21,P21)</f>
        <v>39</v>
      </c>
      <c r="R21" s="62"/>
      <c r="T21" s="5"/>
      <c r="U21" s="9"/>
      <c r="V21" s="9"/>
      <c r="W21" s="9"/>
      <c r="X21" s="9"/>
      <c r="Y21" s="6"/>
    </row>
    <row r="22" spans="2:25" x14ac:dyDescent="0.3">
      <c r="B22" s="5"/>
      <c r="C22" s="9"/>
      <c r="D22" s="9"/>
      <c r="E22" s="9"/>
      <c r="F22" s="62"/>
      <c r="H22" s="5"/>
      <c r="I22" s="9"/>
      <c r="J22" s="9"/>
      <c r="K22" s="9"/>
      <c r="L22" s="62"/>
      <c r="N22" s="5"/>
      <c r="O22" s="9"/>
      <c r="P22" s="9"/>
      <c r="Q22" s="9"/>
      <c r="R22" s="64"/>
      <c r="T22" s="5"/>
      <c r="U22" s="9"/>
      <c r="V22" s="9"/>
      <c r="W22" s="9"/>
      <c r="X22" s="9"/>
      <c r="Y22" s="6"/>
    </row>
    <row r="23" spans="2:25" x14ac:dyDescent="0.3">
      <c r="B23" s="5" t="str">
        <f ca="1">GG_1</f>
        <v>Duitsland</v>
      </c>
      <c r="C23" s="9">
        <f ca="1">INDEX(Sterkte,MATCH(B23,Landen,0),2)</f>
        <v>20</v>
      </c>
      <c r="D23" s="9">
        <f ca="1">INDEX(Sterkte,MATCH(B23,Landen,0),3)</f>
        <v>80</v>
      </c>
      <c r="E23" s="14">
        <f ca="1">RANDBETWEEN(C23,D23)</f>
        <v>49</v>
      </c>
      <c r="F23" s="62"/>
      <c r="H23" s="5" t="str">
        <f ca="1">AF_3</f>
        <v>Brazilië</v>
      </c>
      <c r="I23" s="9">
        <f ca="1">INDEX(Sterkte,MATCH(H23,Landen,0),2)</f>
        <v>40</v>
      </c>
      <c r="J23" s="9">
        <f ca="1">INDEX(Sterkte,MATCH(H23,Landen,0),3)</f>
        <v>85</v>
      </c>
      <c r="K23" s="14">
        <f ca="1">RANDBETWEEN(I23,J23)</f>
        <v>50</v>
      </c>
      <c r="L23" s="62"/>
      <c r="N23" s="5"/>
      <c r="O23" s="9"/>
      <c r="P23" s="9"/>
      <c r="Q23" s="9"/>
      <c r="R23" s="64"/>
      <c r="T23" s="5"/>
      <c r="U23" s="9"/>
      <c r="V23" s="9"/>
      <c r="W23" s="9"/>
      <c r="X23" s="9"/>
      <c r="Y23" s="6"/>
    </row>
    <row r="24" spans="2:25" x14ac:dyDescent="0.3">
      <c r="B24" s="5"/>
      <c r="C24" s="9"/>
      <c r="D24" s="9"/>
      <c r="E24" s="14"/>
      <c r="F24" s="62" t="str">
        <f ca="1">IF(E23&gt;=E25,B23,B25)</f>
        <v>Duitsland</v>
      </c>
      <c r="H24" s="5"/>
      <c r="I24" s="9"/>
      <c r="J24" s="9"/>
      <c r="K24" s="9"/>
      <c r="L24" s="62" t="str">
        <f ca="1">IF(K23&gt;=K25,H23,H25)</f>
        <v>Brazilië</v>
      </c>
      <c r="N24" s="5"/>
      <c r="O24" s="9"/>
      <c r="P24" s="9"/>
      <c r="Q24" s="9"/>
      <c r="R24" s="64"/>
      <c r="T24" s="5"/>
      <c r="U24" s="9"/>
      <c r="V24" s="9"/>
      <c r="W24" s="9"/>
      <c r="X24" s="9"/>
      <c r="Y24" s="6"/>
    </row>
    <row r="25" spans="2:25" x14ac:dyDescent="0.3">
      <c r="B25" s="5" t="str">
        <f ca="1">GH_2</f>
        <v>Rusland</v>
      </c>
      <c r="C25" s="9">
        <f ca="1">INDEX(Sterkte,MATCH(B25,Landen,0),2)</f>
        <v>11</v>
      </c>
      <c r="D25" s="9">
        <f ca="1">INDEX(Sterkte,MATCH(B25,Landen,0),3)</f>
        <v>71</v>
      </c>
      <c r="E25" s="14">
        <f ca="1">RANDBETWEEN(C25,D25)</f>
        <v>49</v>
      </c>
      <c r="F25" s="62"/>
      <c r="H25" s="5" t="str">
        <f ca="1">AF_4</f>
        <v>Costa Rica</v>
      </c>
      <c r="I25" s="9">
        <f ca="1">INDEX(Sterkte,MATCH(H25,Landen,0),2)</f>
        <v>11</v>
      </c>
      <c r="J25" s="9">
        <f ca="1">INDEX(Sterkte,MATCH(H25,Landen,0),3)</f>
        <v>71</v>
      </c>
      <c r="K25" s="14">
        <f ca="1">RANDBETWEEN(I25,J25)</f>
        <v>25</v>
      </c>
      <c r="L25" s="62"/>
      <c r="N25" s="5"/>
      <c r="O25" s="9"/>
      <c r="P25" s="9"/>
      <c r="Q25" s="9"/>
      <c r="R25" s="64"/>
      <c r="T25" s="5"/>
      <c r="U25" s="9"/>
      <c r="V25" s="9"/>
      <c r="W25" s="9"/>
      <c r="X25" s="9"/>
      <c r="Y25" s="6"/>
    </row>
    <row r="26" spans="2:25" x14ac:dyDescent="0.3">
      <c r="B26" s="5"/>
      <c r="C26" s="9"/>
      <c r="D26" s="9"/>
      <c r="E26" s="9"/>
      <c r="F26" s="62"/>
      <c r="H26" s="5"/>
      <c r="I26" s="9"/>
      <c r="J26" s="9"/>
      <c r="K26" s="9"/>
      <c r="L26" s="62"/>
      <c r="N26" s="5"/>
      <c r="O26" s="9"/>
      <c r="P26" s="9"/>
      <c r="Q26" s="9"/>
      <c r="R26" s="64"/>
      <c r="T26" s="5"/>
      <c r="U26" s="9"/>
      <c r="V26" s="9"/>
      <c r="W26" s="9"/>
      <c r="X26" s="9"/>
      <c r="Y26" s="6"/>
    </row>
    <row r="27" spans="2:25" x14ac:dyDescent="0.3">
      <c r="B27" s="5" t="str">
        <f ca="1">GF_1</f>
        <v>Argentinië</v>
      </c>
      <c r="C27" s="9">
        <f ca="1">INDEX(Sterkte,MATCH(B27,Landen,0),2)</f>
        <v>25</v>
      </c>
      <c r="D27" s="9">
        <f ca="1">INDEX(Sterkte,MATCH(B27,Landen,0),3)</f>
        <v>85</v>
      </c>
      <c r="E27" s="14">
        <f ca="1">RANDBETWEEN(C27,D27)</f>
        <v>63</v>
      </c>
      <c r="F27" s="62"/>
      <c r="H27" s="5"/>
      <c r="I27" s="9"/>
      <c r="J27" s="9"/>
      <c r="K27" s="9"/>
      <c r="L27" s="62"/>
      <c r="N27" s="5"/>
      <c r="O27" s="9"/>
      <c r="P27" s="9"/>
      <c r="Q27" s="9"/>
      <c r="R27" s="64"/>
      <c r="T27" s="5"/>
      <c r="U27" s="9"/>
      <c r="V27" s="9"/>
      <c r="W27" s="9"/>
      <c r="X27" s="9"/>
      <c r="Y27" s="6"/>
    </row>
    <row r="28" spans="2:25" x14ac:dyDescent="0.3">
      <c r="B28" s="5"/>
      <c r="C28" s="9"/>
      <c r="D28" s="9"/>
      <c r="E28" s="14"/>
      <c r="F28" s="62" t="str">
        <f ca="1">IF(E27&gt;=E29,B27,B29)</f>
        <v>Frankrijk</v>
      </c>
      <c r="H28" s="5"/>
      <c r="I28" s="9"/>
      <c r="J28" s="9"/>
      <c r="K28" s="9"/>
      <c r="L28" s="62"/>
      <c r="N28" s="5"/>
      <c r="O28" s="9"/>
      <c r="P28" s="9"/>
      <c r="Q28" s="9"/>
      <c r="R28" s="64"/>
      <c r="T28" s="5"/>
      <c r="U28" s="9"/>
      <c r="V28" s="9"/>
      <c r="W28" s="9"/>
      <c r="X28" s="9"/>
      <c r="Y28" s="6"/>
    </row>
    <row r="29" spans="2:25" x14ac:dyDescent="0.3">
      <c r="B29" s="5" t="str">
        <f ca="1">GE_2</f>
        <v>Frankrijk</v>
      </c>
      <c r="C29" s="9">
        <f ca="1">INDEX(Sterkte,MATCH(B29,Landen,0),2)</f>
        <v>11</v>
      </c>
      <c r="D29" s="9">
        <f ca="1">INDEX(Sterkte,MATCH(B29,Landen,0),3)</f>
        <v>71</v>
      </c>
      <c r="E29" s="14">
        <f ca="1">RANDBETWEEN(C29,D29)</f>
        <v>65</v>
      </c>
      <c r="F29" s="62"/>
      <c r="H29" s="5"/>
      <c r="I29" s="9"/>
      <c r="J29" s="9"/>
      <c r="K29" s="9"/>
      <c r="L29" s="62"/>
      <c r="N29" s="5"/>
      <c r="O29" s="9"/>
      <c r="P29" s="9"/>
      <c r="Q29" s="9"/>
      <c r="R29" s="64"/>
      <c r="T29" s="5"/>
      <c r="U29" s="9"/>
      <c r="V29" s="9"/>
      <c r="W29" s="9"/>
      <c r="X29" s="9"/>
      <c r="Y29" s="6"/>
    </row>
    <row r="30" spans="2:25" x14ac:dyDescent="0.3">
      <c r="B30" s="5"/>
      <c r="C30" s="9"/>
      <c r="D30" s="9"/>
      <c r="E30" s="9"/>
      <c r="F30" s="62"/>
      <c r="H30" s="5"/>
      <c r="I30" s="9"/>
      <c r="J30" s="9"/>
      <c r="K30" s="9"/>
      <c r="L30" s="62"/>
      <c r="N30" s="5"/>
      <c r="O30" s="9"/>
      <c r="P30" s="9"/>
      <c r="Q30" s="9"/>
      <c r="R30" s="64"/>
      <c r="T30" s="5"/>
      <c r="U30" s="9"/>
      <c r="V30" s="9"/>
      <c r="W30" s="9"/>
      <c r="X30" s="9"/>
      <c r="Y30" s="6"/>
    </row>
    <row r="31" spans="2:25" x14ac:dyDescent="0.3">
      <c r="B31" s="5" t="str">
        <f ca="1">GH_1</f>
        <v>Algerije</v>
      </c>
      <c r="C31" s="9">
        <f ca="1">INDEX(Sterkte,MATCH(B31,Landen,0),2)</f>
        <v>11</v>
      </c>
      <c r="D31" s="9">
        <f ca="1">INDEX(Sterkte,MATCH(B31,Landen,0),3)</f>
        <v>71</v>
      </c>
      <c r="E31" s="14">
        <f ca="1">RANDBETWEEN(C31,D31)</f>
        <v>14</v>
      </c>
      <c r="F31" s="62"/>
      <c r="H31" s="5"/>
      <c r="I31" s="9"/>
      <c r="J31" s="9"/>
      <c r="K31" s="9"/>
      <c r="L31" s="62"/>
      <c r="N31" s="5"/>
      <c r="O31" s="9"/>
      <c r="P31" s="9"/>
      <c r="Q31" s="9"/>
      <c r="R31" s="64"/>
      <c r="T31" s="5"/>
      <c r="U31" s="9"/>
      <c r="V31" s="9"/>
      <c r="W31" s="9"/>
      <c r="X31" s="9"/>
      <c r="Y31" s="6"/>
    </row>
    <row r="32" spans="2:25" x14ac:dyDescent="0.3">
      <c r="B32" s="5"/>
      <c r="C32" s="9"/>
      <c r="D32" s="9"/>
      <c r="E32" s="14"/>
      <c r="F32" s="62" t="str">
        <f ca="1">IF(E31&gt;=E33,B31,B33)</f>
        <v>Ghana</v>
      </c>
      <c r="H32" s="5"/>
      <c r="I32" s="9"/>
      <c r="J32" s="9"/>
      <c r="K32" s="9"/>
      <c r="L32" s="62"/>
      <c r="N32" s="5"/>
      <c r="O32" s="9"/>
      <c r="P32" s="9"/>
      <c r="Q32" s="9"/>
      <c r="R32" s="64"/>
      <c r="T32" s="5"/>
      <c r="U32" s="9"/>
      <c r="V32" s="9"/>
      <c r="W32" s="9"/>
      <c r="X32" s="9"/>
      <c r="Y32" s="6"/>
    </row>
    <row r="33" spans="2:25" ht="19.5" thickBot="1" x14ac:dyDescent="0.35">
      <c r="B33" s="7" t="str">
        <f ca="1">GG_2</f>
        <v>Ghana</v>
      </c>
      <c r="C33" s="10">
        <f ca="1">INDEX(Sterkte,MATCH(B33,Landen,0),2)</f>
        <v>11</v>
      </c>
      <c r="D33" s="10">
        <f ca="1">INDEX(Sterkte,MATCH(B33,Landen,0),3)</f>
        <v>71</v>
      </c>
      <c r="E33" s="22">
        <f ca="1">RANDBETWEEN(C33,D33)</f>
        <v>27</v>
      </c>
      <c r="F33" s="63"/>
      <c r="H33" s="7"/>
      <c r="I33" s="10"/>
      <c r="J33" s="10"/>
      <c r="K33" s="10"/>
      <c r="L33" s="63"/>
      <c r="N33" s="7"/>
      <c r="O33" s="10"/>
      <c r="P33" s="10"/>
      <c r="Q33" s="10"/>
      <c r="R33" s="65"/>
      <c r="T33" s="7"/>
      <c r="U33" s="10"/>
      <c r="V33" s="10"/>
      <c r="W33" s="10"/>
      <c r="X33" s="10"/>
      <c r="Y33" s="8"/>
    </row>
    <row r="34" spans="2:25" ht="19.5" thickTop="1" x14ac:dyDescent="0.3"/>
  </sheetData>
  <mergeCells count="4">
    <mergeCell ref="B2:F2"/>
    <mergeCell ref="H2:L2"/>
    <mergeCell ref="N2:R2"/>
    <mergeCell ref="T2:Y2"/>
  </mergeCells>
  <pageMargins left="0.7" right="0.7" top="0.75" bottom="0.75" header="0.3" footer="0.3"/>
  <pageSetup paperSize="9" orientation="portrait" horizontalDpi="4294967293" verticalDpi="4294967293"/>
  <headerFooter>
    <oddHeader>&amp;R&amp;UOvbion/CFI</oddHeader>
    <oddFooter>&amp;L&amp;D/&amp;T&amp;C&amp;Z&amp;F&amp;R- &amp;P -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5">
    <pageSetUpPr fitToPage="1"/>
  </sheetPr>
  <dimension ref="B2:J37"/>
  <sheetViews>
    <sheetView zoomScale="85" zoomScaleNormal="85" workbookViewId="0"/>
  </sheetViews>
  <sheetFormatPr defaultRowHeight="15" x14ac:dyDescent="0.25"/>
  <cols>
    <col min="1" max="1" width="2.7109375" customWidth="1"/>
    <col min="2" max="2" width="20" customWidth="1"/>
    <col min="3" max="4" width="9.140625" style="2"/>
    <col min="14" max="14" width="4.42578125" customWidth="1"/>
  </cols>
  <sheetData>
    <row r="2" spans="2:10" ht="15.75" thickBot="1" x14ac:dyDescent="0.3"/>
    <row r="3" spans="2:10" ht="17.25" thickTop="1" thickBot="1" x14ac:dyDescent="0.3">
      <c r="B3" s="88" t="s">
        <v>5</v>
      </c>
      <c r="C3" s="90" t="s">
        <v>57</v>
      </c>
      <c r="D3" s="91" t="s">
        <v>58</v>
      </c>
    </row>
    <row r="4" spans="2:10" ht="15.75" thickTop="1" x14ac:dyDescent="0.25">
      <c r="B4" s="5" t="str">
        <f t="shared" ref="B4:B35" si="0">Landen</f>
        <v>Brazilië</v>
      </c>
      <c r="C4" s="35">
        <v>16</v>
      </c>
      <c r="D4" s="92">
        <f>+C4/$C$36</f>
        <v>0.32</v>
      </c>
      <c r="I4" s="98" t="s">
        <v>66</v>
      </c>
      <c r="J4" s="99"/>
    </row>
    <row r="5" spans="2:10" ht="15.75" thickBot="1" x14ac:dyDescent="0.3">
      <c r="B5" s="5" t="str">
        <f t="shared" si="0"/>
        <v>Kroatië</v>
      </c>
      <c r="C5" s="35"/>
      <c r="D5" s="92">
        <f t="shared" ref="D5:D36" si="1">+C5/$C$36</f>
        <v>0</v>
      </c>
      <c r="I5" s="106">
        <v>50</v>
      </c>
      <c r="J5" s="107"/>
    </row>
    <row r="6" spans="2:10" ht="15.75" thickTop="1" x14ac:dyDescent="0.25">
      <c r="B6" s="5" t="str">
        <f t="shared" si="0"/>
        <v>Mexico</v>
      </c>
      <c r="C6" s="35"/>
      <c r="D6" s="92">
        <f t="shared" si="1"/>
        <v>0</v>
      </c>
    </row>
    <row r="7" spans="2:10" x14ac:dyDescent="0.25">
      <c r="B7" s="5" t="str">
        <f t="shared" si="0"/>
        <v>Kameroen</v>
      </c>
      <c r="C7" s="35"/>
      <c r="D7" s="92">
        <f t="shared" si="1"/>
        <v>0</v>
      </c>
    </row>
    <row r="8" spans="2:10" x14ac:dyDescent="0.25">
      <c r="B8" s="5" t="str">
        <f t="shared" si="0"/>
        <v>Spanje</v>
      </c>
      <c r="C8" s="35">
        <v>5</v>
      </c>
      <c r="D8" s="92">
        <f t="shared" si="1"/>
        <v>0.1</v>
      </c>
    </row>
    <row r="9" spans="2:10" x14ac:dyDescent="0.25">
      <c r="B9" s="5" t="str">
        <f t="shared" si="0"/>
        <v>Nederland</v>
      </c>
      <c r="C9" s="35">
        <v>3</v>
      </c>
      <c r="D9" s="92">
        <f t="shared" si="1"/>
        <v>0.06</v>
      </c>
    </row>
    <row r="10" spans="2:10" x14ac:dyDescent="0.25">
      <c r="B10" s="5" t="str">
        <f t="shared" si="0"/>
        <v>Chili</v>
      </c>
      <c r="C10" s="35">
        <v>1</v>
      </c>
      <c r="D10" s="92">
        <f t="shared" si="1"/>
        <v>0.02</v>
      </c>
    </row>
    <row r="11" spans="2:10" x14ac:dyDescent="0.25">
      <c r="B11" s="5" t="str">
        <f t="shared" si="0"/>
        <v>Australië</v>
      </c>
      <c r="C11" s="35"/>
      <c r="D11" s="92">
        <f t="shared" si="1"/>
        <v>0</v>
      </c>
    </row>
    <row r="12" spans="2:10" x14ac:dyDescent="0.25">
      <c r="B12" s="5" t="str">
        <f t="shared" si="0"/>
        <v>Colombia</v>
      </c>
      <c r="C12" s="35">
        <v>1</v>
      </c>
      <c r="D12" s="92">
        <f t="shared" si="1"/>
        <v>0.02</v>
      </c>
    </row>
    <row r="13" spans="2:10" x14ac:dyDescent="0.25">
      <c r="B13" s="5" t="str">
        <f t="shared" si="0"/>
        <v>Griekenland</v>
      </c>
      <c r="C13" s="35">
        <v>1</v>
      </c>
      <c r="D13" s="92">
        <f t="shared" si="1"/>
        <v>0.02</v>
      </c>
    </row>
    <row r="14" spans="2:10" x14ac:dyDescent="0.25">
      <c r="B14" s="5" t="str">
        <f t="shared" si="0"/>
        <v>Ivoorkust</v>
      </c>
      <c r="C14" s="35">
        <v>1</v>
      </c>
      <c r="D14" s="92">
        <f t="shared" si="1"/>
        <v>0.02</v>
      </c>
    </row>
    <row r="15" spans="2:10" x14ac:dyDescent="0.25">
      <c r="B15" s="5" t="str">
        <f t="shared" si="0"/>
        <v>Japan</v>
      </c>
      <c r="C15" s="35">
        <v>1</v>
      </c>
      <c r="D15" s="92">
        <f t="shared" si="1"/>
        <v>0.02</v>
      </c>
    </row>
    <row r="16" spans="2:10" x14ac:dyDescent="0.25">
      <c r="B16" s="5" t="str">
        <f t="shared" si="0"/>
        <v>Uruguay</v>
      </c>
      <c r="C16" s="35">
        <v>1</v>
      </c>
      <c r="D16" s="92">
        <f t="shared" si="1"/>
        <v>0.02</v>
      </c>
    </row>
    <row r="17" spans="2:4" x14ac:dyDescent="0.25">
      <c r="B17" s="5" t="str">
        <f t="shared" si="0"/>
        <v>Costa Rica</v>
      </c>
      <c r="C17" s="35">
        <v>1</v>
      </c>
      <c r="D17" s="92">
        <f t="shared" si="1"/>
        <v>0.02</v>
      </c>
    </row>
    <row r="18" spans="2:4" x14ac:dyDescent="0.25">
      <c r="B18" s="5" t="str">
        <f t="shared" si="0"/>
        <v>Engeland</v>
      </c>
      <c r="C18" s="35">
        <v>2</v>
      </c>
      <c r="D18" s="92">
        <f t="shared" si="1"/>
        <v>0.04</v>
      </c>
    </row>
    <row r="19" spans="2:4" x14ac:dyDescent="0.25">
      <c r="B19" s="5" t="str">
        <f t="shared" si="0"/>
        <v>Italië</v>
      </c>
      <c r="C19" s="35">
        <v>1</v>
      </c>
      <c r="D19" s="92">
        <f t="shared" si="1"/>
        <v>0.02</v>
      </c>
    </row>
    <row r="20" spans="2:4" x14ac:dyDescent="0.25">
      <c r="B20" s="5" t="str">
        <f t="shared" si="0"/>
        <v>Zwitserland</v>
      </c>
      <c r="C20" s="35"/>
      <c r="D20" s="92">
        <f t="shared" si="1"/>
        <v>0</v>
      </c>
    </row>
    <row r="21" spans="2:4" x14ac:dyDescent="0.25">
      <c r="B21" s="5" t="str">
        <f t="shared" si="0"/>
        <v>Ecuador</v>
      </c>
      <c r="C21" s="35">
        <v>2</v>
      </c>
      <c r="D21" s="92">
        <f t="shared" si="1"/>
        <v>0.04</v>
      </c>
    </row>
    <row r="22" spans="2:4" x14ac:dyDescent="0.25">
      <c r="B22" s="5" t="str">
        <f t="shared" si="0"/>
        <v>Frankrijk</v>
      </c>
      <c r="C22" s="35">
        <v>2</v>
      </c>
      <c r="D22" s="92">
        <f t="shared" si="1"/>
        <v>0.04</v>
      </c>
    </row>
    <row r="23" spans="2:4" x14ac:dyDescent="0.25">
      <c r="B23" s="5" t="str">
        <f t="shared" si="0"/>
        <v>Honduras</v>
      </c>
      <c r="C23" s="35">
        <v>1</v>
      </c>
      <c r="D23" s="92">
        <f t="shared" si="1"/>
        <v>0.02</v>
      </c>
    </row>
    <row r="24" spans="2:4" x14ac:dyDescent="0.25">
      <c r="B24" s="5" t="str">
        <f t="shared" si="0"/>
        <v>Argentinië</v>
      </c>
      <c r="C24" s="35">
        <v>4</v>
      </c>
      <c r="D24" s="92">
        <f t="shared" si="1"/>
        <v>0.08</v>
      </c>
    </row>
    <row r="25" spans="2:4" x14ac:dyDescent="0.25">
      <c r="B25" s="5" t="str">
        <f t="shared" si="0"/>
        <v>Bosnië-Herzegovina</v>
      </c>
      <c r="C25" s="35">
        <v>1</v>
      </c>
      <c r="D25" s="92">
        <f t="shared" si="1"/>
        <v>0.02</v>
      </c>
    </row>
    <row r="26" spans="2:4" x14ac:dyDescent="0.25">
      <c r="B26" s="5" t="str">
        <f t="shared" si="0"/>
        <v>Iran</v>
      </c>
      <c r="C26" s="35"/>
      <c r="D26" s="92">
        <f t="shared" si="1"/>
        <v>0</v>
      </c>
    </row>
    <row r="27" spans="2:4" x14ac:dyDescent="0.25">
      <c r="B27" s="5" t="str">
        <f t="shared" si="0"/>
        <v>Nigeria</v>
      </c>
      <c r="C27" s="35"/>
      <c r="D27" s="92">
        <f t="shared" si="1"/>
        <v>0</v>
      </c>
    </row>
    <row r="28" spans="2:4" x14ac:dyDescent="0.25">
      <c r="B28" s="5" t="str">
        <f t="shared" si="0"/>
        <v>Duitsland</v>
      </c>
      <c r="C28" s="35">
        <v>2</v>
      </c>
      <c r="D28" s="92">
        <f t="shared" si="1"/>
        <v>0.04</v>
      </c>
    </row>
    <row r="29" spans="2:4" x14ac:dyDescent="0.25">
      <c r="B29" s="5" t="str">
        <f t="shared" si="0"/>
        <v>Portugal</v>
      </c>
      <c r="C29" s="35"/>
      <c r="D29" s="92">
        <f t="shared" si="1"/>
        <v>0</v>
      </c>
    </row>
    <row r="30" spans="2:4" x14ac:dyDescent="0.25">
      <c r="B30" s="5" t="str">
        <f t="shared" si="0"/>
        <v>Ghana</v>
      </c>
      <c r="C30" s="35">
        <v>1</v>
      </c>
      <c r="D30" s="92">
        <f t="shared" si="1"/>
        <v>0.02</v>
      </c>
    </row>
    <row r="31" spans="2:4" x14ac:dyDescent="0.25">
      <c r="B31" s="5" t="str">
        <f t="shared" si="0"/>
        <v>VS</v>
      </c>
      <c r="C31" s="35"/>
      <c r="D31" s="92">
        <f t="shared" si="1"/>
        <v>0</v>
      </c>
    </row>
    <row r="32" spans="2:4" x14ac:dyDescent="0.25">
      <c r="B32" s="5" t="str">
        <f t="shared" si="0"/>
        <v>België</v>
      </c>
      <c r="C32" s="35"/>
      <c r="D32" s="92">
        <f t="shared" si="1"/>
        <v>0</v>
      </c>
    </row>
    <row r="33" spans="2:4" x14ac:dyDescent="0.25">
      <c r="B33" s="5" t="str">
        <f t="shared" si="0"/>
        <v>Algerije</v>
      </c>
      <c r="C33" s="35"/>
      <c r="D33" s="92">
        <f t="shared" si="1"/>
        <v>0</v>
      </c>
    </row>
    <row r="34" spans="2:4" x14ac:dyDescent="0.25">
      <c r="B34" s="5" t="str">
        <f t="shared" si="0"/>
        <v>Rusland</v>
      </c>
      <c r="C34" s="35"/>
      <c r="D34" s="92">
        <f t="shared" si="1"/>
        <v>0</v>
      </c>
    </row>
    <row r="35" spans="2:4" ht="15.75" thickBot="1" x14ac:dyDescent="0.3">
      <c r="B35" s="89" t="str">
        <f t="shared" si="0"/>
        <v>Zuid-Korea</v>
      </c>
      <c r="C35" s="93">
        <v>3</v>
      </c>
      <c r="D35" s="94">
        <f t="shared" si="1"/>
        <v>0.06</v>
      </c>
    </row>
    <row r="36" spans="2:4" ht="15.75" thickBot="1" x14ac:dyDescent="0.3">
      <c r="B36" s="7"/>
      <c r="C36" s="39">
        <f>SUM(C4:C35)</f>
        <v>50</v>
      </c>
      <c r="D36" s="95">
        <f t="shared" si="1"/>
        <v>1</v>
      </c>
    </row>
    <row r="37" spans="2:4" ht="15.75" thickTop="1" x14ac:dyDescent="0.25"/>
  </sheetData>
  <mergeCells count="2">
    <mergeCell ref="I4:J4"/>
    <mergeCell ref="I5:J5"/>
  </mergeCells>
  <pageMargins left="0.7" right="0.7" top="0.75" bottom="0.75" header="0.3" footer="0.3"/>
  <pageSetup paperSize="9" orientation="portrait" horizontalDpi="4294967293" verticalDpi="4294967293" r:id="rId1"/>
  <headerFooter>
    <oddHeader>&amp;R&amp;UOvbion/CFI</oddHeader>
    <oddFooter>&amp;L&amp;D/&amp;T&amp;C&amp;Z&amp;F&amp;R- &amp;P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MC">
                <anchor moveWithCells="1" sizeWithCells="1">
                  <from>
                    <xdr:col>14</xdr:col>
                    <xdr:colOff>0</xdr:colOff>
                    <xdr:row>3</xdr:row>
                    <xdr:rowOff>0</xdr:rowOff>
                  </from>
                  <to>
                    <xdr:col>16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0]!MC_Opnieuw">
                <anchor moveWithCells="1" sizeWithCells="1">
                  <from>
                    <xdr:col>11</xdr:col>
                    <xdr:colOff>0</xdr:colOff>
                    <xdr:row>3</xdr:row>
                    <xdr:rowOff>0</xdr:rowOff>
                  </from>
                  <to>
                    <xdr:col>13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39</vt:i4>
      </vt:variant>
    </vt:vector>
  </HeadingPairs>
  <TitlesOfParts>
    <vt:vector size="44" baseType="lpstr">
      <vt:lpstr>Voorblad</vt:lpstr>
      <vt:lpstr>Invoer</vt:lpstr>
      <vt:lpstr>Groepsfase</vt:lpstr>
      <vt:lpstr>Finales</vt:lpstr>
      <vt:lpstr>MC</vt:lpstr>
      <vt:lpstr>AantalRuns</vt:lpstr>
      <vt:lpstr>AF_1</vt:lpstr>
      <vt:lpstr>AF_2</vt:lpstr>
      <vt:lpstr>AF_3</vt:lpstr>
      <vt:lpstr>AF_4</vt:lpstr>
      <vt:lpstr>AF_5</vt:lpstr>
      <vt:lpstr>AF_6</vt:lpstr>
      <vt:lpstr>AF_7</vt:lpstr>
      <vt:lpstr>AF_8</vt:lpstr>
      <vt:lpstr>GA_1</vt:lpstr>
      <vt:lpstr>GA_2</vt:lpstr>
      <vt:lpstr>GB_1</vt:lpstr>
      <vt:lpstr>GB_2</vt:lpstr>
      <vt:lpstr>GC_1</vt:lpstr>
      <vt:lpstr>GC_2</vt:lpstr>
      <vt:lpstr>GD_1</vt:lpstr>
      <vt:lpstr>GD_2</vt:lpstr>
      <vt:lpstr>GE_1</vt:lpstr>
      <vt:lpstr>GE_2</vt:lpstr>
      <vt:lpstr>GF_1</vt:lpstr>
      <vt:lpstr>GF_2</vt:lpstr>
      <vt:lpstr>GG_1</vt:lpstr>
      <vt:lpstr>GG_2</vt:lpstr>
      <vt:lpstr>GH_1</vt:lpstr>
      <vt:lpstr>GH_2</vt:lpstr>
      <vt:lpstr>GroepNr</vt:lpstr>
      <vt:lpstr>GroepSchema</vt:lpstr>
      <vt:lpstr>HF_1</vt:lpstr>
      <vt:lpstr>HF_2</vt:lpstr>
      <vt:lpstr>KF_1</vt:lpstr>
      <vt:lpstr>KF_2</vt:lpstr>
      <vt:lpstr>KF_3</vt:lpstr>
      <vt:lpstr>KF_4</vt:lpstr>
      <vt:lpstr>Landen</vt:lpstr>
      <vt:lpstr>LandKop</vt:lpstr>
      <vt:lpstr>LandWin</vt:lpstr>
      <vt:lpstr>Sterkte</vt:lpstr>
      <vt:lpstr>WedNr</vt:lpstr>
      <vt:lpstr>Winnaar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Gijs Verbruggen</dc:creator>
  <cp:lastModifiedBy>G. Verbruggen</cp:lastModifiedBy>
  <cp:lastPrinted>2014-06-03T06:29:27Z</cp:lastPrinted>
  <dcterms:created xsi:type="dcterms:W3CDTF">2014-04-28T19:50:36Z</dcterms:created>
  <dcterms:modified xsi:type="dcterms:W3CDTF">2014-06-05T18:43:59Z</dcterms:modified>
</cp:coreProperties>
</file>