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795"/>
  </bookViews>
  <sheets>
    <sheet name="Voorblad" sheetId="6" r:id="rId1"/>
    <sheet name="WA1" sheetId="1" r:id="rId2"/>
    <sheet name="WA2" sheetId="3" r:id="rId3"/>
    <sheet name="WA3" sheetId="4" r:id="rId4"/>
    <sheet name="WA4" sheetId="5" r:id="rId5"/>
  </sheets>
  <calcPr calcId="145621" concurrentCalc="0"/>
</workbook>
</file>

<file path=xl/calcChain.xml><?xml version="1.0" encoding="utf-8"?>
<calcChain xmlns="http://schemas.openxmlformats.org/spreadsheetml/2006/main">
  <c r="C12" i="5" l="1"/>
  <c r="C8" i="5"/>
  <c r="C11" i="5"/>
  <c r="G4" i="5"/>
  <c r="G13" i="5"/>
  <c r="C15" i="5"/>
  <c r="G7" i="5"/>
  <c r="G8" i="5"/>
  <c r="G9" i="5"/>
  <c r="G10" i="5"/>
  <c r="G15" i="5"/>
  <c r="N5" i="5"/>
  <c r="M5" i="5"/>
  <c r="L5" i="5"/>
  <c r="K5" i="5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C8" i="1"/>
  <c r="G4" i="1"/>
  <c r="G14" i="1"/>
  <c r="G5" i="1"/>
  <c r="G9" i="1"/>
  <c r="G10" i="1"/>
  <c r="G8" i="1"/>
  <c r="G11" i="1"/>
  <c r="G16" i="1"/>
  <c r="K7" i="1"/>
  <c r="L3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G19" i="4"/>
  <c r="L31" i="4"/>
  <c r="M30" i="4"/>
  <c r="M31" i="4"/>
  <c r="N30" i="4"/>
  <c r="N31" i="4"/>
  <c r="O30" i="4"/>
  <c r="O31" i="4"/>
  <c r="P30" i="4"/>
  <c r="P31" i="4"/>
  <c r="Q30" i="4"/>
  <c r="Q31" i="4"/>
  <c r="R30" i="4"/>
  <c r="R31" i="4"/>
  <c r="C9" i="4"/>
  <c r="G4" i="4"/>
  <c r="G13" i="4"/>
  <c r="G8" i="4"/>
  <c r="G9" i="4"/>
  <c r="G7" i="4"/>
  <c r="G10" i="4"/>
  <c r="G15" i="4"/>
  <c r="G17" i="4"/>
  <c r="G18" i="4"/>
  <c r="K10" i="4"/>
  <c r="M10" i="4"/>
  <c r="N10" i="4"/>
  <c r="O10" i="4"/>
  <c r="P10" i="4"/>
  <c r="Q10" i="4"/>
  <c r="R10" i="4"/>
  <c r="M8" i="3"/>
  <c r="N8" i="3"/>
  <c r="O8" i="3"/>
  <c r="P8" i="3"/>
  <c r="Q8" i="3"/>
  <c r="R8" i="3"/>
  <c r="C9" i="3"/>
  <c r="G4" i="3"/>
  <c r="G13" i="3"/>
  <c r="G8" i="3"/>
  <c r="G9" i="3"/>
  <c r="G7" i="3"/>
  <c r="G10" i="3"/>
  <c r="G15" i="3"/>
  <c r="K8" i="3"/>
</calcChain>
</file>

<file path=xl/sharedStrings.xml><?xml version="1.0" encoding="utf-8"?>
<sst xmlns="http://schemas.openxmlformats.org/spreadsheetml/2006/main" count="177" uniqueCount="40">
  <si>
    <t>Kosten</t>
  </si>
  <si>
    <t>Huur</t>
  </si>
  <si>
    <t>Lease</t>
  </si>
  <si>
    <t>€ per maand</t>
  </si>
  <si>
    <t>€ per copier/jaar</t>
  </si>
  <si>
    <t>Bedrijfskosten</t>
  </si>
  <si>
    <t>€ per kopie</t>
  </si>
  <si>
    <t>Copier</t>
  </si>
  <si>
    <t>Capaciteit</t>
  </si>
  <si>
    <t>per jaar</t>
  </si>
  <si>
    <t>Productie</t>
  </si>
  <si>
    <t>Aantal dagen</t>
  </si>
  <si>
    <t>per dag</t>
  </si>
  <si>
    <t>Opbrengst</t>
  </si>
  <si>
    <t>Verkoopprijs</t>
  </si>
  <si>
    <t>Berekeningen</t>
  </si>
  <si>
    <t>Aantal kopieën</t>
  </si>
  <si>
    <t>Input</t>
  </si>
  <si>
    <t>Aantal copiers</t>
  </si>
  <si>
    <t>Totaal</t>
  </si>
  <si>
    <t>Opbrengsten</t>
  </si>
  <si>
    <t>Kopieën</t>
  </si>
  <si>
    <t>Winst</t>
  </si>
  <si>
    <t>lease</t>
  </si>
  <si>
    <t>Wat-Als</t>
  </si>
  <si>
    <t>Aantal kopieën per dag ==&gt;</t>
  </si>
  <si>
    <t>Aantal copiers ==&gt;</t>
  </si>
  <si>
    <t>SD</t>
  </si>
  <si>
    <t>Kans</t>
  </si>
  <si>
    <t>Winst * Kans</t>
  </si>
  <si>
    <t>Som kansen</t>
  </si>
  <si>
    <t>Start:</t>
  </si>
  <si>
    <t>Stap:</t>
  </si>
  <si>
    <t>Gem. per dag</t>
  </si>
  <si>
    <t>Gem. winst</t>
  </si>
  <si>
    <t>Scenario</t>
  </si>
  <si>
    <t>Copiers</t>
  </si>
  <si>
    <t>© 2016, G-Info/G. Verbruggen</t>
  </si>
  <si>
    <t>www.ginfo.nl</t>
  </si>
  <si>
    <t>Voorbeeld materiaal -  Wat-als?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</si>
</sst>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#,##0.00_ ;\-#,##0.00\ "/>
    <numFmt numFmtId="166" formatCode="#,##0_ ;\-#,##0\ "/>
    <numFmt numFmtId="167" formatCode="&quot;Stap: &quot;#"/>
    <numFmt numFmtId="168" formatCode="_ * #,##0.000000_ ;_ * \-#,##0.00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sz val="11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/>
      <right/>
      <top/>
      <bottom style="double">
        <color rgb="FFFF800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4" fillId="0" borderId="42" applyNumberFormat="0" applyFill="0" applyAlignment="0" applyProtection="0"/>
  </cellStyleXfs>
  <cellXfs count="116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/>
    <xf numFmtId="0" fontId="4" fillId="0" borderId="5" xfId="0" applyFont="1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left" indent="2"/>
    </xf>
    <xf numFmtId="3" fontId="0" fillId="0" borderId="0" xfId="0" applyNumberFormat="1" applyBorder="1"/>
    <xf numFmtId="0" fontId="0" fillId="0" borderId="5" xfId="0" applyBorder="1" applyAlignment="1">
      <alignment horizontal="left"/>
    </xf>
    <xf numFmtId="164" fontId="0" fillId="0" borderId="0" xfId="1" applyNumberFormat="1" applyFont="1" applyBorder="1"/>
    <xf numFmtId="43" fontId="0" fillId="0" borderId="0" xfId="1" applyFont="1" applyBorder="1"/>
    <xf numFmtId="0" fontId="0" fillId="0" borderId="7" xfId="0" applyBorder="1" applyAlignment="1">
      <alignment horizontal="left" indent="2"/>
    </xf>
    <xf numFmtId="43" fontId="0" fillId="0" borderId="8" xfId="1" applyFont="1" applyBorder="1"/>
    <xf numFmtId="0" fontId="0" fillId="0" borderId="9" xfId="0" applyBorder="1"/>
    <xf numFmtId="43" fontId="0" fillId="0" borderId="10" xfId="1" applyFont="1" applyBorder="1"/>
    <xf numFmtId="0" fontId="0" fillId="0" borderId="10" xfId="0" applyBorder="1"/>
    <xf numFmtId="0" fontId="0" fillId="0" borderId="5" xfId="0" applyBorder="1"/>
    <xf numFmtId="0" fontId="4" fillId="0" borderId="5" xfId="0" applyFont="1" applyBorder="1"/>
    <xf numFmtId="43" fontId="0" fillId="0" borderId="0" xfId="0" applyNumberFormat="1" applyBorder="1"/>
    <xf numFmtId="0" fontId="4" fillId="0" borderId="5" xfId="0" applyFont="1" applyFill="1" applyBorder="1" applyAlignment="1">
      <alignment horizontal="left"/>
    </xf>
    <xf numFmtId="0" fontId="0" fillId="0" borderId="7" xfId="0" applyBorder="1"/>
    <xf numFmtId="165" fontId="4" fillId="0" borderId="8" xfId="0" applyNumberFormat="1" applyFont="1" applyBorder="1"/>
    <xf numFmtId="0" fontId="4" fillId="0" borderId="7" xfId="0" applyFont="1" applyBorder="1"/>
    <xf numFmtId="0" fontId="0" fillId="0" borderId="11" xfId="0" applyBorder="1"/>
    <xf numFmtId="0" fontId="0" fillId="0" borderId="12" xfId="0" applyBorder="1"/>
    <xf numFmtId="0" fontId="4" fillId="0" borderId="11" xfId="0" applyFont="1" applyBorder="1" applyAlignment="1">
      <alignment horizontal="left" indent="2"/>
    </xf>
    <xf numFmtId="43" fontId="4" fillId="0" borderId="10" xfId="0" applyNumberFormat="1" applyFont="1" applyBorder="1"/>
    <xf numFmtId="0" fontId="0" fillId="0" borderId="11" xfId="0" applyBorder="1" applyAlignment="1">
      <alignment horizontal="left" indent="2"/>
    </xf>
    <xf numFmtId="164" fontId="2" fillId="2" borderId="1" xfId="2" applyNumberFormat="1"/>
    <xf numFmtId="164" fontId="3" fillId="3" borderId="1" xfId="3" applyNumberFormat="1"/>
    <xf numFmtId="43" fontId="3" fillId="3" borderId="1" xfId="3" applyNumberFormat="1"/>
    <xf numFmtId="164" fontId="0" fillId="0" borderId="6" xfId="1" applyNumberFormat="1" applyFont="1" applyBorder="1"/>
    <xf numFmtId="164" fontId="0" fillId="0" borderId="9" xfId="1" applyNumberFormat="1" applyFont="1" applyBorder="1"/>
    <xf numFmtId="3" fontId="0" fillId="0" borderId="10" xfId="0" applyNumberFormat="1" applyBorder="1"/>
    <xf numFmtId="164" fontId="2" fillId="2" borderId="13" xfId="2" applyNumberFormat="1" applyBorder="1"/>
    <xf numFmtId="0" fontId="0" fillId="0" borderId="15" xfId="0" applyBorder="1"/>
    <xf numFmtId="0" fontId="5" fillId="0" borderId="5" xfId="0" applyFont="1" applyBorder="1" applyAlignment="1">
      <alignment horizontal="left"/>
    </xf>
    <xf numFmtId="164" fontId="3" fillId="3" borderId="13" xfId="3" applyNumberFormat="1" applyBorder="1"/>
    <xf numFmtId="164" fontId="0" fillId="0" borderId="8" xfId="1" applyNumberFormat="1" applyFont="1" applyBorder="1"/>
    <xf numFmtId="0" fontId="0" fillId="0" borderId="18" xfId="0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2" borderId="26" xfId="2" applyBorder="1"/>
    <xf numFmtId="0" fontId="2" fillId="2" borderId="27" xfId="2" applyBorder="1"/>
    <xf numFmtId="0" fontId="0" fillId="4" borderId="15" xfId="0" applyFill="1" applyBorder="1"/>
    <xf numFmtId="0" fontId="0" fillId="4" borderId="16" xfId="0" applyFill="1" applyBorder="1"/>
    <xf numFmtId="0" fontId="4" fillId="4" borderId="14" xfId="0" applyFont="1" applyFill="1" applyBorder="1" applyAlignment="1">
      <alignment horizontal="left"/>
    </xf>
    <xf numFmtId="0" fontId="6" fillId="0" borderId="32" xfId="2" applyNumberFormat="1" applyFont="1" applyFill="1" applyBorder="1" applyAlignment="1">
      <alignment horizontal="left"/>
    </xf>
    <xf numFmtId="164" fontId="0" fillId="0" borderId="24" xfId="0" applyNumberFormat="1" applyBorder="1"/>
    <xf numFmtId="168" fontId="0" fillId="0" borderId="5" xfId="1" applyNumberFormat="1" applyFont="1" applyBorder="1" applyAlignment="1">
      <alignment horizontal="left" vertical="top"/>
    </xf>
    <xf numFmtId="168" fontId="0" fillId="0" borderId="7" xfId="1" applyNumberFormat="1" applyFont="1" applyBorder="1" applyAlignment="1">
      <alignment horizontal="left" vertical="top"/>
    </xf>
    <xf numFmtId="164" fontId="0" fillId="0" borderId="25" xfId="0" applyNumberFormat="1" applyBorder="1"/>
    <xf numFmtId="0" fontId="0" fillId="0" borderId="14" xfId="0" applyFill="1" applyBorder="1"/>
    <xf numFmtId="166" fontId="3" fillId="3" borderId="1" xfId="3" applyNumberFormat="1"/>
    <xf numFmtId="166" fontId="3" fillId="3" borderId="26" xfId="3" applyNumberFormat="1" applyBorder="1"/>
    <xf numFmtId="0" fontId="4" fillId="4" borderId="31" xfId="0" applyFont="1" applyFill="1" applyBorder="1"/>
    <xf numFmtId="167" fontId="2" fillId="0" borderId="32" xfId="2" applyNumberFormat="1" applyFill="1" applyBorder="1" applyAlignment="1">
      <alignment horizontal="left"/>
    </xf>
    <xf numFmtId="0" fontId="4" fillId="4" borderId="11" xfId="0" applyFont="1" applyFill="1" applyBorder="1" applyAlignment="1">
      <alignment horizontal="right"/>
    </xf>
    <xf numFmtId="0" fontId="0" fillId="0" borderId="8" xfId="0" applyBorder="1"/>
    <xf numFmtId="165" fontId="0" fillId="0" borderId="6" xfId="0" applyNumberFormat="1" applyBorder="1"/>
    <xf numFmtId="168" fontId="0" fillId="0" borderId="9" xfId="0" applyNumberFormat="1" applyBorder="1"/>
    <xf numFmtId="0" fontId="0" fillId="0" borderId="14" xfId="0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0" fontId="4" fillId="4" borderId="3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2" borderId="1" xfId="2" applyAlignment="1">
      <alignment horizontal="right"/>
    </xf>
    <xf numFmtId="0" fontId="0" fillId="4" borderId="2" xfId="0" applyFill="1" applyBorder="1"/>
    <xf numFmtId="0" fontId="4" fillId="4" borderId="15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0" fontId="4" fillId="4" borderId="11" xfId="0" applyFont="1" applyFill="1" applyBorder="1"/>
    <xf numFmtId="164" fontId="7" fillId="4" borderId="10" xfId="1" applyNumberFormat="1" applyFont="1" applyFill="1" applyBorder="1"/>
    <xf numFmtId="0" fontId="4" fillId="4" borderId="17" xfId="0" applyFont="1" applyFill="1" applyBorder="1" applyAlignment="1">
      <alignment horizontal="right"/>
    </xf>
    <xf numFmtId="164" fontId="7" fillId="4" borderId="18" xfId="1" applyNumberFormat="1" applyFont="1" applyFill="1" applyBorder="1"/>
    <xf numFmtId="0" fontId="4" fillId="4" borderId="33" xfId="0" applyFont="1" applyFill="1" applyBorder="1" applyAlignment="1">
      <alignment horizontal="right"/>
    </xf>
    <xf numFmtId="164" fontId="7" fillId="4" borderId="21" xfId="1" applyNumberFormat="1" applyFont="1" applyFill="1" applyBorder="1"/>
    <xf numFmtId="0" fontId="8" fillId="5" borderId="0" xfId="4" applyFill="1"/>
    <xf numFmtId="0" fontId="8" fillId="5" borderId="0" xfId="4" applyFill="1" applyBorder="1"/>
    <xf numFmtId="0" fontId="8" fillId="0" borderId="0" xfId="4"/>
    <xf numFmtId="0" fontId="8" fillId="6" borderId="0" xfId="4" applyFill="1"/>
    <xf numFmtId="0" fontId="8" fillId="6" borderId="0" xfId="4" applyFill="1" applyBorder="1"/>
    <xf numFmtId="0" fontId="8" fillId="6" borderId="34" xfId="4" applyFill="1" applyBorder="1"/>
    <xf numFmtId="0" fontId="8" fillId="6" borderId="35" xfId="4" applyFill="1" applyBorder="1"/>
    <xf numFmtId="0" fontId="8" fillId="6" borderId="36" xfId="4" applyFill="1" applyBorder="1"/>
    <xf numFmtId="0" fontId="8" fillId="6" borderId="37" xfId="4" applyFill="1" applyBorder="1"/>
    <xf numFmtId="0" fontId="9" fillId="6" borderId="0" xfId="4" applyFont="1" applyFill="1" applyBorder="1"/>
    <xf numFmtId="0" fontId="8" fillId="6" borderId="38" xfId="4" applyFill="1" applyBorder="1"/>
    <xf numFmtId="0" fontId="10" fillId="6" borderId="0" xfId="4" applyFont="1" applyFill="1" applyBorder="1" applyAlignment="1">
      <alignment horizontal="right"/>
    </xf>
    <xf numFmtId="0" fontId="11" fillId="6" borderId="0" xfId="4" applyFont="1" applyFill="1" applyBorder="1" applyAlignment="1">
      <alignment horizontal="right"/>
    </xf>
    <xf numFmtId="0" fontId="12" fillId="6" borderId="0" xfId="4" applyFont="1" applyFill="1" applyBorder="1" applyAlignment="1">
      <alignment horizontal="right"/>
    </xf>
    <xf numFmtId="0" fontId="13" fillId="6" borderId="0" xfId="5" applyFill="1" applyBorder="1" applyAlignment="1" applyProtection="1">
      <alignment horizontal="right"/>
      <protection locked="0"/>
    </xf>
    <xf numFmtId="0" fontId="13" fillId="6" borderId="0" xfId="5" applyFill="1" applyAlignment="1" applyProtection="1">
      <alignment horizontal="right"/>
      <protection locked="0"/>
    </xf>
    <xf numFmtId="0" fontId="8" fillId="6" borderId="39" xfId="4" applyFill="1" applyBorder="1"/>
    <xf numFmtId="0" fontId="8" fillId="6" borderId="40" xfId="4" applyFill="1" applyBorder="1"/>
    <xf numFmtId="0" fontId="8" fillId="6" borderId="41" xfId="4" applyFill="1" applyBorder="1"/>
    <xf numFmtId="0" fontId="8" fillId="0" borderId="0" xfId="4" applyBorder="1"/>
    <xf numFmtId="0" fontId="4" fillId="4" borderId="14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top" textRotation="180"/>
    </xf>
    <xf numFmtId="0" fontId="4" fillId="4" borderId="7" xfId="0" applyFont="1" applyFill="1" applyBorder="1" applyAlignment="1">
      <alignment horizontal="left" vertical="top" textRotation="180"/>
    </xf>
    <xf numFmtId="0" fontId="4" fillId="4" borderId="28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164" fontId="14" fillId="0" borderId="42" xfId="6" applyNumberFormat="1" applyAlignment="1">
      <alignment horizontal="left" indent="2"/>
    </xf>
    <xf numFmtId="43" fontId="14" fillId="0" borderId="42" xfId="6" applyNumberFormat="1"/>
  </cellXfs>
  <cellStyles count="7">
    <cellStyle name="Berekening" xfId="3" builtinId="22"/>
    <cellStyle name="Gekoppelde cel" xfId="6" builtinId="24"/>
    <cellStyle name="Hyperlink" xfId="5" builtinId="8"/>
    <cellStyle name="Invoer" xfId="2" builtinId="20"/>
    <cellStyle name="Komma" xfId="1" builtinId="3"/>
    <cellStyle name="Normal 2" xfId="4"/>
    <cellStyle name="Standaard" xfId="0" builtinId="0"/>
  </cellStyles>
  <dxfs count="11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88" customWidth="1"/>
    <col min="2" max="3" width="8.85546875" style="88" customWidth="1"/>
    <col min="4" max="4" width="2.7109375" style="88" customWidth="1"/>
    <col min="5" max="13" width="8.85546875" style="88" customWidth="1"/>
    <col min="14" max="14" width="5.85546875" style="105" customWidth="1"/>
    <col min="15" max="15" width="10.28515625" style="88" customWidth="1"/>
    <col min="16" max="16" width="2.85546875" style="88" customWidth="1"/>
    <col min="17" max="26" width="9.140625" style="88" customWidth="1"/>
    <col min="27" max="16384" width="9.140625" style="88" hidden="1"/>
  </cols>
  <sheetData>
    <row r="1" spans="1:44" ht="6.9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</row>
    <row r="2" spans="1:44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</row>
    <row r="3" spans="1:44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</row>
    <row r="4" spans="1:44" ht="13.5" thickBot="1" x14ac:dyDescent="0.25">
      <c r="A4" s="86"/>
      <c r="B4" s="86"/>
      <c r="C4" s="86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89"/>
      <c r="P4" s="89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</row>
    <row r="5" spans="1:44" ht="13.5" thickTop="1" x14ac:dyDescent="0.2">
      <c r="A5" s="86"/>
      <c r="B5" s="86"/>
      <c r="C5" s="86"/>
      <c r="D5" s="89"/>
      <c r="E5" s="91"/>
      <c r="F5" s="92"/>
      <c r="G5" s="92"/>
      <c r="H5" s="92"/>
      <c r="I5" s="92"/>
      <c r="J5" s="92"/>
      <c r="K5" s="92"/>
      <c r="L5" s="92"/>
      <c r="M5" s="92"/>
      <c r="N5" s="92"/>
      <c r="O5" s="93"/>
      <c r="P5" s="89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</row>
    <row r="6" spans="1:44" ht="20.25" x14ac:dyDescent="0.3">
      <c r="A6" s="86"/>
      <c r="B6" s="86"/>
      <c r="C6" s="86"/>
      <c r="D6" s="89"/>
      <c r="E6" s="94"/>
      <c r="F6" s="95"/>
      <c r="G6" s="90"/>
      <c r="H6" s="90"/>
      <c r="I6" s="90"/>
      <c r="J6" s="90"/>
      <c r="K6" s="90"/>
      <c r="L6" s="90"/>
      <c r="M6" s="90"/>
      <c r="N6" s="90"/>
      <c r="O6" s="96"/>
      <c r="P6" s="89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</row>
    <row r="7" spans="1:44" x14ac:dyDescent="0.2">
      <c r="A7" s="86"/>
      <c r="B7" s="86"/>
      <c r="C7" s="86"/>
      <c r="D7" s="89"/>
      <c r="E7" s="94"/>
      <c r="F7" s="90"/>
      <c r="G7" s="90"/>
      <c r="H7" s="90"/>
      <c r="I7" s="90"/>
      <c r="J7" s="90"/>
      <c r="K7" s="90"/>
      <c r="L7" s="90"/>
      <c r="M7" s="90"/>
      <c r="N7" s="90"/>
      <c r="O7" s="96"/>
      <c r="P7" s="89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</row>
    <row r="8" spans="1:44" x14ac:dyDescent="0.2">
      <c r="A8" s="86"/>
      <c r="B8" s="86"/>
      <c r="C8" s="86"/>
      <c r="D8" s="89"/>
      <c r="E8" s="94"/>
      <c r="F8" s="90"/>
      <c r="G8" s="90"/>
      <c r="H8" s="90"/>
      <c r="I8" s="90"/>
      <c r="J8" s="90"/>
      <c r="K8" s="90"/>
      <c r="L8" s="90"/>
      <c r="M8" s="90"/>
      <c r="N8" s="90"/>
      <c r="O8" s="96"/>
      <c r="P8" s="89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</row>
    <row r="9" spans="1:44" x14ac:dyDescent="0.2">
      <c r="A9" s="86"/>
      <c r="B9" s="86"/>
      <c r="C9" s="86"/>
      <c r="D9" s="89"/>
      <c r="E9" s="94"/>
      <c r="F9" s="90"/>
      <c r="G9" s="90"/>
      <c r="H9" s="90"/>
      <c r="I9" s="90"/>
      <c r="J9" s="90"/>
      <c r="K9" s="90"/>
      <c r="L9" s="90"/>
      <c r="M9" s="90"/>
      <c r="N9" s="90"/>
      <c r="O9" s="96"/>
      <c r="P9" s="89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</row>
    <row r="10" spans="1:44" x14ac:dyDescent="0.2">
      <c r="A10" s="86"/>
      <c r="B10" s="86"/>
      <c r="C10" s="86"/>
      <c r="D10" s="89"/>
      <c r="E10" s="94"/>
      <c r="F10" s="90"/>
      <c r="G10" s="90"/>
      <c r="H10" s="90"/>
      <c r="I10" s="90"/>
      <c r="J10" s="90"/>
      <c r="K10" s="90"/>
      <c r="L10" s="90"/>
      <c r="M10" s="90"/>
      <c r="N10" s="90"/>
      <c r="O10" s="96"/>
      <c r="P10" s="89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</row>
    <row r="11" spans="1:44" x14ac:dyDescent="0.2">
      <c r="A11" s="86"/>
      <c r="B11" s="86"/>
      <c r="C11" s="86"/>
      <c r="D11" s="89"/>
      <c r="E11" s="94"/>
      <c r="F11" s="90"/>
      <c r="G11" s="90"/>
      <c r="H11" s="90"/>
      <c r="I11" s="90"/>
      <c r="J11" s="90"/>
      <c r="K11" s="90"/>
      <c r="L11" s="90"/>
      <c r="M11" s="90"/>
      <c r="N11" s="90"/>
      <c r="O11" s="96"/>
      <c r="P11" s="89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</row>
    <row r="12" spans="1:44" x14ac:dyDescent="0.2">
      <c r="A12" s="86"/>
      <c r="B12" s="86"/>
      <c r="C12" s="86"/>
      <c r="D12" s="89"/>
      <c r="E12" s="94"/>
      <c r="F12" s="90"/>
      <c r="G12" s="90"/>
      <c r="H12" s="90"/>
      <c r="I12" s="90"/>
      <c r="J12" s="90"/>
      <c r="K12" s="90"/>
      <c r="L12" s="90"/>
      <c r="M12" s="90"/>
      <c r="N12" s="90"/>
      <c r="O12" s="96"/>
      <c r="P12" s="89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</row>
    <row r="13" spans="1:44" x14ac:dyDescent="0.2">
      <c r="A13" s="86"/>
      <c r="B13" s="86"/>
      <c r="C13" s="86"/>
      <c r="D13" s="89"/>
      <c r="E13" s="94"/>
      <c r="F13" s="90"/>
      <c r="G13" s="90"/>
      <c r="H13" s="90"/>
      <c r="I13" s="90"/>
      <c r="J13" s="90"/>
      <c r="K13" s="90"/>
      <c r="L13" s="90"/>
      <c r="M13" s="90"/>
      <c r="N13" s="90"/>
      <c r="O13" s="96"/>
      <c r="P13" s="89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</row>
    <row r="14" spans="1:44" x14ac:dyDescent="0.2">
      <c r="A14" s="86"/>
      <c r="B14" s="86"/>
      <c r="C14" s="86"/>
      <c r="D14" s="89"/>
      <c r="E14" s="94"/>
      <c r="F14" s="90"/>
      <c r="G14" s="90"/>
      <c r="H14" s="90"/>
      <c r="I14" s="90"/>
      <c r="J14" s="90"/>
      <c r="K14" s="90"/>
      <c r="L14" s="90"/>
      <c r="M14" s="90"/>
      <c r="N14" s="90"/>
      <c r="O14" s="96"/>
      <c r="P14" s="89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</row>
    <row r="15" spans="1:44" x14ac:dyDescent="0.2">
      <c r="A15" s="86"/>
      <c r="B15" s="86"/>
      <c r="C15" s="86"/>
      <c r="D15" s="89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6"/>
      <c r="P15" s="89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</row>
    <row r="16" spans="1:44" x14ac:dyDescent="0.2">
      <c r="A16" s="86"/>
      <c r="B16" s="86"/>
      <c r="C16" s="86"/>
      <c r="D16" s="89"/>
      <c r="E16" s="94"/>
      <c r="F16" s="90"/>
      <c r="G16" s="90"/>
      <c r="H16" s="90"/>
      <c r="I16" s="90"/>
      <c r="J16" s="90"/>
      <c r="K16" s="90"/>
      <c r="L16" s="90"/>
      <c r="M16" s="90"/>
      <c r="N16" s="90"/>
      <c r="O16" s="96"/>
      <c r="P16" s="89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</row>
    <row r="17" spans="1:44" x14ac:dyDescent="0.2">
      <c r="A17" s="86"/>
      <c r="B17" s="86"/>
      <c r="C17" s="86"/>
      <c r="D17" s="89"/>
      <c r="E17" s="94"/>
      <c r="F17" s="90"/>
      <c r="G17" s="90"/>
      <c r="H17" s="90"/>
      <c r="I17" s="90"/>
      <c r="J17" s="90"/>
      <c r="K17" s="90"/>
      <c r="L17" s="90"/>
      <c r="M17" s="90"/>
      <c r="N17" s="90"/>
      <c r="O17" s="96"/>
      <c r="P17" s="89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</row>
    <row r="18" spans="1:44" ht="37.5" x14ac:dyDescent="0.5">
      <c r="A18" s="86"/>
      <c r="B18" s="86"/>
      <c r="C18" s="86"/>
      <c r="D18" s="89"/>
      <c r="E18" s="94"/>
      <c r="F18" s="90"/>
      <c r="G18" s="90"/>
      <c r="H18" s="90"/>
      <c r="I18" s="90"/>
      <c r="J18" s="90"/>
      <c r="K18" s="90"/>
      <c r="L18" s="90"/>
      <c r="M18" s="90"/>
      <c r="N18" s="97"/>
      <c r="O18" s="96"/>
      <c r="P18" s="89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</row>
    <row r="19" spans="1:44" x14ac:dyDescent="0.2">
      <c r="A19" s="86"/>
      <c r="B19" s="86"/>
      <c r="C19" s="86"/>
      <c r="D19" s="89"/>
      <c r="E19" s="94"/>
      <c r="F19" s="90"/>
      <c r="G19" s="90"/>
      <c r="H19" s="90"/>
      <c r="I19" s="90"/>
      <c r="J19" s="90"/>
      <c r="K19" s="90"/>
      <c r="L19" s="90"/>
      <c r="M19" s="90"/>
      <c r="N19" s="90"/>
      <c r="O19" s="96"/>
      <c r="P19" s="89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</row>
    <row r="20" spans="1:44" x14ac:dyDescent="0.2">
      <c r="A20" s="86"/>
      <c r="B20" s="86"/>
      <c r="C20" s="86"/>
      <c r="D20" s="89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6"/>
      <c r="P20" s="89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</row>
    <row r="21" spans="1:44" x14ac:dyDescent="0.2">
      <c r="A21" s="86"/>
      <c r="B21" s="86"/>
      <c r="C21" s="86"/>
      <c r="D21" s="89"/>
      <c r="E21" s="94"/>
      <c r="F21" s="90"/>
      <c r="G21" s="90"/>
      <c r="H21" s="90"/>
      <c r="I21" s="90"/>
      <c r="J21" s="90"/>
      <c r="K21" s="90"/>
      <c r="L21" s="90"/>
      <c r="M21" s="90"/>
      <c r="N21" s="90"/>
      <c r="O21" s="96"/>
      <c r="P21" s="89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</row>
    <row r="22" spans="1:44" x14ac:dyDescent="0.2">
      <c r="A22" s="86"/>
      <c r="B22" s="86"/>
      <c r="C22" s="86"/>
      <c r="D22" s="89"/>
      <c r="E22" s="94"/>
      <c r="F22" s="90"/>
      <c r="G22" s="90"/>
      <c r="H22" s="90"/>
      <c r="I22" s="90"/>
      <c r="J22" s="90"/>
      <c r="K22" s="90"/>
      <c r="L22" s="90"/>
      <c r="M22" s="90"/>
      <c r="N22" s="90"/>
      <c r="O22" s="96"/>
      <c r="P22" s="89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</row>
    <row r="23" spans="1:44" x14ac:dyDescent="0.2">
      <c r="A23" s="86"/>
      <c r="B23" s="86"/>
      <c r="C23" s="86"/>
      <c r="D23" s="89"/>
      <c r="E23" s="94"/>
      <c r="F23" s="90"/>
      <c r="G23" s="90"/>
      <c r="H23" s="90"/>
      <c r="I23" s="90"/>
      <c r="J23" s="90"/>
      <c r="K23" s="90"/>
      <c r="L23" s="90"/>
      <c r="M23" s="90"/>
      <c r="N23" s="90"/>
      <c r="O23" s="96"/>
      <c r="P23" s="89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</row>
    <row r="24" spans="1:44" ht="23.25" x14ac:dyDescent="0.35">
      <c r="A24" s="86"/>
      <c r="B24" s="86"/>
      <c r="C24" s="86"/>
      <c r="D24" s="89"/>
      <c r="E24" s="94"/>
      <c r="F24" s="90"/>
      <c r="G24" s="90"/>
      <c r="H24" s="90"/>
      <c r="I24" s="90"/>
      <c r="J24" s="90"/>
      <c r="K24" s="90"/>
      <c r="L24" s="90"/>
      <c r="M24" s="90"/>
      <c r="N24" s="98" t="s">
        <v>39</v>
      </c>
      <c r="O24" s="96"/>
      <c r="P24" s="89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</row>
    <row r="25" spans="1:44" x14ac:dyDescent="0.2">
      <c r="A25" s="86"/>
      <c r="B25" s="86"/>
      <c r="C25" s="86"/>
      <c r="D25" s="89"/>
      <c r="E25" s="94"/>
      <c r="F25" s="90"/>
      <c r="G25" s="90"/>
      <c r="H25" s="90"/>
      <c r="I25" s="90"/>
      <c r="J25" s="90"/>
      <c r="K25" s="90"/>
      <c r="L25" s="90"/>
      <c r="M25" s="90"/>
      <c r="N25" s="90"/>
      <c r="O25" s="96"/>
      <c r="P25" s="89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</row>
    <row r="26" spans="1:44" x14ac:dyDescent="0.2">
      <c r="A26" s="86"/>
      <c r="B26" s="86"/>
      <c r="C26" s="86"/>
      <c r="D26" s="89"/>
      <c r="E26" s="94"/>
      <c r="F26" s="90"/>
      <c r="G26" s="90"/>
      <c r="H26" s="90"/>
      <c r="I26" s="90"/>
      <c r="J26" s="90"/>
      <c r="K26" s="90"/>
      <c r="L26" s="90"/>
      <c r="M26" s="90"/>
      <c r="N26" s="90"/>
      <c r="O26" s="96"/>
      <c r="P26" s="89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</row>
    <row r="27" spans="1:44" x14ac:dyDescent="0.2">
      <c r="A27" s="86"/>
      <c r="B27" s="86"/>
      <c r="C27" s="86"/>
      <c r="D27" s="89"/>
      <c r="E27" s="94"/>
      <c r="F27" s="90"/>
      <c r="G27" s="90"/>
      <c r="H27" s="90"/>
      <c r="I27" s="90"/>
      <c r="J27" s="90"/>
      <c r="K27" s="90"/>
      <c r="L27" s="90"/>
      <c r="M27" s="90"/>
      <c r="N27" s="90"/>
      <c r="O27" s="96"/>
      <c r="P27" s="89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</row>
    <row r="28" spans="1:44" x14ac:dyDescent="0.2">
      <c r="A28" s="86"/>
      <c r="B28" s="86"/>
      <c r="C28" s="86"/>
      <c r="D28" s="89"/>
      <c r="E28" s="94"/>
      <c r="F28" s="90"/>
      <c r="G28" s="90"/>
      <c r="H28" s="90"/>
      <c r="I28" s="90"/>
      <c r="J28" s="90"/>
      <c r="K28" s="90"/>
      <c r="L28" s="90"/>
      <c r="M28" s="90"/>
      <c r="N28" s="90"/>
      <c r="O28" s="96"/>
      <c r="P28" s="89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</row>
    <row r="29" spans="1:44" x14ac:dyDescent="0.2">
      <c r="A29" s="86"/>
      <c r="B29" s="86"/>
      <c r="C29" s="86"/>
      <c r="D29" s="89"/>
      <c r="E29" s="94"/>
      <c r="F29" s="90"/>
      <c r="G29" s="90"/>
      <c r="H29" s="90"/>
      <c r="I29" s="90"/>
      <c r="J29" s="90"/>
      <c r="K29" s="90"/>
      <c r="L29" s="90"/>
      <c r="M29" s="90"/>
      <c r="N29" s="90"/>
      <c r="O29" s="96"/>
      <c r="P29" s="89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</row>
    <row r="30" spans="1:44" x14ac:dyDescent="0.2">
      <c r="A30" s="86"/>
      <c r="B30" s="86"/>
      <c r="C30" s="86"/>
      <c r="D30" s="89"/>
      <c r="E30" s="94"/>
      <c r="F30" s="90"/>
      <c r="G30" s="90"/>
      <c r="H30" s="90"/>
      <c r="I30" s="90"/>
      <c r="J30" s="90"/>
      <c r="K30" s="90"/>
      <c r="L30" s="90"/>
      <c r="M30" s="90"/>
      <c r="N30" s="90"/>
      <c r="O30" s="96"/>
      <c r="P30" s="89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</row>
    <row r="31" spans="1:44" x14ac:dyDescent="0.2">
      <c r="A31" s="86"/>
      <c r="B31" s="86"/>
      <c r="C31" s="86"/>
      <c r="D31" s="89"/>
      <c r="E31" s="94"/>
      <c r="F31" s="90"/>
      <c r="G31" s="90"/>
      <c r="H31" s="90"/>
      <c r="I31" s="90"/>
      <c r="J31" s="90"/>
      <c r="K31" s="90"/>
      <c r="L31" s="90"/>
      <c r="M31" s="90"/>
      <c r="N31" s="90"/>
      <c r="O31" s="96"/>
      <c r="P31" s="89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</row>
    <row r="32" spans="1:44" x14ac:dyDescent="0.2">
      <c r="A32" s="86"/>
      <c r="B32" s="86"/>
      <c r="C32" s="86"/>
      <c r="D32" s="89"/>
      <c r="E32" s="94"/>
      <c r="F32" s="90"/>
      <c r="G32" s="90"/>
      <c r="H32" s="90"/>
      <c r="I32" s="90"/>
      <c r="J32" s="90"/>
      <c r="K32" s="90"/>
      <c r="L32" s="90"/>
      <c r="M32" s="90"/>
      <c r="N32" s="90"/>
      <c r="O32" s="96"/>
      <c r="P32" s="89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</row>
    <row r="33" spans="1:44" x14ac:dyDescent="0.2">
      <c r="A33" s="86"/>
      <c r="B33" s="86"/>
      <c r="C33" s="86"/>
      <c r="D33" s="89"/>
      <c r="E33" s="94"/>
      <c r="F33" s="90"/>
      <c r="G33" s="90"/>
      <c r="H33" s="90"/>
      <c r="I33" s="90"/>
      <c r="J33" s="90"/>
      <c r="K33" s="90"/>
      <c r="L33" s="90"/>
      <c r="M33" s="90"/>
      <c r="N33" s="99" t="s">
        <v>37</v>
      </c>
      <c r="O33" s="96"/>
      <c r="P33" s="89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</row>
    <row r="34" spans="1:44" x14ac:dyDescent="0.2">
      <c r="A34" s="86"/>
      <c r="B34" s="86"/>
      <c r="C34" s="86"/>
      <c r="D34" s="89"/>
      <c r="E34" s="94"/>
      <c r="F34" s="90"/>
      <c r="G34" s="90"/>
      <c r="H34" s="90"/>
      <c r="I34" s="90"/>
      <c r="J34" s="90"/>
      <c r="K34" s="90"/>
      <c r="L34" s="90"/>
      <c r="M34" s="90"/>
      <c r="N34" s="100" t="s">
        <v>38</v>
      </c>
      <c r="O34" s="96"/>
      <c r="P34" s="89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</row>
    <row r="35" spans="1:44" x14ac:dyDescent="0.2">
      <c r="A35" s="86"/>
      <c r="B35" s="86"/>
      <c r="C35" s="86"/>
      <c r="D35" s="89"/>
      <c r="E35" s="94"/>
      <c r="F35" s="90"/>
      <c r="G35" s="90"/>
      <c r="H35" s="90"/>
      <c r="I35" s="90"/>
      <c r="J35" s="90"/>
      <c r="K35" s="90"/>
      <c r="L35" s="90"/>
      <c r="M35" s="90"/>
      <c r="N35" s="101"/>
      <c r="O35" s="96"/>
      <c r="P35" s="89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</row>
    <row r="36" spans="1:44" x14ac:dyDescent="0.2">
      <c r="A36" s="86"/>
      <c r="B36" s="86"/>
      <c r="C36" s="86"/>
      <c r="D36" s="89"/>
      <c r="E36" s="94"/>
      <c r="F36" s="90"/>
      <c r="G36" s="90"/>
      <c r="H36" s="90"/>
      <c r="I36" s="90"/>
      <c r="J36" s="90"/>
      <c r="K36" s="90"/>
      <c r="L36" s="90"/>
      <c r="M36" s="90"/>
      <c r="N36" s="90"/>
      <c r="O36" s="96"/>
      <c r="P36" s="89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</row>
    <row r="37" spans="1:44" ht="13.5" thickBot="1" x14ac:dyDescent="0.25">
      <c r="A37" s="86"/>
      <c r="B37" s="86"/>
      <c r="C37" s="86"/>
      <c r="D37" s="89"/>
      <c r="E37" s="102"/>
      <c r="F37" s="103"/>
      <c r="G37" s="103"/>
      <c r="H37" s="103"/>
      <c r="I37" s="103"/>
      <c r="J37" s="103"/>
      <c r="K37" s="103"/>
      <c r="L37" s="103"/>
      <c r="M37" s="103"/>
      <c r="N37" s="103"/>
      <c r="O37" s="104"/>
      <c r="P37" s="89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</row>
    <row r="38" spans="1:44" ht="13.5" thickTop="1" x14ac:dyDescent="0.2">
      <c r="A38" s="86"/>
      <c r="B38" s="86"/>
      <c r="C38" s="86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  <c r="O38" s="89"/>
      <c r="P38" s="89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</row>
    <row r="39" spans="1:44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</row>
    <row r="40" spans="1:44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7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</row>
    <row r="41" spans="1:44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7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</row>
    <row r="42" spans="1:44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7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</row>
    <row r="43" spans="1:44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</row>
    <row r="44" spans="1:44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7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</row>
    <row r="45" spans="1:44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7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</row>
    <row r="46" spans="1:44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</row>
    <row r="47" spans="1:44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</row>
    <row r="48" spans="1:44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</row>
    <row r="49" spans="1:44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</row>
    <row r="50" spans="1:44" x14ac:dyDescent="0.2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</row>
    <row r="51" spans="1:44" hidden="1" x14ac:dyDescent="0.2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7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</row>
    <row r="52" spans="1:44" hidden="1" x14ac:dyDescent="0.2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</row>
    <row r="53" spans="1:44" hidden="1" x14ac:dyDescent="0.2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</row>
    <row r="54" spans="1:44" hidden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7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</row>
    <row r="55" spans="1:44" hidden="1" x14ac:dyDescent="0.2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7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</row>
    <row r="56" spans="1:44" hidden="1" x14ac:dyDescent="0.2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</row>
    <row r="57" spans="1:44" hidden="1" x14ac:dyDescent="0.2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7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</row>
    <row r="58" spans="1:44" hidden="1" x14ac:dyDescent="0.2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7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</row>
    <row r="59" spans="1:44" hidden="1" x14ac:dyDescent="0.2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7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</row>
    <row r="60" spans="1:44" hidden="1" x14ac:dyDescent="0.2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7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</row>
    <row r="61" spans="1:44" hidden="1" x14ac:dyDescent="0.2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7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</row>
    <row r="62" spans="1:44" hidden="1" x14ac:dyDescent="0.2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7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</row>
    <row r="63" spans="1:44" hidden="1" x14ac:dyDescent="0.2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7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</row>
    <row r="64" spans="1:44" hidden="1" x14ac:dyDescent="0.2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7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</row>
    <row r="65" spans="1:44" hidden="1" x14ac:dyDescent="0.2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7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</row>
    <row r="66" spans="1:44" hidden="1" x14ac:dyDescent="0.2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7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</row>
    <row r="67" spans="1:44" hidden="1" x14ac:dyDescent="0.2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</row>
    <row r="68" spans="1:44" hidden="1" x14ac:dyDescent="0.2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7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</row>
    <row r="69" spans="1:44" hidden="1" x14ac:dyDescent="0.2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7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</row>
    <row r="70" spans="1:44" hidden="1" x14ac:dyDescent="0.2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7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</row>
    <row r="71" spans="1:44" hidden="1" x14ac:dyDescent="0.2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7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</row>
    <row r="72" spans="1:44" hidden="1" x14ac:dyDescent="0.2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7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</row>
    <row r="73" spans="1:44" hidden="1" x14ac:dyDescent="0.2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7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</row>
    <row r="74" spans="1:44" hidden="1" x14ac:dyDescent="0.2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7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</row>
    <row r="75" spans="1:44" hidden="1" x14ac:dyDescent="0.2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7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</row>
    <row r="76" spans="1:44" hidden="1" x14ac:dyDescent="0.2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7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</row>
    <row r="77" spans="1:44" hidden="1" x14ac:dyDescent="0.2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7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</row>
    <row r="78" spans="1:44" hidden="1" x14ac:dyDescent="0.2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7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</row>
    <row r="79" spans="1:44" hidden="1" x14ac:dyDescent="0.2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7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</row>
    <row r="80" spans="1:44" hidden="1" x14ac:dyDescent="0.2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7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</row>
    <row r="81" spans="1:44" hidden="1" x14ac:dyDescent="0.2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7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</row>
    <row r="82" spans="1:44" hidden="1" x14ac:dyDescent="0.2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7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/>
  </sheetViews>
  <sheetFormatPr defaultRowHeight="15" x14ac:dyDescent="0.25"/>
  <cols>
    <col min="1" max="1" width="2.140625" customWidth="1"/>
    <col min="2" max="2" width="17.28515625" style="1" bestFit="1" customWidth="1"/>
    <col min="3" max="3" width="10" bestFit="1" customWidth="1"/>
    <col min="4" max="4" width="15.7109375" bestFit="1" customWidth="1"/>
    <col min="5" max="5" width="3" customWidth="1"/>
    <col min="6" max="6" width="16.5703125" bestFit="1" customWidth="1"/>
    <col min="7" max="7" width="11" bestFit="1" customWidth="1"/>
    <col min="9" max="9" width="2.28515625" customWidth="1"/>
    <col min="11" max="11" width="10.7109375" bestFit="1" customWidth="1"/>
  </cols>
  <sheetData>
    <row r="1" spans="2:11" ht="15.75" thickBot="1" x14ac:dyDescent="0.3"/>
    <row r="2" spans="2:11" x14ac:dyDescent="0.25">
      <c r="B2" s="106" t="s">
        <v>17</v>
      </c>
      <c r="C2" s="108"/>
      <c r="D2" s="107"/>
      <c r="F2" s="106" t="s">
        <v>15</v>
      </c>
      <c r="G2" s="108"/>
      <c r="H2" s="107"/>
      <c r="J2" s="106" t="s">
        <v>24</v>
      </c>
      <c r="K2" s="107"/>
    </row>
    <row r="3" spans="2:11" ht="15.75" thickBot="1" x14ac:dyDescent="0.3">
      <c r="B3" s="36"/>
      <c r="C3" s="4"/>
      <c r="D3" s="5"/>
      <c r="F3" s="16"/>
      <c r="G3" s="4"/>
      <c r="H3" s="5"/>
    </row>
    <row r="4" spans="2:11" x14ac:dyDescent="0.25">
      <c r="B4" s="3" t="s">
        <v>7</v>
      </c>
      <c r="C4" s="4"/>
      <c r="D4" s="5"/>
      <c r="F4" s="16" t="s">
        <v>16</v>
      </c>
      <c r="G4" s="29">
        <f>C8*C9</f>
        <v>125000</v>
      </c>
      <c r="H4" s="5" t="s">
        <v>9</v>
      </c>
      <c r="J4" s="44" t="s">
        <v>31</v>
      </c>
      <c r="K4" s="50">
        <v>100</v>
      </c>
    </row>
    <row r="5" spans="2:11" ht="15.75" thickBot="1" x14ac:dyDescent="0.3">
      <c r="B5" s="27" t="s">
        <v>8</v>
      </c>
      <c r="C5" s="33">
        <v>100000</v>
      </c>
      <c r="D5" s="24" t="s">
        <v>9</v>
      </c>
      <c r="F5" s="23" t="s">
        <v>18</v>
      </c>
      <c r="G5" s="29">
        <f>ROUNDUP(G4/C5,0)</f>
        <v>2</v>
      </c>
      <c r="H5" s="24" t="s">
        <v>23</v>
      </c>
      <c r="J5" s="20" t="s">
        <v>32</v>
      </c>
      <c r="K5" s="51">
        <v>50</v>
      </c>
    </row>
    <row r="6" spans="2:11" ht="15.75" thickBot="1" x14ac:dyDescent="0.3">
      <c r="B6" s="8"/>
      <c r="C6" s="4"/>
      <c r="D6" s="5"/>
      <c r="F6" s="16"/>
      <c r="G6" s="4"/>
      <c r="H6" s="5"/>
    </row>
    <row r="7" spans="2:11" x14ac:dyDescent="0.25">
      <c r="B7" s="3" t="s">
        <v>10</v>
      </c>
      <c r="C7" s="4"/>
      <c r="D7" s="5"/>
      <c r="F7" s="17" t="s">
        <v>0</v>
      </c>
      <c r="G7" s="4"/>
      <c r="H7" s="5"/>
      <c r="J7" s="60"/>
      <c r="K7" s="62">
        <f>G16</f>
        <v>-10750</v>
      </c>
    </row>
    <row r="8" spans="2:11" x14ac:dyDescent="0.25">
      <c r="B8" s="6" t="s">
        <v>11</v>
      </c>
      <c r="C8" s="9">
        <f>50*5</f>
        <v>250</v>
      </c>
      <c r="D8" s="5"/>
      <c r="F8" s="6" t="s">
        <v>1</v>
      </c>
      <c r="G8" s="18">
        <f>C12*12</f>
        <v>12000</v>
      </c>
      <c r="H8" s="5" t="s">
        <v>9</v>
      </c>
      <c r="J8" s="16">
        <f>K4</f>
        <v>100</v>
      </c>
      <c r="K8" s="42">
        <f t="dataTable" ref="K8:K26" dt2D="0" dtr="0" r1="C9"/>
        <v>-14750</v>
      </c>
    </row>
    <row r="9" spans="2:11" x14ac:dyDescent="0.25">
      <c r="B9" s="27" t="s">
        <v>16</v>
      </c>
      <c r="C9" s="34">
        <v>500</v>
      </c>
      <c r="D9" s="24" t="s">
        <v>12</v>
      </c>
      <c r="F9" s="6" t="s">
        <v>2</v>
      </c>
      <c r="G9" s="10">
        <f>G5*C13</f>
        <v>10000</v>
      </c>
      <c r="H9" s="5" t="s">
        <v>9</v>
      </c>
      <c r="J9" s="16">
        <f>J8+$K$5</f>
        <v>150</v>
      </c>
      <c r="K9" s="42">
        <v>-13625</v>
      </c>
    </row>
    <row r="10" spans="2:11" x14ac:dyDescent="0.25">
      <c r="B10" s="8"/>
      <c r="C10" s="4"/>
      <c r="D10" s="5"/>
      <c r="F10" s="6" t="s">
        <v>5</v>
      </c>
      <c r="G10" s="30">
        <f>G4*C14</f>
        <v>2500</v>
      </c>
      <c r="H10" s="5" t="s">
        <v>9</v>
      </c>
      <c r="J10" s="16">
        <f t="shared" ref="J10:J26" si="0">J9+$K$5</f>
        <v>200</v>
      </c>
      <c r="K10" s="42">
        <v>-12500</v>
      </c>
    </row>
    <row r="11" spans="2:11" x14ac:dyDescent="0.25">
      <c r="B11" s="3" t="s">
        <v>0</v>
      </c>
      <c r="C11" s="4"/>
      <c r="D11" s="5"/>
      <c r="F11" s="25" t="s">
        <v>19</v>
      </c>
      <c r="G11" s="26">
        <f>SUM(G8:G10)</f>
        <v>24500</v>
      </c>
      <c r="H11" s="24"/>
      <c r="J11" s="16">
        <f t="shared" si="0"/>
        <v>250</v>
      </c>
      <c r="K11" s="42">
        <v>-11375</v>
      </c>
    </row>
    <row r="12" spans="2:11" x14ac:dyDescent="0.25">
      <c r="B12" s="6" t="s">
        <v>1</v>
      </c>
      <c r="C12" s="10">
        <v>1000</v>
      </c>
      <c r="D12" s="5" t="s">
        <v>3</v>
      </c>
      <c r="F12" s="16"/>
      <c r="G12" s="4"/>
      <c r="H12" s="5"/>
      <c r="J12" s="16">
        <f t="shared" si="0"/>
        <v>300</v>
      </c>
      <c r="K12" s="42">
        <v>-10250</v>
      </c>
    </row>
    <row r="13" spans="2:11" x14ac:dyDescent="0.25">
      <c r="B13" s="6" t="s">
        <v>2</v>
      </c>
      <c r="C13" s="10">
        <v>5000</v>
      </c>
      <c r="D13" s="5" t="s">
        <v>4</v>
      </c>
      <c r="F13" s="19" t="s">
        <v>20</v>
      </c>
      <c r="G13" s="4"/>
      <c r="H13" s="5"/>
      <c r="J13" s="16">
        <f t="shared" si="0"/>
        <v>350</v>
      </c>
      <c r="K13" s="42">
        <v>-9125</v>
      </c>
    </row>
    <row r="14" spans="2:11" x14ac:dyDescent="0.25">
      <c r="B14" s="27" t="s">
        <v>5</v>
      </c>
      <c r="C14" s="14">
        <v>0.02</v>
      </c>
      <c r="D14" s="24" t="s">
        <v>6</v>
      </c>
      <c r="F14" s="27" t="s">
        <v>21</v>
      </c>
      <c r="G14" s="30">
        <f>G4*C17</f>
        <v>13750</v>
      </c>
      <c r="H14" s="24" t="s">
        <v>9</v>
      </c>
      <c r="J14" s="16">
        <f t="shared" si="0"/>
        <v>400</v>
      </c>
      <c r="K14" s="42">
        <v>-8000</v>
      </c>
    </row>
    <row r="15" spans="2:11" x14ac:dyDescent="0.25">
      <c r="B15" s="8"/>
      <c r="C15" s="4"/>
      <c r="D15" s="5"/>
      <c r="F15" s="23"/>
      <c r="G15" s="15"/>
      <c r="H15" s="24"/>
      <c r="J15" s="16">
        <f t="shared" si="0"/>
        <v>450</v>
      </c>
      <c r="K15" s="42">
        <v>-11875</v>
      </c>
    </row>
    <row r="16" spans="2:11" ht="15.75" thickBot="1" x14ac:dyDescent="0.3">
      <c r="B16" s="3" t="s">
        <v>13</v>
      </c>
      <c r="C16" s="4"/>
      <c r="D16" s="5"/>
      <c r="F16" s="22" t="s">
        <v>22</v>
      </c>
      <c r="G16" s="21">
        <f>G14-G11</f>
        <v>-10750</v>
      </c>
      <c r="H16" s="13" t="s">
        <v>9</v>
      </c>
      <c r="J16" s="16">
        <f t="shared" si="0"/>
        <v>500</v>
      </c>
      <c r="K16" s="42">
        <v>-10750</v>
      </c>
    </row>
    <row r="17" spans="2:11" ht="15.75" thickBot="1" x14ac:dyDescent="0.3">
      <c r="B17" s="11" t="s">
        <v>14</v>
      </c>
      <c r="C17" s="12">
        <v>0.11</v>
      </c>
      <c r="D17" s="13" t="s">
        <v>6</v>
      </c>
      <c r="J17" s="16">
        <f t="shared" si="0"/>
        <v>550</v>
      </c>
      <c r="K17" s="42">
        <v>-9625</v>
      </c>
    </row>
    <row r="18" spans="2:11" x14ac:dyDescent="0.25">
      <c r="J18" s="16">
        <f t="shared" si="0"/>
        <v>600</v>
      </c>
      <c r="K18" s="42">
        <v>-8500</v>
      </c>
    </row>
    <row r="19" spans="2:11" x14ac:dyDescent="0.25">
      <c r="J19" s="16">
        <f t="shared" si="0"/>
        <v>650</v>
      </c>
      <c r="K19" s="42">
        <v>-7375</v>
      </c>
    </row>
    <row r="20" spans="2:11" x14ac:dyDescent="0.25">
      <c r="J20" s="16">
        <f t="shared" si="0"/>
        <v>700</v>
      </c>
      <c r="K20" s="42">
        <v>-6250</v>
      </c>
    </row>
    <row r="21" spans="2:11" x14ac:dyDescent="0.25">
      <c r="J21" s="16">
        <f t="shared" si="0"/>
        <v>750</v>
      </c>
      <c r="K21" s="42">
        <v>-5125</v>
      </c>
    </row>
    <row r="22" spans="2:11" x14ac:dyDescent="0.25">
      <c r="J22" s="16">
        <f t="shared" si="0"/>
        <v>800</v>
      </c>
      <c r="K22" s="42">
        <v>-4000</v>
      </c>
    </row>
    <row r="23" spans="2:11" x14ac:dyDescent="0.25">
      <c r="J23" s="16">
        <f t="shared" si="0"/>
        <v>850</v>
      </c>
      <c r="K23" s="42">
        <v>-7875</v>
      </c>
    </row>
    <row r="24" spans="2:11" x14ac:dyDescent="0.25">
      <c r="J24" s="16">
        <f t="shared" si="0"/>
        <v>900</v>
      </c>
      <c r="K24" s="42">
        <v>-6750</v>
      </c>
    </row>
    <row r="25" spans="2:11" x14ac:dyDescent="0.25">
      <c r="J25" s="16">
        <f t="shared" si="0"/>
        <v>950</v>
      </c>
      <c r="K25" s="42">
        <v>-5625</v>
      </c>
    </row>
    <row r="26" spans="2:11" ht="15.75" thickBot="1" x14ac:dyDescent="0.3">
      <c r="J26" s="20">
        <f t="shared" si="0"/>
        <v>1000</v>
      </c>
      <c r="K26" s="43">
        <v>-4500</v>
      </c>
    </row>
  </sheetData>
  <mergeCells count="3">
    <mergeCell ref="J2:K2"/>
    <mergeCell ref="F2:H2"/>
    <mergeCell ref="B2:D2"/>
  </mergeCells>
  <conditionalFormatting sqref="F16:H16">
    <cfRule type="expression" dxfId="10" priority="1">
      <formula>$G$16&lt;0</formula>
    </cfRule>
    <cfRule type="expression" dxfId="9" priority="2">
      <formula>$G$16&gt;0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workbookViewId="0"/>
  </sheetViews>
  <sheetFormatPr defaultRowHeight="15" x14ac:dyDescent="0.25"/>
  <cols>
    <col min="1" max="1" width="2.140625" customWidth="1"/>
    <col min="2" max="2" width="17.28515625" style="1" bestFit="1" customWidth="1"/>
    <col min="3" max="3" width="10" bestFit="1" customWidth="1"/>
    <col min="4" max="4" width="15.7109375" bestFit="1" customWidth="1"/>
    <col min="5" max="5" width="3" customWidth="1"/>
    <col min="6" max="6" width="16.5703125" bestFit="1" customWidth="1"/>
    <col min="7" max="7" width="11" bestFit="1" customWidth="1"/>
    <col min="9" max="10" width="3.5703125" customWidth="1"/>
    <col min="11" max="11" width="8.85546875" bestFit="1" customWidth="1"/>
    <col min="12" max="18" width="10.7109375" bestFit="1" customWidth="1"/>
  </cols>
  <sheetData>
    <row r="1" spans="2:18" ht="15.75" thickBot="1" x14ac:dyDescent="0.3"/>
    <row r="2" spans="2:18" ht="15.75" thickBot="1" x14ac:dyDescent="0.3">
      <c r="B2" s="106" t="s">
        <v>17</v>
      </c>
      <c r="C2" s="108"/>
      <c r="D2" s="107"/>
      <c r="F2" s="106" t="s">
        <v>15</v>
      </c>
      <c r="G2" s="108"/>
      <c r="H2" s="107"/>
      <c r="J2" s="111" t="s">
        <v>24</v>
      </c>
      <c r="K2" s="112"/>
      <c r="L2" s="112"/>
      <c r="M2" s="112"/>
      <c r="N2" s="112"/>
      <c r="O2" s="112"/>
      <c r="P2" s="112"/>
      <c r="Q2" s="112"/>
      <c r="R2" s="113"/>
    </row>
    <row r="3" spans="2:18" ht="15.75" thickBot="1" x14ac:dyDescent="0.3">
      <c r="B3" s="36"/>
      <c r="C3" s="4"/>
      <c r="D3" s="5"/>
      <c r="F3" s="16"/>
      <c r="G3" s="4"/>
      <c r="H3" s="5"/>
      <c r="K3" s="49"/>
      <c r="L3" s="49"/>
      <c r="M3" s="49"/>
      <c r="N3" s="49"/>
      <c r="O3" s="49"/>
      <c r="P3" s="49"/>
      <c r="Q3" s="49"/>
      <c r="R3" s="49"/>
    </row>
    <row r="4" spans="2:18" x14ac:dyDescent="0.25">
      <c r="B4" s="3" t="s">
        <v>7</v>
      </c>
      <c r="C4" s="4"/>
      <c r="D4" s="5"/>
      <c r="F4" s="23" t="s">
        <v>16</v>
      </c>
      <c r="G4" s="37">
        <f>MIN(C9*C10,C6*C5)</f>
        <v>100000</v>
      </c>
      <c r="H4" s="24" t="s">
        <v>9</v>
      </c>
      <c r="K4" s="44" t="s">
        <v>31</v>
      </c>
      <c r="L4" s="50">
        <v>200</v>
      </c>
      <c r="M4" s="49"/>
      <c r="N4" s="49"/>
      <c r="O4" s="49"/>
      <c r="P4" s="49"/>
      <c r="Q4" s="49"/>
      <c r="R4" s="49"/>
    </row>
    <row r="5" spans="2:18" ht="15.75" thickBot="1" x14ac:dyDescent="0.3">
      <c r="B5" s="6" t="s">
        <v>8</v>
      </c>
      <c r="C5" s="7">
        <v>100000</v>
      </c>
      <c r="D5" s="5" t="s">
        <v>9</v>
      </c>
      <c r="F5" s="16"/>
      <c r="G5" s="4"/>
      <c r="H5" s="5"/>
      <c r="K5" s="20" t="s">
        <v>32</v>
      </c>
      <c r="L5" s="51">
        <v>200</v>
      </c>
      <c r="M5" s="49"/>
      <c r="N5" s="49"/>
      <c r="O5" s="49"/>
      <c r="P5" s="49"/>
      <c r="Q5" s="49"/>
      <c r="R5" s="49"/>
    </row>
    <row r="6" spans="2:18" ht="15.75" thickBot="1" x14ac:dyDescent="0.3">
      <c r="B6" s="27" t="s">
        <v>18</v>
      </c>
      <c r="C6" s="28">
        <v>3</v>
      </c>
      <c r="D6" s="24" t="s">
        <v>23</v>
      </c>
      <c r="F6" s="17" t="s">
        <v>0</v>
      </c>
      <c r="G6" s="4"/>
      <c r="H6" s="5"/>
      <c r="K6" s="49"/>
      <c r="L6" s="49"/>
      <c r="M6" s="49"/>
      <c r="N6" s="49"/>
      <c r="O6" s="49"/>
      <c r="P6" s="49"/>
      <c r="Q6" s="49"/>
      <c r="R6" s="49"/>
    </row>
    <row r="7" spans="2:18" x14ac:dyDescent="0.25">
      <c r="B7" s="8"/>
      <c r="C7" s="4"/>
      <c r="D7" s="5"/>
      <c r="F7" s="6" t="s">
        <v>1</v>
      </c>
      <c r="G7" s="18">
        <f>C13*12</f>
        <v>12000</v>
      </c>
      <c r="H7" s="5" t="s">
        <v>9</v>
      </c>
      <c r="J7" s="44"/>
      <c r="K7" s="55"/>
      <c r="L7" s="63" t="s">
        <v>26</v>
      </c>
      <c r="M7" s="52"/>
      <c r="N7" s="52"/>
      <c r="O7" s="52"/>
      <c r="P7" s="52"/>
      <c r="Q7" s="52"/>
      <c r="R7" s="53"/>
    </row>
    <row r="8" spans="2:18" x14ac:dyDescent="0.25">
      <c r="B8" s="3" t="s">
        <v>10</v>
      </c>
      <c r="C8" s="4"/>
      <c r="D8" s="5"/>
      <c r="F8" s="6" t="s">
        <v>2</v>
      </c>
      <c r="G8" s="10">
        <f>C6*C14</f>
        <v>15000</v>
      </c>
      <c r="H8" s="5" t="s">
        <v>9</v>
      </c>
      <c r="J8" s="23"/>
      <c r="K8" s="61">
        <f>G15</f>
        <v>-18000</v>
      </c>
      <c r="L8" s="39">
        <v>1</v>
      </c>
      <c r="M8" s="15">
        <f t="shared" ref="M8:R8" si="0">L8+1</f>
        <v>2</v>
      </c>
      <c r="N8" s="15">
        <f t="shared" si="0"/>
        <v>3</v>
      </c>
      <c r="O8" s="15">
        <f t="shared" si="0"/>
        <v>4</v>
      </c>
      <c r="P8" s="15">
        <f t="shared" si="0"/>
        <v>5</v>
      </c>
      <c r="Q8" s="15">
        <f t="shared" si="0"/>
        <v>6</v>
      </c>
      <c r="R8" s="24">
        <f t="shared" si="0"/>
        <v>7</v>
      </c>
    </row>
    <row r="9" spans="2:18" x14ac:dyDescent="0.25">
      <c r="B9" s="6" t="s">
        <v>11</v>
      </c>
      <c r="C9" s="9">
        <f>50*5</f>
        <v>250</v>
      </c>
      <c r="D9" s="5"/>
      <c r="F9" s="6" t="s">
        <v>5</v>
      </c>
      <c r="G9" s="30">
        <f>G4*C15</f>
        <v>2000</v>
      </c>
      <c r="H9" s="5" t="s">
        <v>9</v>
      </c>
      <c r="J9" s="109" t="s">
        <v>25</v>
      </c>
      <c r="K9" s="45">
        <f>L4</f>
        <v>200</v>
      </c>
      <c r="L9" s="40">
        <f t="dataTable" ref="L9:R27" dt2D="1" dtr="1" r1="C6" r2="C10"/>
        <v>-12500</v>
      </c>
      <c r="M9" s="9">
        <v>-17500</v>
      </c>
      <c r="N9" s="9">
        <v>-22500</v>
      </c>
      <c r="O9" s="9">
        <v>-27500</v>
      </c>
      <c r="P9" s="9">
        <v>-32500</v>
      </c>
      <c r="Q9" s="9">
        <v>-37500</v>
      </c>
      <c r="R9" s="31">
        <v>-42500</v>
      </c>
    </row>
    <row r="10" spans="2:18" x14ac:dyDescent="0.25">
      <c r="B10" s="27" t="s">
        <v>16</v>
      </c>
      <c r="C10" s="34">
        <v>400</v>
      </c>
      <c r="D10" s="24" t="s">
        <v>12</v>
      </c>
      <c r="F10" s="25" t="s">
        <v>19</v>
      </c>
      <c r="G10" s="26">
        <f>SUM(G7:G9)</f>
        <v>29000</v>
      </c>
      <c r="H10" s="24"/>
      <c r="J10" s="109"/>
      <c r="K10" s="45">
        <f>K9+$L$5</f>
        <v>400</v>
      </c>
      <c r="L10" s="40">
        <v>-8000</v>
      </c>
      <c r="M10" s="9">
        <v>-13000</v>
      </c>
      <c r="N10" s="9">
        <v>-18000</v>
      </c>
      <c r="O10" s="9">
        <v>-23000</v>
      </c>
      <c r="P10" s="9">
        <v>-28000</v>
      </c>
      <c r="Q10" s="9">
        <v>-33000</v>
      </c>
      <c r="R10" s="31">
        <v>-38000</v>
      </c>
    </row>
    <row r="11" spans="2:18" x14ac:dyDescent="0.25">
      <c r="B11" s="8"/>
      <c r="C11" s="4"/>
      <c r="D11" s="5"/>
      <c r="F11" s="16"/>
      <c r="G11" s="4"/>
      <c r="H11" s="5"/>
      <c r="J11" s="109"/>
      <c r="K11" s="45">
        <f t="shared" ref="K11:K27" si="1">K10+$L$5</f>
        <v>600</v>
      </c>
      <c r="L11" s="40">
        <v>-8000</v>
      </c>
      <c r="M11" s="9">
        <v>-8500</v>
      </c>
      <c r="N11" s="9">
        <v>-13500</v>
      </c>
      <c r="O11" s="9">
        <v>-18500</v>
      </c>
      <c r="P11" s="9">
        <v>-23500</v>
      </c>
      <c r="Q11" s="9">
        <v>-28500</v>
      </c>
      <c r="R11" s="31">
        <v>-33500</v>
      </c>
    </row>
    <row r="12" spans="2:18" x14ac:dyDescent="0.25">
      <c r="B12" s="3" t="s">
        <v>0</v>
      </c>
      <c r="C12" s="4"/>
      <c r="D12" s="5"/>
      <c r="F12" s="19" t="s">
        <v>20</v>
      </c>
      <c r="G12" s="4"/>
      <c r="H12" s="5"/>
      <c r="J12" s="109"/>
      <c r="K12" s="45">
        <f t="shared" si="1"/>
        <v>800</v>
      </c>
      <c r="L12" s="40">
        <v>-8000</v>
      </c>
      <c r="M12" s="9">
        <v>-4000</v>
      </c>
      <c r="N12" s="9">
        <v>-9000</v>
      </c>
      <c r="O12" s="9">
        <v>-14000</v>
      </c>
      <c r="P12" s="9">
        <v>-19000</v>
      </c>
      <c r="Q12" s="9">
        <v>-24000</v>
      </c>
      <c r="R12" s="31">
        <v>-29000</v>
      </c>
    </row>
    <row r="13" spans="2:18" x14ac:dyDescent="0.25">
      <c r="B13" s="6" t="s">
        <v>1</v>
      </c>
      <c r="C13" s="10">
        <v>1000</v>
      </c>
      <c r="D13" s="5" t="s">
        <v>3</v>
      </c>
      <c r="F13" s="27" t="s">
        <v>21</v>
      </c>
      <c r="G13" s="30">
        <f>G4*C18</f>
        <v>11000</v>
      </c>
      <c r="H13" s="24" t="s">
        <v>9</v>
      </c>
      <c r="J13" s="109"/>
      <c r="K13" s="45">
        <f t="shared" si="1"/>
        <v>1000</v>
      </c>
      <c r="L13" s="40">
        <v>-8000</v>
      </c>
      <c r="M13" s="9">
        <v>-4000</v>
      </c>
      <c r="N13" s="9">
        <v>-4500</v>
      </c>
      <c r="O13" s="9">
        <v>-9500</v>
      </c>
      <c r="P13" s="9">
        <v>-14500</v>
      </c>
      <c r="Q13" s="9">
        <v>-19500</v>
      </c>
      <c r="R13" s="31">
        <v>-24500</v>
      </c>
    </row>
    <row r="14" spans="2:18" x14ac:dyDescent="0.25">
      <c r="B14" s="6" t="s">
        <v>2</v>
      </c>
      <c r="C14" s="10">
        <v>5000</v>
      </c>
      <c r="D14" s="5" t="s">
        <v>4</v>
      </c>
      <c r="F14" s="23"/>
      <c r="G14" s="15"/>
      <c r="H14" s="24"/>
      <c r="J14" s="109"/>
      <c r="K14" s="45">
        <f t="shared" si="1"/>
        <v>1200</v>
      </c>
      <c r="L14" s="40">
        <v>-8000</v>
      </c>
      <c r="M14" s="9">
        <v>-4000</v>
      </c>
      <c r="N14" s="9">
        <v>0</v>
      </c>
      <c r="O14" s="9">
        <v>-5000</v>
      </c>
      <c r="P14" s="9">
        <v>-10000</v>
      </c>
      <c r="Q14" s="9">
        <v>-15000</v>
      </c>
      <c r="R14" s="31">
        <v>-20000</v>
      </c>
    </row>
    <row r="15" spans="2:18" ht="15.75" thickBot="1" x14ac:dyDescent="0.3">
      <c r="B15" s="27" t="s">
        <v>5</v>
      </c>
      <c r="C15" s="14">
        <v>0.02</v>
      </c>
      <c r="D15" s="24" t="s">
        <v>6</v>
      </c>
      <c r="F15" s="22" t="s">
        <v>22</v>
      </c>
      <c r="G15" s="21">
        <f>G13-G10</f>
        <v>-18000</v>
      </c>
      <c r="H15" s="13" t="s">
        <v>9</v>
      </c>
      <c r="J15" s="109"/>
      <c r="K15" s="45">
        <f t="shared" si="1"/>
        <v>1400</v>
      </c>
      <c r="L15" s="40">
        <v>-8000</v>
      </c>
      <c r="M15" s="9">
        <v>-4000</v>
      </c>
      <c r="N15" s="9">
        <v>0</v>
      </c>
      <c r="O15" s="9">
        <v>-500</v>
      </c>
      <c r="P15" s="9">
        <v>-5500</v>
      </c>
      <c r="Q15" s="9">
        <v>-10500</v>
      </c>
      <c r="R15" s="31">
        <v>-15500</v>
      </c>
    </row>
    <row r="16" spans="2:18" x14ac:dyDescent="0.25">
      <c r="B16" s="8"/>
      <c r="C16" s="4"/>
      <c r="D16" s="5"/>
      <c r="J16" s="109"/>
      <c r="K16" s="45">
        <f t="shared" si="1"/>
        <v>1600</v>
      </c>
      <c r="L16" s="40">
        <v>-8000</v>
      </c>
      <c r="M16" s="9">
        <v>-4000</v>
      </c>
      <c r="N16" s="9">
        <v>0</v>
      </c>
      <c r="O16" s="9">
        <v>4000</v>
      </c>
      <c r="P16" s="9">
        <v>-1000</v>
      </c>
      <c r="Q16" s="9">
        <v>-6000</v>
      </c>
      <c r="R16" s="31">
        <v>-11000</v>
      </c>
    </row>
    <row r="17" spans="2:18" x14ac:dyDescent="0.25">
      <c r="B17" s="3" t="s">
        <v>13</v>
      </c>
      <c r="C17" s="4"/>
      <c r="D17" s="5"/>
      <c r="J17" s="109"/>
      <c r="K17" s="45">
        <f t="shared" si="1"/>
        <v>1800</v>
      </c>
      <c r="L17" s="40">
        <v>-8000</v>
      </c>
      <c r="M17" s="9">
        <v>-4000</v>
      </c>
      <c r="N17" s="9">
        <v>0</v>
      </c>
      <c r="O17" s="9">
        <v>4000</v>
      </c>
      <c r="P17" s="9">
        <v>3500</v>
      </c>
      <c r="Q17" s="9">
        <v>-1500</v>
      </c>
      <c r="R17" s="31">
        <v>-6500</v>
      </c>
    </row>
    <row r="18" spans="2:18" ht="15.75" thickBot="1" x14ac:dyDescent="0.3">
      <c r="B18" s="11" t="s">
        <v>14</v>
      </c>
      <c r="C18" s="12">
        <v>0.11</v>
      </c>
      <c r="D18" s="13" t="s">
        <v>6</v>
      </c>
      <c r="J18" s="109"/>
      <c r="K18" s="45">
        <f t="shared" si="1"/>
        <v>2000</v>
      </c>
      <c r="L18" s="40">
        <v>-8000</v>
      </c>
      <c r="M18" s="9">
        <v>-4000</v>
      </c>
      <c r="N18" s="9">
        <v>0</v>
      </c>
      <c r="O18" s="9">
        <v>4000</v>
      </c>
      <c r="P18" s="9">
        <v>8000</v>
      </c>
      <c r="Q18" s="9">
        <v>3000</v>
      </c>
      <c r="R18" s="31">
        <v>-2000</v>
      </c>
    </row>
    <row r="19" spans="2:18" x14ac:dyDescent="0.25">
      <c r="J19" s="109"/>
      <c r="K19" s="45">
        <f t="shared" si="1"/>
        <v>2200</v>
      </c>
      <c r="L19" s="40">
        <v>-8000</v>
      </c>
      <c r="M19" s="9">
        <v>-4000</v>
      </c>
      <c r="N19" s="9">
        <v>0</v>
      </c>
      <c r="O19" s="9">
        <v>4000</v>
      </c>
      <c r="P19" s="9">
        <v>8000</v>
      </c>
      <c r="Q19" s="9">
        <v>7500</v>
      </c>
      <c r="R19" s="31">
        <v>2500</v>
      </c>
    </row>
    <row r="20" spans="2:18" x14ac:dyDescent="0.25">
      <c r="J20" s="109"/>
      <c r="K20" s="45">
        <f t="shared" si="1"/>
        <v>2400</v>
      </c>
      <c r="L20" s="40">
        <v>-8000</v>
      </c>
      <c r="M20" s="9">
        <v>-4000</v>
      </c>
      <c r="N20" s="9">
        <v>0</v>
      </c>
      <c r="O20" s="9">
        <v>4000</v>
      </c>
      <c r="P20" s="9">
        <v>8000</v>
      </c>
      <c r="Q20" s="9">
        <v>12000</v>
      </c>
      <c r="R20" s="31">
        <v>7000</v>
      </c>
    </row>
    <row r="21" spans="2:18" x14ac:dyDescent="0.25">
      <c r="J21" s="109"/>
      <c r="K21" s="45">
        <f t="shared" si="1"/>
        <v>2600</v>
      </c>
      <c r="L21" s="40">
        <v>-8000</v>
      </c>
      <c r="M21" s="9">
        <v>-4000</v>
      </c>
      <c r="N21" s="9">
        <v>0</v>
      </c>
      <c r="O21" s="9">
        <v>4000</v>
      </c>
      <c r="P21" s="9">
        <v>8000</v>
      </c>
      <c r="Q21" s="9">
        <v>12000</v>
      </c>
      <c r="R21" s="31">
        <v>11500</v>
      </c>
    </row>
    <row r="22" spans="2:18" x14ac:dyDescent="0.25">
      <c r="J22" s="109"/>
      <c r="K22" s="45">
        <f t="shared" si="1"/>
        <v>2800</v>
      </c>
      <c r="L22" s="40">
        <v>-8000</v>
      </c>
      <c r="M22" s="9">
        <v>-4000</v>
      </c>
      <c r="N22" s="9">
        <v>0</v>
      </c>
      <c r="O22" s="9">
        <v>4000</v>
      </c>
      <c r="P22" s="9">
        <v>8000</v>
      </c>
      <c r="Q22" s="9">
        <v>12000</v>
      </c>
      <c r="R22" s="31">
        <v>16000</v>
      </c>
    </row>
    <row r="23" spans="2:18" x14ac:dyDescent="0.25">
      <c r="J23" s="109"/>
      <c r="K23" s="45">
        <f t="shared" si="1"/>
        <v>3000</v>
      </c>
      <c r="L23" s="40">
        <v>-8000</v>
      </c>
      <c r="M23" s="9">
        <v>-4000</v>
      </c>
      <c r="N23" s="9">
        <v>0</v>
      </c>
      <c r="O23" s="9">
        <v>4000</v>
      </c>
      <c r="P23" s="9">
        <v>8000</v>
      </c>
      <c r="Q23" s="9">
        <v>12000</v>
      </c>
      <c r="R23" s="31">
        <v>16000</v>
      </c>
    </row>
    <row r="24" spans="2:18" x14ac:dyDescent="0.25">
      <c r="J24" s="109"/>
      <c r="K24" s="45">
        <f t="shared" si="1"/>
        <v>3200</v>
      </c>
      <c r="L24" s="40">
        <v>-8000</v>
      </c>
      <c r="M24" s="9">
        <v>-4000</v>
      </c>
      <c r="N24" s="9">
        <v>0</v>
      </c>
      <c r="O24" s="9">
        <v>4000</v>
      </c>
      <c r="P24" s="9">
        <v>8000</v>
      </c>
      <c r="Q24" s="9">
        <v>12000</v>
      </c>
      <c r="R24" s="31">
        <v>16000</v>
      </c>
    </row>
    <row r="25" spans="2:18" x14ac:dyDescent="0.25">
      <c r="J25" s="109"/>
      <c r="K25" s="45">
        <f t="shared" si="1"/>
        <v>3400</v>
      </c>
      <c r="L25" s="40">
        <v>-8000</v>
      </c>
      <c r="M25" s="9">
        <v>-4000</v>
      </c>
      <c r="N25" s="9">
        <v>0</v>
      </c>
      <c r="O25" s="9">
        <v>4000</v>
      </c>
      <c r="P25" s="9">
        <v>8000</v>
      </c>
      <c r="Q25" s="9">
        <v>12000</v>
      </c>
      <c r="R25" s="31">
        <v>16000</v>
      </c>
    </row>
    <row r="26" spans="2:18" x14ac:dyDescent="0.25">
      <c r="J26" s="109"/>
      <c r="K26" s="45">
        <f t="shared" si="1"/>
        <v>3600</v>
      </c>
      <c r="L26" s="40">
        <v>-8000</v>
      </c>
      <c r="M26" s="9">
        <v>-4000</v>
      </c>
      <c r="N26" s="9">
        <v>0</v>
      </c>
      <c r="O26" s="9">
        <v>4000</v>
      </c>
      <c r="P26" s="9">
        <v>8000</v>
      </c>
      <c r="Q26" s="9">
        <v>12000</v>
      </c>
      <c r="R26" s="31">
        <v>16000</v>
      </c>
    </row>
    <row r="27" spans="2:18" ht="15.75" thickBot="1" x14ac:dyDescent="0.3">
      <c r="J27" s="110"/>
      <c r="K27" s="46">
        <f t="shared" si="1"/>
        <v>3800</v>
      </c>
      <c r="L27" s="41">
        <v>-8000</v>
      </c>
      <c r="M27" s="38">
        <v>-4000</v>
      </c>
      <c r="N27" s="38">
        <v>0</v>
      </c>
      <c r="O27" s="38">
        <v>4000</v>
      </c>
      <c r="P27" s="38">
        <v>8000</v>
      </c>
      <c r="Q27" s="38">
        <v>12000</v>
      </c>
      <c r="R27" s="32">
        <v>16000</v>
      </c>
    </row>
  </sheetData>
  <mergeCells count="4">
    <mergeCell ref="J9:J27"/>
    <mergeCell ref="B2:D2"/>
    <mergeCell ref="F2:H2"/>
    <mergeCell ref="J2:R2"/>
  </mergeCells>
  <conditionalFormatting sqref="F15:H15">
    <cfRule type="expression" dxfId="8" priority="2">
      <formula>$G$15&lt;0</formula>
    </cfRule>
    <cfRule type="expression" dxfId="7" priority="3">
      <formula>$G$15&gt;0</formula>
    </cfRule>
  </conditionalFormatting>
  <conditionalFormatting sqref="L9:R27">
    <cfRule type="cellIs" dxfId="6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workbookViewId="0"/>
  </sheetViews>
  <sheetFormatPr defaultRowHeight="15" x14ac:dyDescent="0.25"/>
  <cols>
    <col min="1" max="1" width="2.140625" customWidth="1"/>
    <col min="2" max="2" width="17.28515625" style="1" bestFit="1" customWidth="1"/>
    <col min="3" max="3" width="10" bestFit="1" customWidth="1"/>
    <col min="4" max="4" width="15.7109375" bestFit="1" customWidth="1"/>
    <col min="5" max="5" width="3" customWidth="1"/>
    <col min="6" max="6" width="16.5703125" bestFit="1" customWidth="1"/>
    <col min="7" max="7" width="11" bestFit="1" customWidth="1"/>
    <col min="9" max="9" width="3.5703125" customWidth="1"/>
    <col min="10" max="10" width="12.7109375" bestFit="1" customWidth="1"/>
    <col min="11" max="11" width="8.85546875" bestFit="1" customWidth="1"/>
    <col min="12" max="18" width="10.7109375" bestFit="1" customWidth="1"/>
  </cols>
  <sheetData>
    <row r="1" spans="2:18" ht="15.75" thickBot="1" x14ac:dyDescent="0.3"/>
    <row r="2" spans="2:18" ht="15.75" thickBot="1" x14ac:dyDescent="0.3">
      <c r="B2" s="106" t="s">
        <v>17</v>
      </c>
      <c r="C2" s="108"/>
      <c r="D2" s="107"/>
      <c r="F2" s="106" t="s">
        <v>15</v>
      </c>
      <c r="G2" s="108"/>
      <c r="H2" s="107"/>
      <c r="J2" s="111" t="s">
        <v>24</v>
      </c>
      <c r="K2" s="112"/>
      <c r="L2" s="112"/>
      <c r="M2" s="112"/>
      <c r="N2" s="112"/>
      <c r="O2" s="112"/>
      <c r="P2" s="112"/>
      <c r="Q2" s="112"/>
      <c r="R2" s="113"/>
    </row>
    <row r="3" spans="2:18" ht="15.75" thickBot="1" x14ac:dyDescent="0.3">
      <c r="B3" s="36"/>
      <c r="C3" s="4"/>
      <c r="D3" s="5"/>
      <c r="F3" s="16"/>
      <c r="G3" s="4"/>
      <c r="H3" s="5"/>
    </row>
    <row r="4" spans="2:18" x14ac:dyDescent="0.25">
      <c r="B4" s="3" t="s">
        <v>7</v>
      </c>
      <c r="C4" s="4"/>
      <c r="D4" s="5"/>
      <c r="F4" s="23" t="s">
        <v>16</v>
      </c>
      <c r="G4" s="37">
        <f>MIN(C9*C10,C6*C5)</f>
        <v>500000</v>
      </c>
      <c r="H4" s="24" t="s">
        <v>9</v>
      </c>
      <c r="J4" s="47" t="s">
        <v>33</v>
      </c>
      <c r="K4" s="28">
        <v>2000</v>
      </c>
    </row>
    <row r="5" spans="2:18" x14ac:dyDescent="0.25">
      <c r="B5" s="6" t="s">
        <v>8</v>
      </c>
      <c r="C5" s="7">
        <v>100000</v>
      </c>
      <c r="D5" s="5" t="s">
        <v>9</v>
      </c>
      <c r="F5" s="16"/>
      <c r="G5" s="4"/>
      <c r="H5" s="5"/>
      <c r="J5" s="8" t="s">
        <v>27</v>
      </c>
      <c r="K5" s="28">
        <v>100</v>
      </c>
    </row>
    <row r="6" spans="2:18" x14ac:dyDescent="0.25">
      <c r="B6" s="27" t="s">
        <v>18</v>
      </c>
      <c r="C6" s="28">
        <v>5</v>
      </c>
      <c r="D6" s="24" t="s">
        <v>23</v>
      </c>
      <c r="F6" s="17" t="s">
        <v>0</v>
      </c>
      <c r="G6" s="4"/>
      <c r="H6" s="5"/>
      <c r="J6" s="16" t="s">
        <v>31</v>
      </c>
      <c r="K6" s="28">
        <v>1550</v>
      </c>
    </row>
    <row r="7" spans="2:18" ht="15.75" thickBot="1" x14ac:dyDescent="0.3">
      <c r="B7" s="8"/>
      <c r="C7" s="4"/>
      <c r="D7" s="5"/>
      <c r="F7" s="6" t="s">
        <v>1</v>
      </c>
      <c r="G7" s="18">
        <f>C13*12</f>
        <v>12000</v>
      </c>
      <c r="H7" s="5" t="s">
        <v>9</v>
      </c>
      <c r="J7" s="20" t="s">
        <v>32</v>
      </c>
      <c r="K7" s="28">
        <v>50</v>
      </c>
    </row>
    <row r="8" spans="2:18" ht="15.75" thickBot="1" x14ac:dyDescent="0.3">
      <c r="B8" s="3" t="s">
        <v>10</v>
      </c>
      <c r="C8" s="4"/>
      <c r="D8" s="5"/>
      <c r="F8" s="6" t="s">
        <v>2</v>
      </c>
      <c r="G8" s="10">
        <f>C6*C14</f>
        <v>25000</v>
      </c>
      <c r="H8" s="5" t="s">
        <v>9</v>
      </c>
    </row>
    <row r="9" spans="2:18" x14ac:dyDescent="0.25">
      <c r="B9" s="6" t="s">
        <v>11</v>
      </c>
      <c r="C9" s="9">
        <f>50*5</f>
        <v>250</v>
      </c>
      <c r="D9" s="5"/>
      <c r="F9" s="6" t="s">
        <v>5</v>
      </c>
      <c r="G9" s="30">
        <f>G4*C15</f>
        <v>10000</v>
      </c>
      <c r="H9" s="5" t="s">
        <v>9</v>
      </c>
      <c r="J9" s="44"/>
      <c r="K9" s="64"/>
      <c r="L9" s="63" t="s">
        <v>26</v>
      </c>
      <c r="M9" s="52"/>
      <c r="N9" s="52"/>
      <c r="O9" s="52"/>
      <c r="P9" s="52"/>
      <c r="Q9" s="52"/>
      <c r="R9" s="53"/>
    </row>
    <row r="10" spans="2:18" x14ac:dyDescent="0.25">
      <c r="B10" s="27" t="s">
        <v>16</v>
      </c>
      <c r="C10" s="34">
        <v>2000</v>
      </c>
      <c r="D10" s="24" t="s">
        <v>12</v>
      </c>
      <c r="F10" s="25" t="s">
        <v>19</v>
      </c>
      <c r="G10" s="26">
        <f>SUM(G7:G9)</f>
        <v>47000</v>
      </c>
      <c r="H10" s="24"/>
      <c r="J10" s="65" t="s">
        <v>28</v>
      </c>
      <c r="K10" s="61">
        <f>G18</f>
        <v>31.915382432114615</v>
      </c>
      <c r="L10" s="39">
        <v>1</v>
      </c>
      <c r="M10" s="15">
        <f t="shared" ref="M10:R10" si="0">L10+1</f>
        <v>2</v>
      </c>
      <c r="N10" s="15">
        <f t="shared" si="0"/>
        <v>3</v>
      </c>
      <c r="O10" s="15">
        <f t="shared" si="0"/>
        <v>4</v>
      </c>
      <c r="P10" s="15">
        <f t="shared" si="0"/>
        <v>5</v>
      </c>
      <c r="Q10" s="15">
        <f t="shared" si="0"/>
        <v>6</v>
      </c>
      <c r="R10" s="24">
        <f t="shared" si="0"/>
        <v>7</v>
      </c>
    </row>
    <row r="11" spans="2:18" x14ac:dyDescent="0.25">
      <c r="B11" s="8"/>
      <c r="C11" s="4"/>
      <c r="D11" s="5"/>
      <c r="F11" s="16"/>
      <c r="G11" s="4"/>
      <c r="H11" s="5"/>
      <c r="J11" s="57">
        <f t="shared" ref="J11:J29" si="1">_xlfn.NORM.DIST(K11,$K$4,$K$5,FALSE)</f>
        <v>1.5983741106905474E-7</v>
      </c>
      <c r="K11" s="56">
        <f>K6</f>
        <v>1550</v>
      </c>
      <c r="L11" s="40">
        <f t="dataTable" ref="L11:R29" dt2D="1" dtr="1" r1="C6" r2="C10"/>
        <v>-1.2786992885524379E-3</v>
      </c>
      <c r="M11" s="9">
        <v>-6.3934964427621896E-4</v>
      </c>
      <c r="N11" s="9">
        <v>0</v>
      </c>
      <c r="O11" s="9">
        <v>4.595325568235324E-4</v>
      </c>
      <c r="P11" s="9">
        <v>-3.3965449852174135E-4</v>
      </c>
      <c r="Q11" s="9">
        <v>-1.138841553867015E-3</v>
      </c>
      <c r="R11" s="31">
        <v>-1.9380286092122887E-3</v>
      </c>
    </row>
    <row r="12" spans="2:18" ht="15" customHeight="1" x14ac:dyDescent="0.25">
      <c r="B12" s="3" t="s">
        <v>0</v>
      </c>
      <c r="C12" s="4"/>
      <c r="D12" s="5"/>
      <c r="F12" s="19" t="s">
        <v>20</v>
      </c>
      <c r="G12" s="4"/>
      <c r="H12" s="5"/>
      <c r="J12" s="57">
        <f t="shared" si="1"/>
        <v>1.3383022576488537E-6</v>
      </c>
      <c r="K12" s="56">
        <f>K11+$K$7</f>
        <v>1600</v>
      </c>
      <c r="L12" s="40">
        <v>-1.0706418061190829E-2</v>
      </c>
      <c r="M12" s="9">
        <v>-5.3532090305954145E-3</v>
      </c>
      <c r="N12" s="9">
        <v>0</v>
      </c>
      <c r="O12" s="9">
        <v>5.3532090305954145E-3</v>
      </c>
      <c r="P12" s="9">
        <v>-1.3383022576488536E-3</v>
      </c>
      <c r="Q12" s="9">
        <v>-8.0298135458931226E-3</v>
      </c>
      <c r="R12" s="31">
        <v>-1.472132483413739E-2</v>
      </c>
    </row>
    <row r="13" spans="2:18" x14ac:dyDescent="0.25">
      <c r="B13" s="6" t="s">
        <v>1</v>
      </c>
      <c r="C13" s="10">
        <v>1000</v>
      </c>
      <c r="D13" s="5" t="s">
        <v>3</v>
      </c>
      <c r="F13" s="27" t="s">
        <v>21</v>
      </c>
      <c r="G13" s="30">
        <f>G4*C18</f>
        <v>55000</v>
      </c>
      <c r="H13" s="24" t="s">
        <v>9</v>
      </c>
      <c r="J13" s="57">
        <f t="shared" si="1"/>
        <v>8.7268269504576017E-6</v>
      </c>
      <c r="K13" s="56">
        <f t="shared" ref="K13:K29" si="2">K12+$K$7</f>
        <v>1650</v>
      </c>
      <c r="L13" s="40">
        <v>-6.9814615603660812E-2</v>
      </c>
      <c r="M13" s="9">
        <v>-3.4907307801830406E-2</v>
      </c>
      <c r="N13" s="9">
        <v>0</v>
      </c>
      <c r="O13" s="9">
        <v>3.4907307801830406E-2</v>
      </c>
      <c r="P13" s="9">
        <v>1.0908533688072002E-3</v>
      </c>
      <c r="Q13" s="9">
        <v>-4.2543281383480805E-2</v>
      </c>
      <c r="R13" s="31">
        <v>-8.617741613576882E-2</v>
      </c>
    </row>
    <row r="14" spans="2:18" x14ac:dyDescent="0.25">
      <c r="B14" s="6" t="s">
        <v>2</v>
      </c>
      <c r="C14" s="10">
        <v>5000</v>
      </c>
      <c r="D14" s="5" t="s">
        <v>4</v>
      </c>
      <c r="F14" s="23"/>
      <c r="G14" s="15"/>
      <c r="H14" s="24"/>
      <c r="J14" s="57">
        <f t="shared" si="1"/>
        <v>4.4318484119380074E-5</v>
      </c>
      <c r="K14" s="56">
        <f t="shared" si="2"/>
        <v>1700</v>
      </c>
      <c r="L14" s="40">
        <v>-0.35454787295504059</v>
      </c>
      <c r="M14" s="9">
        <v>-0.17727393647752029</v>
      </c>
      <c r="N14" s="9">
        <v>0</v>
      </c>
      <c r="O14" s="9">
        <v>0.17727393647752029</v>
      </c>
      <c r="P14" s="9">
        <v>5.5398105149225094E-2</v>
      </c>
      <c r="Q14" s="9">
        <v>-0.16619431544767527</v>
      </c>
      <c r="R14" s="31">
        <v>-0.38778673604457564</v>
      </c>
    </row>
    <row r="15" spans="2:18" ht="15.75" thickBot="1" x14ac:dyDescent="0.3">
      <c r="B15" s="27" t="s">
        <v>5</v>
      </c>
      <c r="C15" s="14">
        <v>0.02</v>
      </c>
      <c r="D15" s="24" t="s">
        <v>6</v>
      </c>
      <c r="F15" s="22" t="s">
        <v>22</v>
      </c>
      <c r="G15" s="21">
        <f>G13-G10</f>
        <v>8000</v>
      </c>
      <c r="H15" s="13" t="s">
        <v>9</v>
      </c>
      <c r="J15" s="57">
        <f t="shared" si="1"/>
        <v>1.7528300493568541E-4</v>
      </c>
      <c r="K15" s="56">
        <f t="shared" si="2"/>
        <v>1750</v>
      </c>
      <c r="L15" s="40">
        <v>-1.4022640394854833</v>
      </c>
      <c r="M15" s="9">
        <v>-0.70113201974274164</v>
      </c>
      <c r="N15" s="9">
        <v>0</v>
      </c>
      <c r="O15" s="9">
        <v>0.70113201974274164</v>
      </c>
      <c r="P15" s="9">
        <v>0.41629713672225288</v>
      </c>
      <c r="Q15" s="9">
        <v>-0.4601178879561742</v>
      </c>
      <c r="R15" s="31">
        <v>-1.3365329126346013</v>
      </c>
    </row>
    <row r="16" spans="2:18" ht="15.75" thickBot="1" x14ac:dyDescent="0.3">
      <c r="B16" s="8"/>
      <c r="C16" s="4"/>
      <c r="D16" s="5"/>
      <c r="J16" s="57">
        <f t="shared" si="1"/>
        <v>5.3990966513188055E-4</v>
      </c>
      <c r="K16" s="56">
        <f t="shared" si="2"/>
        <v>1800</v>
      </c>
      <c r="L16" s="40">
        <v>-4.3192773210550444</v>
      </c>
      <c r="M16" s="9">
        <v>-2.1596386605275222</v>
      </c>
      <c r="N16" s="9">
        <v>0</v>
      </c>
      <c r="O16" s="9">
        <v>2.1596386605275222</v>
      </c>
      <c r="P16" s="9">
        <v>1.889683827961582</v>
      </c>
      <c r="Q16" s="9">
        <v>-0.80986449769782087</v>
      </c>
      <c r="R16" s="31">
        <v>-3.5094128233572235</v>
      </c>
    </row>
    <row r="17" spans="2:18" x14ac:dyDescent="0.25">
      <c r="B17" s="3" t="s">
        <v>13</v>
      </c>
      <c r="C17" s="4"/>
      <c r="D17" s="5"/>
      <c r="F17" s="44" t="s">
        <v>28</v>
      </c>
      <c r="G17" s="2">
        <f>INDEX(J11:J29,MATCH(C10,K11:K29,0))</f>
        <v>3.9894228040143268E-3</v>
      </c>
      <c r="J17" s="57">
        <f t="shared" si="1"/>
        <v>1.2951759566589174E-3</v>
      </c>
      <c r="K17" s="56">
        <f t="shared" si="2"/>
        <v>1850</v>
      </c>
      <c r="L17" s="40">
        <v>-10.361407653271339</v>
      </c>
      <c r="M17" s="9">
        <v>-5.1807038266356695</v>
      </c>
      <c r="N17" s="9">
        <v>0</v>
      </c>
      <c r="O17" s="9">
        <v>5.1807038266356695</v>
      </c>
      <c r="P17" s="9">
        <v>5.9901887995474929</v>
      </c>
      <c r="Q17" s="9">
        <v>-0.48569098374709402</v>
      </c>
      <c r="R17" s="31">
        <v>-6.9615707670416809</v>
      </c>
    </row>
    <row r="18" spans="2:18" ht="15.75" thickBot="1" x14ac:dyDescent="0.3">
      <c r="B18" s="11" t="s">
        <v>14</v>
      </c>
      <c r="C18" s="12">
        <v>0.11</v>
      </c>
      <c r="D18" s="13" t="s">
        <v>6</v>
      </c>
      <c r="F18" s="16" t="s">
        <v>29</v>
      </c>
      <c r="G18" s="67">
        <f>G15*G17</f>
        <v>31.915382432114615</v>
      </c>
      <c r="J18" s="57">
        <f t="shared" si="1"/>
        <v>2.4197072451914337E-3</v>
      </c>
      <c r="K18" s="56">
        <f t="shared" si="2"/>
        <v>1900</v>
      </c>
      <c r="L18" s="40">
        <v>-19.357657961531469</v>
      </c>
      <c r="M18" s="9">
        <v>-9.6788289807657346</v>
      </c>
      <c r="N18" s="9">
        <v>0</v>
      </c>
      <c r="O18" s="9">
        <v>9.6788289807657346</v>
      </c>
      <c r="P18" s="9">
        <v>13.913316659850743</v>
      </c>
      <c r="Q18" s="9">
        <v>1.8147804338935754</v>
      </c>
      <c r="R18" s="31">
        <v>-10.283755792063593</v>
      </c>
    </row>
    <row r="19" spans="2:18" ht="15.75" thickBot="1" x14ac:dyDescent="0.3">
      <c r="F19" s="20" t="s">
        <v>30</v>
      </c>
      <c r="G19" s="68">
        <f>SUM(J11:J29)</f>
        <v>1.9999967984613266E-2</v>
      </c>
      <c r="J19" s="57">
        <f t="shared" si="1"/>
        <v>3.5206532676429949E-3</v>
      </c>
      <c r="K19" s="56">
        <f t="shared" si="2"/>
        <v>1950</v>
      </c>
      <c r="L19" s="40">
        <v>-28.165226141143958</v>
      </c>
      <c r="M19" s="9">
        <v>-14.082613070571979</v>
      </c>
      <c r="N19" s="9">
        <v>0</v>
      </c>
      <c r="O19" s="9">
        <v>14.082613070571979</v>
      </c>
      <c r="P19" s="9">
        <v>24.204491215045589</v>
      </c>
      <c r="Q19" s="9">
        <v>6.6012248768306154</v>
      </c>
      <c r="R19" s="31">
        <v>-11.002041461384358</v>
      </c>
    </row>
    <row r="20" spans="2:18" x14ac:dyDescent="0.25">
      <c r="J20" s="57">
        <f t="shared" si="1"/>
        <v>3.9894228040143268E-3</v>
      </c>
      <c r="K20" s="56">
        <f t="shared" si="2"/>
        <v>2000</v>
      </c>
      <c r="L20" s="40">
        <v>-31.915382432114615</v>
      </c>
      <c r="M20" s="9">
        <v>-15.957691216057308</v>
      </c>
      <c r="N20" s="9">
        <v>0</v>
      </c>
      <c r="O20" s="9">
        <v>15.957691216057308</v>
      </c>
      <c r="P20" s="9">
        <v>31.915382432114615</v>
      </c>
      <c r="Q20" s="9">
        <v>11.968268412042979</v>
      </c>
      <c r="R20" s="31">
        <v>-7.9788456080286538</v>
      </c>
    </row>
    <row r="21" spans="2:18" x14ac:dyDescent="0.25">
      <c r="J21" s="57">
        <f t="shared" si="1"/>
        <v>3.5206532676429949E-3</v>
      </c>
      <c r="K21" s="56">
        <f t="shared" si="2"/>
        <v>2050</v>
      </c>
      <c r="L21" s="40">
        <v>-28.165226141143958</v>
      </c>
      <c r="M21" s="9">
        <v>-14.082613070571979</v>
      </c>
      <c r="N21" s="9">
        <v>0</v>
      </c>
      <c r="O21" s="9">
        <v>14.082613070571979</v>
      </c>
      <c r="P21" s="9">
        <v>28.165226141143958</v>
      </c>
      <c r="Q21" s="9">
        <v>14.522694729027354</v>
      </c>
      <c r="R21" s="31">
        <v>-3.0805716091876207</v>
      </c>
    </row>
    <row r="22" spans="2:18" x14ac:dyDescent="0.25">
      <c r="J22" s="57">
        <f t="shared" si="1"/>
        <v>2.4197072451914337E-3</v>
      </c>
      <c r="K22" s="56">
        <f t="shared" si="2"/>
        <v>2100</v>
      </c>
      <c r="L22" s="40">
        <v>-19.357657961531469</v>
      </c>
      <c r="M22" s="9">
        <v>-9.6788289807657346</v>
      </c>
      <c r="N22" s="9">
        <v>0</v>
      </c>
      <c r="O22" s="9">
        <v>9.6788289807657346</v>
      </c>
      <c r="P22" s="9">
        <v>19.357657961531469</v>
      </c>
      <c r="Q22" s="9">
        <v>12.703463037255027</v>
      </c>
      <c r="R22" s="31">
        <v>0.60492681129785841</v>
      </c>
    </row>
    <row r="23" spans="2:18" x14ac:dyDescent="0.25">
      <c r="J23" s="57">
        <f t="shared" si="1"/>
        <v>1.2951759566589174E-3</v>
      </c>
      <c r="K23" s="56">
        <f t="shared" si="2"/>
        <v>2150</v>
      </c>
      <c r="L23" s="40">
        <v>-10.361407653271339</v>
      </c>
      <c r="M23" s="9">
        <v>-5.1807038266356695</v>
      </c>
      <c r="N23" s="9">
        <v>0</v>
      </c>
      <c r="O23" s="9">
        <v>5.1807038266356695</v>
      </c>
      <c r="P23" s="9">
        <v>10.361407653271339</v>
      </c>
      <c r="Q23" s="9">
        <v>8.2567467237005978</v>
      </c>
      <c r="R23" s="31">
        <v>1.7808669404060113</v>
      </c>
    </row>
    <row r="24" spans="2:18" x14ac:dyDescent="0.25">
      <c r="J24" s="57">
        <f t="shared" si="1"/>
        <v>5.3990966513188055E-4</v>
      </c>
      <c r="K24" s="56">
        <f t="shared" si="2"/>
        <v>2200</v>
      </c>
      <c r="L24" s="40">
        <v>-4.3192773210550444</v>
      </c>
      <c r="M24" s="9">
        <v>-2.1596386605275222</v>
      </c>
      <c r="N24" s="9">
        <v>0</v>
      </c>
      <c r="O24" s="9">
        <v>2.1596386605275222</v>
      </c>
      <c r="P24" s="9">
        <v>4.3192773210550444</v>
      </c>
      <c r="Q24" s="9">
        <v>4.0493224884891044</v>
      </c>
      <c r="R24" s="31">
        <v>1.3497741628297013</v>
      </c>
    </row>
    <row r="25" spans="2:18" x14ac:dyDescent="0.25">
      <c r="J25" s="57">
        <f t="shared" si="1"/>
        <v>1.7528300493568541E-4</v>
      </c>
      <c r="K25" s="56">
        <f t="shared" si="2"/>
        <v>2250</v>
      </c>
      <c r="L25" s="40">
        <v>-1.4022640394854833</v>
      </c>
      <c r="M25" s="9">
        <v>-0.70113201974274164</v>
      </c>
      <c r="N25" s="9">
        <v>0</v>
      </c>
      <c r="O25" s="9">
        <v>0.70113201974274164</v>
      </c>
      <c r="P25" s="9">
        <v>1.4022640394854833</v>
      </c>
      <c r="Q25" s="9">
        <v>1.5118159175702868</v>
      </c>
      <c r="R25" s="31">
        <v>0.63540089289185964</v>
      </c>
    </row>
    <row r="26" spans="2:18" x14ac:dyDescent="0.25">
      <c r="J26" s="57">
        <f t="shared" si="1"/>
        <v>4.4318484119380074E-5</v>
      </c>
      <c r="K26" s="56">
        <f t="shared" si="2"/>
        <v>2300</v>
      </c>
      <c r="L26" s="40">
        <v>-0.35454787295504059</v>
      </c>
      <c r="M26" s="9">
        <v>-0.17727393647752029</v>
      </c>
      <c r="N26" s="9">
        <v>0</v>
      </c>
      <c r="O26" s="9">
        <v>0.17727393647752029</v>
      </c>
      <c r="P26" s="9">
        <v>0.35454787295504059</v>
      </c>
      <c r="Q26" s="9">
        <v>0.43210522016395569</v>
      </c>
      <c r="R26" s="31">
        <v>0.21051279956705535</v>
      </c>
    </row>
    <row r="27" spans="2:18" x14ac:dyDescent="0.25">
      <c r="J27" s="57">
        <f t="shared" si="1"/>
        <v>8.7268269504576017E-6</v>
      </c>
      <c r="K27" s="56">
        <f t="shared" si="2"/>
        <v>2350</v>
      </c>
      <c r="L27" s="40">
        <v>-6.9814615603660812E-2</v>
      </c>
      <c r="M27" s="9">
        <v>-3.4907307801830406E-2</v>
      </c>
      <c r="N27" s="9">
        <v>0</v>
      </c>
      <c r="O27" s="9">
        <v>3.4907307801830406E-2</v>
      </c>
      <c r="P27" s="9">
        <v>6.9814615603660812E-2</v>
      </c>
      <c r="Q27" s="9">
        <v>9.4904243086226414E-2</v>
      </c>
      <c r="R27" s="31">
        <v>5.1270108333938406E-2</v>
      </c>
    </row>
    <row r="28" spans="2:18" x14ac:dyDescent="0.25">
      <c r="J28" s="57">
        <f t="shared" si="1"/>
        <v>1.3383022576488537E-6</v>
      </c>
      <c r="K28" s="56">
        <f t="shared" si="2"/>
        <v>2400</v>
      </c>
      <c r="L28" s="40">
        <v>-1.0706418061190829E-2</v>
      </c>
      <c r="M28" s="9">
        <v>-5.3532090305954145E-3</v>
      </c>
      <c r="N28" s="9">
        <v>0</v>
      </c>
      <c r="O28" s="9">
        <v>5.3532090305954145E-3</v>
      </c>
      <c r="P28" s="9">
        <v>1.0706418061190829E-2</v>
      </c>
      <c r="Q28" s="9">
        <v>1.6059627091786245E-2</v>
      </c>
      <c r="R28" s="31">
        <v>9.3681158035419758E-3</v>
      </c>
    </row>
    <row r="29" spans="2:18" ht="15.75" thickBot="1" x14ac:dyDescent="0.3">
      <c r="J29" s="58">
        <f t="shared" si="1"/>
        <v>1.5983741106905474E-7</v>
      </c>
      <c r="K29" s="59">
        <f t="shared" si="2"/>
        <v>2450</v>
      </c>
      <c r="L29" s="41">
        <v>-1.2786992885524379E-3</v>
      </c>
      <c r="M29" s="38">
        <v>-6.3934964427621896E-4</v>
      </c>
      <c r="N29" s="38">
        <v>0</v>
      </c>
      <c r="O29" s="38">
        <v>6.3934964427621896E-4</v>
      </c>
      <c r="P29" s="38">
        <v>1.2786992885524379E-3</v>
      </c>
      <c r="Q29" s="38">
        <v>1.9180489328286569E-3</v>
      </c>
      <c r="R29" s="32">
        <v>1.2986789649360698E-3</v>
      </c>
    </row>
    <row r="30" spans="2:18" x14ac:dyDescent="0.25">
      <c r="J30" s="69"/>
      <c r="K30" s="35"/>
      <c r="L30" s="70">
        <f>SUM(L11:L29)</f>
        <v>-159.99974387690608</v>
      </c>
      <c r="M30" s="70">
        <f t="shared" ref="M30:R30" si="3">SUM(M11:M29)</f>
        <v>-79.99987193845304</v>
      </c>
      <c r="N30" s="70">
        <f t="shared" si="3"/>
        <v>0</v>
      </c>
      <c r="O30" s="70">
        <f t="shared" si="3"/>
        <v>79.999692121365584</v>
      </c>
      <c r="P30" s="70">
        <f t="shared" si="3"/>
        <v>142.42635179539988</v>
      </c>
      <c r="Q30" s="70">
        <f t="shared" si="3"/>
        <v>59.999724136752327</v>
      </c>
      <c r="R30" s="71">
        <f t="shared" si="3"/>
        <v>-39.999935969226527</v>
      </c>
    </row>
    <row r="31" spans="2:18" ht="15.75" thickBot="1" x14ac:dyDescent="0.3">
      <c r="J31" s="22" t="s">
        <v>34</v>
      </c>
      <c r="K31" s="66"/>
      <c r="L31" s="38">
        <f t="shared" ref="L31:R31" si="4">L30/$G$19</f>
        <v>-7999.9999999999973</v>
      </c>
      <c r="M31" s="38">
        <f t="shared" si="4"/>
        <v>-3999.9999999999986</v>
      </c>
      <c r="N31" s="38">
        <f t="shared" si="4"/>
        <v>0</v>
      </c>
      <c r="O31" s="38">
        <f t="shared" si="4"/>
        <v>3999.9910091312336</v>
      </c>
      <c r="P31" s="38">
        <f t="shared" si="4"/>
        <v>7121.3289893750771</v>
      </c>
      <c r="Q31" s="38">
        <f t="shared" si="4"/>
        <v>2999.991009131234</v>
      </c>
      <c r="R31" s="32">
        <f t="shared" si="4"/>
        <v>-1999.9999999999998</v>
      </c>
    </row>
  </sheetData>
  <mergeCells count="3">
    <mergeCell ref="B2:D2"/>
    <mergeCell ref="F2:H2"/>
    <mergeCell ref="J2:R2"/>
  </mergeCells>
  <conditionalFormatting sqref="F15:H15">
    <cfRule type="expression" dxfId="5" priority="2">
      <formula>$G$15&lt;0</formula>
    </cfRule>
    <cfRule type="expression" dxfId="4" priority="3">
      <formula>$G$15&gt;0</formula>
    </cfRule>
  </conditionalFormatting>
  <conditionalFormatting sqref="L11:R29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workbookViewId="0"/>
  </sheetViews>
  <sheetFormatPr defaultRowHeight="15" x14ac:dyDescent="0.25"/>
  <cols>
    <col min="1" max="1" width="2.140625" customWidth="1"/>
    <col min="2" max="2" width="17.28515625" style="1" bestFit="1" customWidth="1"/>
    <col min="3" max="3" width="9" bestFit="1" customWidth="1"/>
    <col min="4" max="4" width="15.7109375" bestFit="1" customWidth="1"/>
    <col min="5" max="5" width="3" customWidth="1"/>
    <col min="6" max="6" width="16.5703125" bestFit="1" customWidth="1"/>
    <col min="7" max="7" width="11" bestFit="1" customWidth="1"/>
    <col min="9" max="9" width="3.5703125" customWidth="1"/>
    <col min="10" max="10" width="8.5703125" bestFit="1" customWidth="1"/>
    <col min="11" max="11" width="7.7109375" bestFit="1" customWidth="1"/>
    <col min="12" max="12" width="8.42578125" bestFit="1" customWidth="1"/>
    <col min="13" max="13" width="6.42578125" bestFit="1" customWidth="1"/>
    <col min="14" max="14" width="7.42578125" bestFit="1" customWidth="1"/>
    <col min="15" max="16" width="10.7109375" bestFit="1" customWidth="1"/>
    <col min="17" max="18" width="10.85546875" bestFit="1" customWidth="1"/>
    <col min="19" max="19" width="9.28515625" bestFit="1" customWidth="1"/>
    <col min="20" max="20" width="10" bestFit="1" customWidth="1"/>
  </cols>
  <sheetData>
    <row r="1" spans="2:14" ht="15.75" thickBot="1" x14ac:dyDescent="0.3"/>
    <row r="2" spans="2:14" ht="15.75" thickBot="1" x14ac:dyDescent="0.3">
      <c r="B2" s="106" t="s">
        <v>17</v>
      </c>
      <c r="C2" s="108"/>
      <c r="D2" s="107"/>
      <c r="F2" s="106" t="s">
        <v>15</v>
      </c>
      <c r="G2" s="108"/>
      <c r="H2" s="107"/>
      <c r="J2" s="111" t="s">
        <v>24</v>
      </c>
      <c r="K2" s="112"/>
      <c r="L2" s="112"/>
      <c r="M2" s="112"/>
      <c r="N2" s="113"/>
    </row>
    <row r="3" spans="2:14" ht="15.75" thickBot="1" x14ac:dyDescent="0.3">
      <c r="B3" s="73"/>
      <c r="C3" s="74"/>
      <c r="D3" s="75"/>
      <c r="F3" s="16"/>
      <c r="G3" s="4"/>
      <c r="H3" s="5"/>
    </row>
    <row r="4" spans="2:14" x14ac:dyDescent="0.25">
      <c r="B4" s="19" t="s">
        <v>35</v>
      </c>
      <c r="C4" s="76">
        <v>1</v>
      </c>
      <c r="D4" s="75"/>
      <c r="F4" s="23" t="s">
        <v>16</v>
      </c>
      <c r="G4" s="37">
        <f>MIN(C11*C12,C8*C7)</f>
        <v>375000</v>
      </c>
      <c r="H4" s="24" t="s">
        <v>9</v>
      </c>
      <c r="J4" s="77"/>
      <c r="K4" s="82" t="s">
        <v>36</v>
      </c>
      <c r="L4" s="72" t="s">
        <v>21</v>
      </c>
      <c r="M4" s="72" t="s">
        <v>1</v>
      </c>
      <c r="N4" s="84" t="s">
        <v>22</v>
      </c>
    </row>
    <row r="5" spans="2:14" x14ac:dyDescent="0.25">
      <c r="B5" s="36"/>
      <c r="C5" s="4"/>
      <c r="D5" s="5"/>
      <c r="F5" s="16"/>
      <c r="G5" s="4"/>
      <c r="H5" s="5"/>
      <c r="J5" s="80" t="s">
        <v>35</v>
      </c>
      <c r="K5" s="83">
        <f>VLOOKUP($C$4,$B$25:$F$37,2,FALSE)</f>
        <v>4</v>
      </c>
      <c r="L5" s="81">
        <f>VLOOKUP($C$4,$B$25:$F$37,3,FALSE)</f>
        <v>1500</v>
      </c>
      <c r="M5" s="81">
        <f>VLOOKUP($C$4,$B$25:$F$37,5,FALSE)</f>
        <v>800</v>
      </c>
      <c r="N5" s="85">
        <f>G15</f>
        <v>4150</v>
      </c>
    </row>
    <row r="6" spans="2:14" x14ac:dyDescent="0.25">
      <c r="B6" s="3" t="s">
        <v>7</v>
      </c>
      <c r="C6" s="4"/>
      <c r="D6" s="5"/>
      <c r="F6" s="17" t="s">
        <v>0</v>
      </c>
      <c r="G6" s="4"/>
      <c r="H6" s="5"/>
      <c r="J6" s="16">
        <v>1</v>
      </c>
      <c r="K6" s="40">
        <f t="dataTable" ref="K6:N17" dt2D="0" dtr="0" r1="C4"/>
        <v>4</v>
      </c>
      <c r="L6" s="9">
        <v>1500</v>
      </c>
      <c r="M6" s="9">
        <v>800</v>
      </c>
      <c r="N6" s="42">
        <v>4150</v>
      </c>
    </row>
    <row r="7" spans="2:14" x14ac:dyDescent="0.25">
      <c r="B7" s="6" t="s">
        <v>8</v>
      </c>
      <c r="C7" s="7">
        <v>100000</v>
      </c>
      <c r="D7" s="5" t="s">
        <v>9</v>
      </c>
      <c r="F7" s="6" t="s">
        <v>1</v>
      </c>
      <c r="G7" s="18">
        <f>C15*12</f>
        <v>9600</v>
      </c>
      <c r="H7" s="5" t="s">
        <v>9</v>
      </c>
      <c r="J7" s="16">
        <v>2</v>
      </c>
      <c r="K7" s="40">
        <v>4</v>
      </c>
      <c r="L7" s="9">
        <v>1500</v>
      </c>
      <c r="M7" s="9">
        <v>1000</v>
      </c>
      <c r="N7" s="42">
        <v>1750</v>
      </c>
    </row>
    <row r="8" spans="2:14" ht="15.75" thickBot="1" x14ac:dyDescent="0.3">
      <c r="B8" s="27" t="s">
        <v>18</v>
      </c>
      <c r="C8" s="114">
        <f>VLOOKUP($C$4,$B$25:$F$37,2,FALSE)</f>
        <v>4</v>
      </c>
      <c r="D8" s="24" t="s">
        <v>23</v>
      </c>
      <c r="F8" s="6" t="s">
        <v>2</v>
      </c>
      <c r="G8" s="10">
        <f>C8*C16</f>
        <v>20000</v>
      </c>
      <c r="H8" s="5" t="s">
        <v>9</v>
      </c>
      <c r="J8" s="16">
        <v>3</v>
      </c>
      <c r="K8" s="40">
        <v>4</v>
      </c>
      <c r="L8" s="9">
        <v>2000</v>
      </c>
      <c r="M8" s="9">
        <v>800</v>
      </c>
      <c r="N8" s="42">
        <v>6400</v>
      </c>
    </row>
    <row r="9" spans="2:14" ht="15.75" thickTop="1" x14ac:dyDescent="0.25">
      <c r="B9" s="8"/>
      <c r="C9" s="4"/>
      <c r="D9" s="5"/>
      <c r="F9" s="6" t="s">
        <v>5</v>
      </c>
      <c r="G9" s="30">
        <f>G4*C17</f>
        <v>7500</v>
      </c>
      <c r="H9" s="5" t="s">
        <v>9</v>
      </c>
      <c r="J9" s="16">
        <v>4</v>
      </c>
      <c r="K9" s="40">
        <v>4</v>
      </c>
      <c r="L9" s="9">
        <v>2000</v>
      </c>
      <c r="M9" s="9">
        <v>1000</v>
      </c>
      <c r="N9" s="42">
        <v>4000</v>
      </c>
    </row>
    <row r="10" spans="2:14" x14ac:dyDescent="0.25">
      <c r="B10" s="3" t="s">
        <v>10</v>
      </c>
      <c r="C10" s="4"/>
      <c r="D10" s="5"/>
      <c r="F10" s="25" t="s">
        <v>19</v>
      </c>
      <c r="G10" s="26">
        <f>SUM(G7:G9)</f>
        <v>37100</v>
      </c>
      <c r="H10" s="24"/>
      <c r="J10" s="16">
        <v>5</v>
      </c>
      <c r="K10" s="40">
        <v>5</v>
      </c>
      <c r="L10" s="9">
        <v>1500</v>
      </c>
      <c r="M10" s="9">
        <v>800</v>
      </c>
      <c r="N10" s="42">
        <v>-850</v>
      </c>
    </row>
    <row r="11" spans="2:14" x14ac:dyDescent="0.25">
      <c r="B11" s="6" t="s">
        <v>11</v>
      </c>
      <c r="C11" s="9">
        <f>50*5</f>
        <v>250</v>
      </c>
      <c r="D11" s="5"/>
      <c r="F11" s="16"/>
      <c r="G11" s="4"/>
      <c r="H11" s="5"/>
      <c r="J11" s="16">
        <v>6</v>
      </c>
      <c r="K11" s="40">
        <v>5</v>
      </c>
      <c r="L11" s="9">
        <v>1500</v>
      </c>
      <c r="M11" s="9">
        <v>1000</v>
      </c>
      <c r="N11" s="42">
        <v>-3250</v>
      </c>
    </row>
    <row r="12" spans="2:14" ht="15" customHeight="1" thickBot="1" x14ac:dyDescent="0.3">
      <c r="B12" s="27" t="s">
        <v>16</v>
      </c>
      <c r="C12" s="114">
        <f>VLOOKUP($C$4,$B$25:$F$37,3,FALSE)</f>
        <v>1500</v>
      </c>
      <c r="D12" s="24" t="s">
        <v>12</v>
      </c>
      <c r="F12" s="19" t="s">
        <v>20</v>
      </c>
      <c r="G12" s="4"/>
      <c r="H12" s="5"/>
      <c r="J12" s="16">
        <v>7</v>
      </c>
      <c r="K12" s="40">
        <v>5</v>
      </c>
      <c r="L12" s="9">
        <v>2000</v>
      </c>
      <c r="M12" s="9">
        <v>800</v>
      </c>
      <c r="N12" s="42">
        <v>10400</v>
      </c>
    </row>
    <row r="13" spans="2:14" ht="15.75" thickTop="1" x14ac:dyDescent="0.25">
      <c r="B13" s="8"/>
      <c r="C13" s="4"/>
      <c r="D13" s="5"/>
      <c r="F13" s="27" t="s">
        <v>21</v>
      </c>
      <c r="G13" s="30">
        <f>G4*C20</f>
        <v>41250</v>
      </c>
      <c r="H13" s="24" t="s">
        <v>9</v>
      </c>
      <c r="J13" s="16">
        <v>8</v>
      </c>
      <c r="K13" s="40">
        <v>5</v>
      </c>
      <c r="L13" s="9">
        <v>2000</v>
      </c>
      <c r="M13" s="9">
        <v>1000</v>
      </c>
      <c r="N13" s="42">
        <v>8000</v>
      </c>
    </row>
    <row r="14" spans="2:14" x14ac:dyDescent="0.25">
      <c r="B14" s="3" t="s">
        <v>0</v>
      </c>
      <c r="C14" s="4"/>
      <c r="D14" s="5"/>
      <c r="F14" s="23"/>
      <c r="G14" s="15"/>
      <c r="H14" s="24"/>
      <c r="J14" s="16">
        <v>9</v>
      </c>
      <c r="K14" s="40">
        <v>6</v>
      </c>
      <c r="L14" s="9">
        <v>1500</v>
      </c>
      <c r="M14" s="9">
        <v>800</v>
      </c>
      <c r="N14" s="42">
        <v>-5850</v>
      </c>
    </row>
    <row r="15" spans="2:14" ht="15.75" thickBot="1" x14ac:dyDescent="0.3">
      <c r="B15" s="6" t="s">
        <v>1</v>
      </c>
      <c r="C15" s="115">
        <f>VLOOKUP($C$4,$B$25:$F$37,5,FALSE)</f>
        <v>800</v>
      </c>
      <c r="D15" s="5" t="s">
        <v>3</v>
      </c>
      <c r="F15" s="22" t="s">
        <v>22</v>
      </c>
      <c r="G15" s="21">
        <f>G13-G10</f>
        <v>4150</v>
      </c>
      <c r="H15" s="13" t="s">
        <v>9</v>
      </c>
      <c r="J15" s="16">
        <v>10</v>
      </c>
      <c r="K15" s="40">
        <v>6</v>
      </c>
      <c r="L15" s="9">
        <v>1500</v>
      </c>
      <c r="M15" s="9">
        <v>1000</v>
      </c>
      <c r="N15" s="42">
        <v>-8250</v>
      </c>
    </row>
    <row r="16" spans="2:14" ht="15.75" thickTop="1" x14ac:dyDescent="0.25">
      <c r="B16" s="6" t="s">
        <v>2</v>
      </c>
      <c r="C16" s="10">
        <v>5000</v>
      </c>
      <c r="D16" s="5" t="s">
        <v>4</v>
      </c>
      <c r="J16" s="16">
        <v>11</v>
      </c>
      <c r="K16" s="40">
        <v>6</v>
      </c>
      <c r="L16" s="9">
        <v>2000</v>
      </c>
      <c r="M16" s="9">
        <v>800</v>
      </c>
      <c r="N16" s="42">
        <v>5400</v>
      </c>
    </row>
    <row r="17" spans="2:14" ht="15.75" thickBot="1" x14ac:dyDescent="0.3">
      <c r="B17" s="27" t="s">
        <v>5</v>
      </c>
      <c r="C17" s="14">
        <v>0.02</v>
      </c>
      <c r="D17" s="24" t="s">
        <v>6</v>
      </c>
      <c r="J17" s="20">
        <v>12</v>
      </c>
      <c r="K17" s="41">
        <v>6</v>
      </c>
      <c r="L17" s="38">
        <v>2000</v>
      </c>
      <c r="M17" s="38">
        <v>1000</v>
      </c>
      <c r="N17" s="43">
        <v>3000</v>
      </c>
    </row>
    <row r="18" spans="2:14" x14ac:dyDescent="0.25">
      <c r="B18" s="8"/>
      <c r="C18" s="4"/>
      <c r="D18" s="5"/>
    </row>
    <row r="19" spans="2:14" x14ac:dyDescent="0.25">
      <c r="B19" s="3" t="s">
        <v>13</v>
      </c>
      <c r="C19" s="4"/>
      <c r="D19" s="5"/>
    </row>
    <row r="20" spans="2:14" ht="15.75" thickBot="1" x14ac:dyDescent="0.3">
      <c r="B20" s="11" t="s">
        <v>14</v>
      </c>
      <c r="C20" s="12">
        <v>0.11</v>
      </c>
      <c r="D20" s="13" t="s">
        <v>6</v>
      </c>
    </row>
    <row r="24" spans="2:14" ht="15.75" thickBot="1" x14ac:dyDescent="0.3"/>
    <row r="25" spans="2:14" x14ac:dyDescent="0.25">
      <c r="B25" s="54" t="s">
        <v>35</v>
      </c>
      <c r="C25" s="78" t="s">
        <v>36</v>
      </c>
      <c r="D25" s="78" t="s">
        <v>21</v>
      </c>
      <c r="E25" s="78"/>
      <c r="F25" s="79" t="s">
        <v>1</v>
      </c>
    </row>
    <row r="26" spans="2:14" x14ac:dyDescent="0.25">
      <c r="B26" s="8">
        <v>1</v>
      </c>
      <c r="C26" s="4">
        <v>4</v>
      </c>
      <c r="D26" s="4">
        <v>1500</v>
      </c>
      <c r="E26" s="4"/>
      <c r="F26" s="5">
        <v>800</v>
      </c>
    </row>
    <row r="27" spans="2:14" x14ac:dyDescent="0.25">
      <c r="B27" s="8">
        <v>2</v>
      </c>
      <c r="C27" s="4">
        <v>4</v>
      </c>
      <c r="D27" s="4">
        <v>1500</v>
      </c>
      <c r="E27" s="4"/>
      <c r="F27" s="5">
        <v>1000</v>
      </c>
    </row>
    <row r="28" spans="2:14" x14ac:dyDescent="0.25">
      <c r="B28" s="8">
        <v>3</v>
      </c>
      <c r="C28" s="4">
        <v>4</v>
      </c>
      <c r="D28" s="4">
        <v>2000</v>
      </c>
      <c r="E28" s="4"/>
      <c r="F28" s="5">
        <v>800</v>
      </c>
    </row>
    <row r="29" spans="2:14" x14ac:dyDescent="0.25">
      <c r="B29" s="8">
        <v>4</v>
      </c>
      <c r="C29" s="4">
        <v>4</v>
      </c>
      <c r="D29" s="4">
        <v>2000</v>
      </c>
      <c r="E29" s="4"/>
      <c r="F29" s="5">
        <v>1000</v>
      </c>
    </row>
    <row r="30" spans="2:14" x14ac:dyDescent="0.25">
      <c r="B30" s="8">
        <v>5</v>
      </c>
      <c r="C30" s="4">
        <v>5</v>
      </c>
      <c r="D30" s="4">
        <v>1500</v>
      </c>
      <c r="E30" s="4"/>
      <c r="F30" s="5">
        <v>800</v>
      </c>
    </row>
    <row r="31" spans="2:14" x14ac:dyDescent="0.25">
      <c r="B31" s="8">
        <v>6</v>
      </c>
      <c r="C31" s="4">
        <v>5</v>
      </c>
      <c r="D31" s="4">
        <v>1500</v>
      </c>
      <c r="E31" s="4"/>
      <c r="F31" s="5">
        <v>1000</v>
      </c>
    </row>
    <row r="32" spans="2:14" x14ac:dyDescent="0.25">
      <c r="B32" s="8">
        <v>7</v>
      </c>
      <c r="C32" s="4">
        <v>5</v>
      </c>
      <c r="D32" s="4">
        <v>2000</v>
      </c>
      <c r="E32" s="4"/>
      <c r="F32" s="5">
        <v>800</v>
      </c>
    </row>
    <row r="33" spans="2:6" x14ac:dyDescent="0.25">
      <c r="B33" s="8">
        <v>8</v>
      </c>
      <c r="C33" s="4">
        <v>5</v>
      </c>
      <c r="D33" s="4">
        <v>2000</v>
      </c>
      <c r="E33" s="4"/>
      <c r="F33" s="5">
        <v>1000</v>
      </c>
    </row>
    <row r="34" spans="2:6" x14ac:dyDescent="0.25">
      <c r="B34" s="8">
        <v>9</v>
      </c>
      <c r="C34" s="4">
        <v>6</v>
      </c>
      <c r="D34" s="4">
        <v>1500</v>
      </c>
      <c r="E34" s="4"/>
      <c r="F34" s="5">
        <v>800</v>
      </c>
    </row>
    <row r="35" spans="2:6" x14ac:dyDescent="0.25">
      <c r="B35" s="8">
        <v>10</v>
      </c>
      <c r="C35" s="4">
        <v>6</v>
      </c>
      <c r="D35" s="4">
        <v>1500</v>
      </c>
      <c r="E35" s="4"/>
      <c r="F35" s="5">
        <v>1000</v>
      </c>
    </row>
    <row r="36" spans="2:6" x14ac:dyDescent="0.25">
      <c r="B36" s="8">
        <v>11</v>
      </c>
      <c r="C36" s="4">
        <v>6</v>
      </c>
      <c r="D36" s="4">
        <v>2000</v>
      </c>
      <c r="E36" s="4"/>
      <c r="F36" s="5">
        <v>800</v>
      </c>
    </row>
    <row r="37" spans="2:6" ht="15.75" thickBot="1" x14ac:dyDescent="0.3">
      <c r="B37" s="48">
        <v>12</v>
      </c>
      <c r="C37" s="66">
        <v>6</v>
      </c>
      <c r="D37" s="66">
        <v>2000</v>
      </c>
      <c r="E37" s="66"/>
      <c r="F37" s="13">
        <v>1000</v>
      </c>
    </row>
  </sheetData>
  <mergeCells count="3">
    <mergeCell ref="B2:D2"/>
    <mergeCell ref="F2:H2"/>
    <mergeCell ref="J2:N2"/>
  </mergeCells>
  <conditionalFormatting sqref="F15:H15">
    <cfRule type="expression" dxfId="2" priority="3">
      <formula>$G$15&lt;0</formula>
    </cfRule>
    <cfRule type="expression" dxfId="1" priority="4">
      <formula>$G$15&gt;0</formula>
    </cfRule>
  </conditionalFormatting>
  <conditionalFormatting sqref="N6:N1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Voorblad</vt:lpstr>
      <vt:lpstr>WA1</vt:lpstr>
      <vt:lpstr>WA2</vt:lpstr>
      <vt:lpstr>WA3</vt:lpstr>
      <vt:lpstr>WA4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2016-09-30T12:45:43Z</dcterms:created>
  <dcterms:modified xsi:type="dcterms:W3CDTF">2016-10-03T11:23:21Z</dcterms:modified>
</cp:coreProperties>
</file>