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0" windowWidth="24080" windowHeight="16600" tabRatio="500"/>
  </bookViews>
  <sheets>
    <sheet name="Voorblad" sheetId="7" r:id="rId1"/>
    <sheet name="TW1" sheetId="1" r:id="rId2"/>
    <sheet name="TW2" sheetId="5" r:id="rId3"/>
    <sheet name="TW3" sheetId="3" r:id="rId4"/>
    <sheet name="TW4" sheetId="6" r:id="rId5"/>
  </sheets>
  <definedNames>
    <definedName name="Bedrag" localSheetId="2">'TW2'!$C$4</definedName>
    <definedName name="Bedrag" localSheetId="3">'TW3'!$C$4</definedName>
    <definedName name="Bedrag">'TW1'!$C$4</definedName>
    <definedName name="JrMndFactor">'TW2'!$C$7</definedName>
    <definedName name="JrMndRente">'TW2'!$C$6</definedName>
    <definedName name="Looptijd" localSheetId="2">'TW2'!$C$8</definedName>
    <definedName name="Looptijd" localSheetId="3">'TW3'!$C$6</definedName>
    <definedName name="Looptijd">'TW1'!$C$6</definedName>
    <definedName name="Rente" localSheetId="2">'TW2'!$C$5</definedName>
    <definedName name="Rente" localSheetId="3">'TW3'!$C$5</definedName>
    <definedName name="Rente">'TW1'!$C$5</definedName>
    <definedName name="RenteMut">'TW4'!$L$2</definedName>
    <definedName name="StortMut">'TW4'!$J$2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" i="6" l="1"/>
  <c r="N5" i="6"/>
  <c r="K6" i="6"/>
  <c r="M6" i="6"/>
  <c r="N6" i="6"/>
  <c r="K7" i="6"/>
  <c r="M7" i="6"/>
  <c r="N7" i="6"/>
  <c r="K8" i="6"/>
  <c r="M8" i="6"/>
  <c r="N8" i="6"/>
  <c r="K9" i="6"/>
  <c r="M9" i="6"/>
  <c r="N9" i="6"/>
  <c r="K10" i="6"/>
  <c r="M10" i="6"/>
  <c r="N10" i="6"/>
  <c r="K11" i="6"/>
  <c r="M11" i="6"/>
  <c r="N11" i="6"/>
  <c r="K12" i="6"/>
  <c r="M12" i="6"/>
  <c r="N12" i="6"/>
  <c r="K13" i="6"/>
  <c r="M13" i="6"/>
  <c r="N13" i="6"/>
  <c r="K14" i="6"/>
  <c r="M14" i="6"/>
  <c r="N14" i="6"/>
  <c r="K15" i="6"/>
  <c r="M15" i="6"/>
  <c r="N15" i="6"/>
  <c r="K16" i="6"/>
  <c r="M16" i="6"/>
  <c r="N16" i="6"/>
  <c r="K17" i="6"/>
  <c r="M17" i="6"/>
  <c r="N17" i="6"/>
  <c r="K18" i="6"/>
  <c r="M18" i="6"/>
  <c r="N18" i="6"/>
  <c r="K19" i="6"/>
  <c r="M19" i="6"/>
  <c r="N19" i="6"/>
  <c r="K20" i="6"/>
  <c r="M20" i="6"/>
  <c r="N20" i="6"/>
  <c r="K21" i="6"/>
  <c r="M21" i="6"/>
  <c r="N21" i="6"/>
  <c r="K22" i="6"/>
  <c r="M22" i="6"/>
  <c r="N22" i="6"/>
  <c r="K23" i="6"/>
  <c r="M23" i="6"/>
  <c r="N23" i="6"/>
  <c r="K24" i="6"/>
  <c r="M24" i="6"/>
  <c r="N24" i="6"/>
  <c r="K25" i="6"/>
  <c r="M25" i="6"/>
  <c r="N25" i="6"/>
  <c r="K26" i="6"/>
  <c r="M26" i="6"/>
  <c r="N26" i="6"/>
  <c r="K27" i="6"/>
  <c r="M27" i="6"/>
  <c r="N27" i="6"/>
  <c r="K28" i="6"/>
  <c r="M28" i="6"/>
  <c r="N28" i="6"/>
  <c r="K29" i="6"/>
  <c r="M29" i="6"/>
  <c r="N29" i="6"/>
  <c r="K30" i="6"/>
  <c r="M30" i="6"/>
  <c r="N30" i="6"/>
  <c r="K31" i="6"/>
  <c r="M31" i="6"/>
  <c r="N31" i="6"/>
  <c r="K32" i="6"/>
  <c r="M32" i="6"/>
  <c r="N32" i="6"/>
  <c r="K33" i="6"/>
  <c r="M33" i="6"/>
  <c r="N33" i="6"/>
  <c r="K34" i="6"/>
  <c r="M34" i="6"/>
  <c r="E7" i="6"/>
  <c r="C6" i="6"/>
  <c r="C7" i="6"/>
  <c r="F5" i="6"/>
  <c r="G5" i="6"/>
  <c r="D6" i="6"/>
  <c r="F6" i="6"/>
  <c r="G6" i="6"/>
  <c r="D7" i="6"/>
  <c r="F7" i="6"/>
  <c r="G7" i="6"/>
  <c r="C8" i="6"/>
  <c r="D8" i="6"/>
  <c r="E8" i="6"/>
  <c r="F8" i="6"/>
  <c r="G8" i="6"/>
  <c r="C9" i="6"/>
  <c r="D9" i="6"/>
  <c r="E9" i="6"/>
  <c r="F9" i="6"/>
  <c r="G9" i="6"/>
  <c r="C10" i="6"/>
  <c r="D10" i="6"/>
  <c r="E10" i="6"/>
  <c r="F10" i="6"/>
  <c r="G10" i="6"/>
  <c r="C11" i="6"/>
  <c r="D11" i="6"/>
  <c r="E11" i="6"/>
  <c r="F11" i="6"/>
  <c r="G11" i="6"/>
  <c r="C12" i="6"/>
  <c r="D12" i="6"/>
  <c r="E12" i="6"/>
  <c r="F12" i="6"/>
  <c r="G12" i="6"/>
  <c r="C13" i="6"/>
  <c r="D13" i="6"/>
  <c r="E13" i="6"/>
  <c r="F13" i="6"/>
  <c r="G13" i="6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C20" i="6"/>
  <c r="D20" i="6"/>
  <c r="E20" i="6"/>
  <c r="F20" i="6"/>
  <c r="G20" i="6"/>
  <c r="C21" i="6"/>
  <c r="D21" i="6"/>
  <c r="E21" i="6"/>
  <c r="F21" i="6"/>
  <c r="G21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F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F28" i="6"/>
  <c r="G28" i="6"/>
  <c r="C29" i="6"/>
  <c r="D29" i="6"/>
  <c r="E29" i="6"/>
  <c r="F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F32" i="6"/>
  <c r="G32" i="6"/>
  <c r="C33" i="6"/>
  <c r="D33" i="6"/>
  <c r="E33" i="6"/>
  <c r="F33" i="6"/>
  <c r="G33" i="6"/>
  <c r="C34" i="6"/>
  <c r="D34" i="6"/>
  <c r="E34" i="6"/>
  <c r="F34" i="6"/>
  <c r="H5" i="3"/>
  <c r="F6" i="3"/>
  <c r="G6" i="3"/>
  <c r="H6" i="3"/>
  <c r="F7" i="3"/>
  <c r="G7" i="3"/>
  <c r="H7" i="3"/>
  <c r="F8" i="3"/>
  <c r="G8" i="3"/>
  <c r="H8" i="3"/>
  <c r="F9" i="3"/>
  <c r="G9" i="3"/>
  <c r="H9" i="3"/>
  <c r="F10" i="3"/>
  <c r="G10" i="3"/>
  <c r="H10" i="3"/>
  <c r="F11" i="3"/>
  <c r="G11" i="3"/>
  <c r="H11" i="3"/>
  <c r="F12" i="3"/>
  <c r="G12" i="3"/>
  <c r="H12" i="3"/>
  <c r="F13" i="3"/>
  <c r="G13" i="3"/>
  <c r="H13" i="3"/>
  <c r="F14" i="3"/>
  <c r="G14" i="3"/>
  <c r="H14" i="3"/>
  <c r="F15" i="3"/>
  <c r="G15" i="3"/>
  <c r="H15" i="3"/>
  <c r="F16" i="3"/>
  <c r="G16" i="3"/>
  <c r="H16" i="3"/>
  <c r="F17" i="3"/>
  <c r="G17" i="3"/>
  <c r="H17" i="3"/>
  <c r="F18" i="3"/>
  <c r="G18" i="3"/>
  <c r="H18" i="3"/>
  <c r="F19" i="3"/>
  <c r="G19" i="3"/>
  <c r="H19" i="3"/>
  <c r="F20" i="3"/>
  <c r="G20" i="3"/>
  <c r="H20" i="3"/>
  <c r="F21" i="3"/>
  <c r="G21" i="3"/>
  <c r="H21" i="3"/>
  <c r="F22" i="3"/>
  <c r="G22" i="3"/>
  <c r="H22" i="3"/>
  <c r="F23" i="3"/>
  <c r="G23" i="3"/>
  <c r="H23" i="3"/>
  <c r="F24" i="3"/>
  <c r="G24" i="3"/>
  <c r="H24" i="3"/>
  <c r="F25" i="3"/>
  <c r="G25" i="3"/>
  <c r="H25" i="3"/>
  <c r="F26" i="3"/>
  <c r="G26" i="3"/>
  <c r="H26" i="3"/>
  <c r="F27" i="3"/>
  <c r="G27" i="3"/>
  <c r="H27" i="3"/>
  <c r="F28" i="3"/>
  <c r="G28" i="3"/>
  <c r="H28" i="3"/>
  <c r="F29" i="3"/>
  <c r="G29" i="3"/>
  <c r="H29" i="3"/>
  <c r="F30" i="3"/>
  <c r="G30" i="3"/>
  <c r="H30" i="3"/>
  <c r="F31" i="3"/>
  <c r="G31" i="3"/>
  <c r="H31" i="3"/>
  <c r="F32" i="3"/>
  <c r="G32" i="3"/>
  <c r="H32" i="3"/>
  <c r="F33" i="3"/>
  <c r="G33" i="3"/>
  <c r="H33" i="3"/>
  <c r="F34" i="3"/>
  <c r="G34" i="3"/>
  <c r="H34" i="3"/>
  <c r="G5" i="3"/>
  <c r="C7" i="5"/>
  <c r="C11" i="5"/>
  <c r="C8" i="3"/>
  <c r="B1" i="5"/>
  <c r="C10" i="5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K5" i="6"/>
  <c r="N34" i="6"/>
  <c r="E6" i="6"/>
  <c r="D5" i="6"/>
  <c r="G34" i="6"/>
  <c r="F5" i="3"/>
  <c r="C9" i="3"/>
  <c r="B1" i="3"/>
  <c r="B1" i="1"/>
  <c r="C9" i="1"/>
  <c r="C8" i="1"/>
</calcChain>
</file>

<file path=xl/sharedStrings.xml><?xml version="1.0" encoding="utf-8"?>
<sst xmlns="http://schemas.openxmlformats.org/spreadsheetml/2006/main" count="44" uniqueCount="25">
  <si>
    <t>Bedrag</t>
  </si>
  <si>
    <t>Rente</t>
  </si>
  <si>
    <t>Looptijd</t>
  </si>
  <si>
    <t>ToekWrd1</t>
  </si>
  <si>
    <t>ToekWrd2</t>
  </si>
  <si>
    <t>ToekWrd3</t>
  </si>
  <si>
    <t>Jaar</t>
  </si>
  <si>
    <t>ToekWrd4</t>
  </si>
  <si>
    <t>JrMndRente</t>
  </si>
  <si>
    <t>euro</t>
  </si>
  <si>
    <t>J of M</t>
  </si>
  <si>
    <t>in jaren</t>
  </si>
  <si>
    <t>jaar%</t>
  </si>
  <si>
    <t>M</t>
  </si>
  <si>
    <t>Storting</t>
  </si>
  <si>
    <t>Rente%</t>
  </si>
  <si>
    <t>Jaarlijkse mut:</t>
  </si>
  <si>
    <t>JrMndFactor</t>
  </si>
  <si>
    <t>Dit zijn invoer-cellen.</t>
  </si>
  <si>
    <t>© 2018, G-Info/G. Verbruggen</t>
  </si>
  <si>
    <t>www.ginfo.nl</t>
  </si>
  <si>
    <t>Voorbeeld materiaal -  Rente op rente</t>
  </si>
  <si>
    <t>Wat zijn variabele jaarlijkse stortingen waard bij een variabele rente?</t>
  </si>
  <si>
    <t>StartBedr</t>
  </si>
  <si>
    <t>EindBedr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</si>
</sst>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  <font>
      <b/>
      <u/>
      <sz val="10"/>
      <color theme="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43" fontId="0" fillId="0" borderId="2" xfId="1" applyFont="1" applyBorder="1"/>
    <xf numFmtId="43" fontId="0" fillId="0" borderId="6" xfId="1" applyFont="1" applyBorder="1"/>
    <xf numFmtId="43" fontId="1" fillId="0" borderId="0" xfId="1"/>
    <xf numFmtId="0" fontId="0" fillId="0" borderId="0" xfId="0" applyBorder="1"/>
    <xf numFmtId="43" fontId="1" fillId="0" borderId="0" xfId="1" applyBorder="1"/>
    <xf numFmtId="43" fontId="0" fillId="0" borderId="0" xfId="1" applyFont="1" applyBorder="1"/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3" fillId="0" borderId="0" xfId="0" applyFont="1" applyAlignment="1">
      <alignment wrapText="1"/>
    </xf>
    <xf numFmtId="10" fontId="0" fillId="0" borderId="0" xfId="1" applyNumberFormat="1" applyFont="1" applyBorder="1"/>
    <xf numFmtId="0" fontId="0" fillId="0" borderId="0" xfId="0" applyNumberFormat="1" applyBorder="1" applyAlignment="1">
      <alignment horizontal="right"/>
    </xf>
    <xf numFmtId="0" fontId="2" fillId="2" borderId="1" xfId="0" applyFont="1" applyFill="1" applyBorder="1"/>
    <xf numFmtId="0" fontId="2" fillId="2" borderId="3" xfId="0" applyFont="1" applyFill="1" applyBorder="1"/>
    <xf numFmtId="0" fontId="2" fillId="2" borderId="5" xfId="0" applyFont="1" applyFill="1" applyBorder="1"/>
    <xf numFmtId="0" fontId="2" fillId="2" borderId="9" xfId="0" applyFont="1" applyFill="1" applyBorder="1"/>
    <xf numFmtId="0" fontId="3" fillId="0" borderId="10" xfId="0" applyFont="1" applyBorder="1"/>
    <xf numFmtId="0" fontId="0" fillId="0" borderId="10" xfId="0" applyBorder="1"/>
    <xf numFmtId="0" fontId="0" fillId="0" borderId="11" xfId="0" applyBorder="1"/>
    <xf numFmtId="0" fontId="0" fillId="3" borderId="2" xfId="0" applyFill="1" applyBorder="1"/>
    <xf numFmtId="164" fontId="0" fillId="3" borderId="4" xfId="2" applyNumberFormat="1" applyFont="1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164" fontId="0" fillId="3" borderId="0" xfId="0" applyNumberFormat="1" applyFill="1" applyBorder="1"/>
    <xf numFmtId="9" fontId="0" fillId="3" borderId="0" xfId="0" applyNumberFormat="1" applyFill="1" applyBorder="1" applyAlignment="1">
      <alignment horizontal="right"/>
    </xf>
    <xf numFmtId="0" fontId="0" fillId="3" borderId="8" xfId="0" applyFill="1" applyBorder="1"/>
    <xf numFmtId="164" fontId="0" fillId="3" borderId="4" xfId="0" applyNumberFormat="1" applyFill="1" applyBorder="1"/>
    <xf numFmtId="9" fontId="3" fillId="3" borderId="10" xfId="0" applyNumberFormat="1" applyFont="1" applyFill="1" applyBorder="1"/>
    <xf numFmtId="0" fontId="6" fillId="5" borderId="0" xfId="13" applyFill="1"/>
    <xf numFmtId="0" fontId="6" fillId="5" borderId="0" xfId="13" applyFill="1" applyBorder="1"/>
    <xf numFmtId="0" fontId="6" fillId="0" borderId="0" xfId="13"/>
    <xf numFmtId="0" fontId="6" fillId="6" borderId="0" xfId="13" applyFill="1"/>
    <xf numFmtId="0" fontId="6" fillId="6" borderId="0" xfId="13" applyFill="1" applyBorder="1"/>
    <xf numFmtId="0" fontId="6" fillId="6" borderId="12" xfId="13" applyFill="1" applyBorder="1"/>
    <xf numFmtId="0" fontId="6" fillId="6" borderId="13" xfId="13" applyFill="1" applyBorder="1"/>
    <xf numFmtId="0" fontId="6" fillId="6" borderId="14" xfId="13" applyFill="1" applyBorder="1"/>
    <xf numFmtId="0" fontId="6" fillId="6" borderId="15" xfId="13" applyFill="1" applyBorder="1"/>
    <xf numFmtId="0" fontId="7" fillId="6" borderId="0" xfId="13" applyFont="1" applyFill="1" applyBorder="1"/>
    <xf numFmtId="0" fontId="6" fillId="6" borderId="16" xfId="13" applyFill="1" applyBorder="1"/>
    <xf numFmtId="0" fontId="8" fillId="6" borderId="0" xfId="13" applyFont="1" applyFill="1" applyBorder="1" applyAlignment="1">
      <alignment horizontal="right"/>
    </xf>
    <xf numFmtId="0" fontId="9" fillId="6" borderId="0" xfId="13" applyFont="1" applyFill="1" applyBorder="1" applyAlignment="1">
      <alignment horizontal="right"/>
    </xf>
    <xf numFmtId="0" fontId="10" fillId="6" borderId="0" xfId="13" applyFont="1" applyFill="1" applyBorder="1" applyAlignment="1">
      <alignment horizontal="right"/>
    </xf>
    <xf numFmtId="0" fontId="12" fillId="6" borderId="0" xfId="14" applyFont="1" applyFill="1" applyBorder="1" applyAlignment="1" applyProtection="1">
      <alignment horizontal="right"/>
      <protection locked="0"/>
    </xf>
    <xf numFmtId="0" fontId="11" fillId="6" borderId="0" xfId="14" applyFill="1" applyAlignment="1" applyProtection="1">
      <alignment horizontal="right"/>
      <protection locked="0"/>
    </xf>
    <xf numFmtId="0" fontId="6" fillId="6" borderId="17" xfId="13" applyFill="1" applyBorder="1"/>
    <xf numFmtId="0" fontId="6" fillId="6" borderId="18" xfId="13" applyFill="1" applyBorder="1"/>
    <xf numFmtId="0" fontId="6" fillId="6" borderId="19" xfId="13" applyFill="1" applyBorder="1"/>
    <xf numFmtId="0" fontId="6" fillId="0" borderId="0" xfId="13" applyBorder="1"/>
    <xf numFmtId="0" fontId="0" fillId="0" borderId="0" xfId="0" applyFill="1" applyBorder="1"/>
    <xf numFmtId="164" fontId="0" fillId="0" borderId="0" xfId="0" applyNumberFormat="1" applyFill="1" applyBorder="1"/>
    <xf numFmtId="0" fontId="2" fillId="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17"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5" builtinId="9" hidden="1"/>
    <cellStyle name="Gevolgde hyperlink" xfId="1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 2" xfId="14"/>
    <cellStyle name="Komma" xfId="1" builtinId="3"/>
    <cellStyle name="Normaal" xfId="0" builtinId="0"/>
    <cellStyle name="Normal 2" xfId="13"/>
    <cellStyle name="Procent" xfId="2" builtinId="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(* #,##0.00_);_(* \(#,##0.00\);_(* &quot;-&quot;??_);_(@_)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F2B2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(* #,##0.00_);_(* \(#,##0.00\);_(* &quot;-&quot;??_);_(@_)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F2B2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82551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800" y="800101"/>
          <a:ext cx="2796466" cy="16065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blResult" displayName="tblResult" ref="E4:H34" totalsRowShown="0" dataDxfId="16" tableBorderDxfId="15" dataCellStyle="Komma">
  <autoFilter ref="E4:H34"/>
  <tableColumns count="4">
    <tableColumn id="1" name="Jaar"/>
    <tableColumn id="2" name="StartBedr" dataDxfId="14" dataCellStyle="Komma">
      <calculatedColumnFormula>H4+Bedrag</calculatedColumnFormula>
    </tableColumn>
    <tableColumn id="3" name="Rente" dataDxfId="13" dataCellStyle="Komma">
      <calculatedColumnFormula>tblResult[[#This Row],[StartBedr]]*Rente</calculatedColumnFormula>
    </tableColumn>
    <tableColumn id="4" name="EindBedr" dataDxfId="12" dataCellStyle="Komma">
      <calculatedColumnFormula>tblResult[[#This Row],[StartBedr]]+tblResult[[#This Row],[Rente]]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blResultVar" displayName="tblResultVar" ref="B4:G34" totalsRowShown="0" dataDxfId="11" tableBorderDxfId="10" dataCellStyle="Komma">
  <autoFilter ref="B4:G34"/>
  <tableColumns count="6">
    <tableColumn id="1" name="Jaar"/>
    <tableColumn id="5" name="Storting"/>
    <tableColumn id="2" name="StartBedr" dataDxfId="9" dataCellStyle="Komma">
      <calculatedColumnFormula>G4+Bedrag</calculatedColumnFormula>
    </tableColumn>
    <tableColumn id="6" name="Rente%" dataDxfId="8" dataCellStyle="Komma"/>
    <tableColumn id="3" name="Rente" dataDxfId="7" dataCellStyle="Komma">
      <calculatedColumnFormula>tblResultVar[[#This Row],[StartBedr]]*tblResultVar[[#This Row],[Rente%]]</calculatedColumnFormula>
    </tableColumn>
    <tableColumn id="4" name="EindBedr" dataDxfId="6" dataCellStyle="Komma">
      <calculatedColumnFormula>tblResultVar[[#This Row],[StartBedr]]+tblResultVar[[#This Row],[Rente]]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tblResultVar2" displayName="tblResultVar2" ref="I4:N34" totalsRowShown="0" dataDxfId="5" tableBorderDxfId="4" dataCellStyle="Komma">
  <autoFilter ref="I4:N34"/>
  <tableColumns count="6">
    <tableColumn id="1" name="Jaar"/>
    <tableColumn id="5" name="Storting" dataCellStyle="Komma"/>
    <tableColumn id="2" name="StartBedr" dataDxfId="3" dataCellStyle="Komma">
      <calculatedColumnFormula>N4+Bedrag</calculatedColumnFormula>
    </tableColumn>
    <tableColumn id="6" name="Rente%" dataDxfId="2" dataCellStyle="Komma"/>
    <tableColumn id="3" name="Rente" dataDxfId="0" dataCellStyle="Komma">
      <calculatedColumnFormula>tblResultVar2[[#This Row],[StartBedr]]*tblResultVar2[[#This Row],[Rente%]]</calculatedColumnFormula>
    </tableColumn>
    <tableColumn id="4" name="EindBedr" dataDxfId="1" dataCellStyle="Komma">
      <calculatedColumnFormula>tblResultVar2[[#This Row],[StartBedr]]+tblResultVar2[[#This Row],[Rente]]</calculatedColumnFormula>
    </tableColumn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Inf">
  <a:themeElements>
    <a:clrScheme name="Aangepast 3">
      <a:dk1>
        <a:srgbClr val="2F2B20"/>
      </a:dk1>
      <a:lt1>
        <a:srgbClr val="FFFFFF"/>
      </a:lt1>
      <a:dk2>
        <a:srgbClr val="58585B"/>
      </a:dk2>
      <a:lt2>
        <a:srgbClr val="D1D2D4"/>
      </a:lt2>
      <a:accent1>
        <a:srgbClr val="FBAF3F"/>
      </a:accent1>
      <a:accent2>
        <a:srgbClr val="F5821F"/>
      </a:accent2>
      <a:accent3>
        <a:srgbClr val="6193DD"/>
      </a:accent3>
      <a:accent4>
        <a:srgbClr val="D56E63"/>
      </a:accent4>
      <a:accent5>
        <a:srgbClr val="B6AD37"/>
      </a:accent5>
      <a:accent6>
        <a:srgbClr val="D6F23C"/>
      </a:accent6>
      <a:hlink>
        <a:srgbClr val="D25814"/>
      </a:hlink>
      <a:folHlink>
        <a:srgbClr val="849A0A"/>
      </a:folHlink>
    </a:clrScheme>
    <a:fontScheme name="Kantoor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angrenzend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info.nl/?page_id=68" TargetMode="External"/><Relationship Id="rId2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Relationship Id="rId2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  <pageSetUpPr fitToPage="1"/>
  </sheetPr>
  <dimension ref="A1:AR82"/>
  <sheetViews>
    <sheetView showGridLines="0" showRowColHeaders="0" tabSelected="1" workbookViewId="0"/>
  </sheetViews>
  <sheetFormatPr baseColWidth="10" defaultColWidth="0" defaultRowHeight="12.75" customHeight="1" zeroHeight="1" x14ac:dyDescent="0"/>
  <cols>
    <col min="1" max="1" width="1.1640625" style="32" customWidth="1"/>
    <col min="2" max="3" width="8.83203125" style="32" customWidth="1"/>
    <col min="4" max="4" width="2.6640625" style="32" customWidth="1"/>
    <col min="5" max="13" width="8.83203125" style="32" customWidth="1"/>
    <col min="14" max="14" width="5.83203125" style="49" customWidth="1"/>
    <col min="15" max="15" width="10.33203125" style="32" customWidth="1"/>
    <col min="16" max="16" width="2.83203125" style="32" customWidth="1"/>
    <col min="17" max="26" width="9.1640625" style="32" customWidth="1"/>
    <col min="27" max="16384" width="9.1640625" style="32" hidden="1"/>
  </cols>
  <sheetData>
    <row r="1" spans="1:44" ht="7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</row>
    <row r="2" spans="1:44" ht="1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44" ht="1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ht="13" thickBot="1">
      <c r="A4" s="30"/>
      <c r="B4" s="30"/>
      <c r="C4" s="30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  <c r="O4" s="33"/>
      <c r="P4" s="33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</row>
    <row r="5" spans="1:44" ht="13" thickTop="1">
      <c r="A5" s="30"/>
      <c r="B5" s="30"/>
      <c r="C5" s="30"/>
      <c r="D5" s="33"/>
      <c r="E5" s="35"/>
      <c r="F5" s="36"/>
      <c r="G5" s="36"/>
      <c r="H5" s="36"/>
      <c r="I5" s="36"/>
      <c r="J5" s="36"/>
      <c r="K5" s="36"/>
      <c r="L5" s="36"/>
      <c r="M5" s="36"/>
      <c r="N5" s="36"/>
      <c r="O5" s="37"/>
      <c r="P5" s="33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</row>
    <row r="6" spans="1:44" ht="18">
      <c r="A6" s="30"/>
      <c r="B6" s="30"/>
      <c r="C6" s="30"/>
      <c r="D6" s="33"/>
      <c r="E6" s="38"/>
      <c r="F6" s="39"/>
      <c r="G6" s="34"/>
      <c r="H6" s="34"/>
      <c r="I6" s="34"/>
      <c r="J6" s="34"/>
      <c r="K6" s="34"/>
      <c r="L6" s="34"/>
      <c r="M6" s="34"/>
      <c r="N6" s="34"/>
      <c r="O6" s="40"/>
      <c r="P6" s="33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ht="12">
      <c r="A7" s="30"/>
      <c r="B7" s="30"/>
      <c r="C7" s="30"/>
      <c r="D7" s="33"/>
      <c r="E7" s="38"/>
      <c r="F7" s="34"/>
      <c r="G7" s="34"/>
      <c r="H7" s="34"/>
      <c r="I7" s="34"/>
      <c r="J7" s="34"/>
      <c r="K7" s="34"/>
      <c r="L7" s="34"/>
      <c r="M7" s="34"/>
      <c r="N7" s="34"/>
      <c r="O7" s="40"/>
      <c r="P7" s="33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</row>
    <row r="8" spans="1:44" ht="12">
      <c r="A8" s="30"/>
      <c r="B8" s="30"/>
      <c r="C8" s="30"/>
      <c r="D8" s="33"/>
      <c r="E8" s="38"/>
      <c r="F8" s="34"/>
      <c r="G8" s="34"/>
      <c r="H8" s="34"/>
      <c r="I8" s="34"/>
      <c r="J8" s="34"/>
      <c r="K8" s="34"/>
      <c r="L8" s="34"/>
      <c r="M8" s="34"/>
      <c r="N8" s="34"/>
      <c r="O8" s="40"/>
      <c r="P8" s="33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ht="12">
      <c r="A9" s="30"/>
      <c r="B9" s="30"/>
      <c r="C9" s="30"/>
      <c r="D9" s="33"/>
      <c r="E9" s="38"/>
      <c r="F9" s="34"/>
      <c r="G9" s="34"/>
      <c r="H9" s="34"/>
      <c r="I9" s="34"/>
      <c r="J9" s="34"/>
      <c r="K9" s="34"/>
      <c r="L9" s="34"/>
      <c r="M9" s="34"/>
      <c r="N9" s="34"/>
      <c r="O9" s="40"/>
      <c r="P9" s="33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</row>
    <row r="10" spans="1:44" ht="12">
      <c r="A10" s="30"/>
      <c r="B10" s="30"/>
      <c r="C10" s="30"/>
      <c r="D10" s="33"/>
      <c r="E10" s="38"/>
      <c r="F10" s="34"/>
      <c r="G10" s="34"/>
      <c r="H10" s="34"/>
      <c r="I10" s="34"/>
      <c r="J10" s="34"/>
      <c r="K10" s="34"/>
      <c r="L10" s="34"/>
      <c r="M10" s="34"/>
      <c r="N10" s="34"/>
      <c r="O10" s="40"/>
      <c r="P10" s="33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ht="12">
      <c r="A11" s="30"/>
      <c r="B11" s="30"/>
      <c r="C11" s="30"/>
      <c r="D11" s="33"/>
      <c r="E11" s="38"/>
      <c r="F11" s="34"/>
      <c r="G11" s="34"/>
      <c r="H11" s="34"/>
      <c r="I11" s="34"/>
      <c r="J11" s="34"/>
      <c r="K11" s="34"/>
      <c r="L11" s="34"/>
      <c r="M11" s="34"/>
      <c r="N11" s="34"/>
      <c r="O11" s="40"/>
      <c r="P11" s="33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</row>
    <row r="12" spans="1:44" ht="12">
      <c r="A12" s="30"/>
      <c r="B12" s="30"/>
      <c r="C12" s="30"/>
      <c r="D12" s="33"/>
      <c r="E12" s="38"/>
      <c r="F12" s="34"/>
      <c r="G12" s="34"/>
      <c r="H12" s="34"/>
      <c r="I12" s="34"/>
      <c r="J12" s="34"/>
      <c r="K12" s="34"/>
      <c r="L12" s="34"/>
      <c r="M12" s="34"/>
      <c r="N12" s="34"/>
      <c r="O12" s="40"/>
      <c r="P12" s="33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</row>
    <row r="13" spans="1:44" ht="12">
      <c r="A13" s="30"/>
      <c r="B13" s="30"/>
      <c r="C13" s="30"/>
      <c r="D13" s="33"/>
      <c r="E13" s="38"/>
      <c r="F13" s="34"/>
      <c r="G13" s="34"/>
      <c r="H13" s="34"/>
      <c r="I13" s="34"/>
      <c r="J13" s="34"/>
      <c r="K13" s="34"/>
      <c r="L13" s="34"/>
      <c r="M13" s="34"/>
      <c r="N13" s="34"/>
      <c r="O13" s="40"/>
      <c r="P13" s="33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</row>
    <row r="14" spans="1:44" ht="12">
      <c r="A14" s="30"/>
      <c r="B14" s="30"/>
      <c r="C14" s="30"/>
      <c r="D14" s="33"/>
      <c r="E14" s="38"/>
      <c r="F14" s="34"/>
      <c r="G14" s="34"/>
      <c r="H14" s="34"/>
      <c r="I14" s="34"/>
      <c r="J14" s="34"/>
      <c r="K14" s="34"/>
      <c r="L14" s="34"/>
      <c r="M14" s="34"/>
      <c r="N14" s="34"/>
      <c r="O14" s="40"/>
      <c r="P14" s="33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 ht="12">
      <c r="A15" s="30"/>
      <c r="B15" s="30"/>
      <c r="C15" s="30"/>
      <c r="D15" s="33"/>
      <c r="E15" s="38"/>
      <c r="F15" s="34"/>
      <c r="G15" s="34"/>
      <c r="H15" s="34"/>
      <c r="I15" s="34"/>
      <c r="J15" s="34"/>
      <c r="K15" s="34"/>
      <c r="L15" s="34"/>
      <c r="M15" s="34"/>
      <c r="N15" s="34"/>
      <c r="O15" s="40"/>
      <c r="P15" s="33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</row>
    <row r="16" spans="1:44" ht="12">
      <c r="A16" s="30"/>
      <c r="B16" s="30"/>
      <c r="C16" s="30"/>
      <c r="D16" s="33"/>
      <c r="E16" s="38"/>
      <c r="F16" s="34"/>
      <c r="G16" s="34"/>
      <c r="H16" s="34"/>
      <c r="I16" s="34"/>
      <c r="J16" s="34"/>
      <c r="K16" s="34"/>
      <c r="L16" s="34"/>
      <c r="M16" s="34"/>
      <c r="N16" s="34"/>
      <c r="O16" s="40"/>
      <c r="P16" s="33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</row>
    <row r="17" spans="1:44" ht="12">
      <c r="A17" s="30"/>
      <c r="B17" s="30"/>
      <c r="C17" s="30"/>
      <c r="D17" s="33"/>
      <c r="E17" s="38"/>
      <c r="F17" s="34"/>
      <c r="G17" s="34"/>
      <c r="H17" s="34"/>
      <c r="I17" s="34"/>
      <c r="J17" s="34"/>
      <c r="K17" s="34"/>
      <c r="L17" s="34"/>
      <c r="M17" s="34"/>
      <c r="N17" s="34"/>
      <c r="O17" s="40"/>
      <c r="P17" s="33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ht="34">
      <c r="A18" s="30"/>
      <c r="B18" s="30"/>
      <c r="C18" s="30"/>
      <c r="D18" s="33"/>
      <c r="E18" s="38"/>
      <c r="F18" s="34"/>
      <c r="G18" s="34"/>
      <c r="H18" s="34"/>
      <c r="I18" s="34"/>
      <c r="J18" s="34"/>
      <c r="K18" s="34"/>
      <c r="L18" s="34"/>
      <c r="M18" s="34"/>
      <c r="N18" s="41"/>
      <c r="O18" s="40"/>
      <c r="P18" s="33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ht="12">
      <c r="A19" s="30"/>
      <c r="B19" s="30"/>
      <c r="C19" s="30"/>
      <c r="D19" s="33"/>
      <c r="E19" s="38"/>
      <c r="F19" s="34"/>
      <c r="G19" s="34"/>
      <c r="H19" s="34"/>
      <c r="I19" s="34"/>
      <c r="J19" s="34"/>
      <c r="K19" s="34"/>
      <c r="L19" s="34"/>
      <c r="M19" s="34"/>
      <c r="N19" s="34"/>
      <c r="O19" s="40"/>
      <c r="P19" s="33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ht="12">
      <c r="A20" s="30"/>
      <c r="B20" s="30"/>
      <c r="C20" s="30"/>
      <c r="D20" s="33"/>
      <c r="E20" s="38"/>
      <c r="F20" s="34"/>
      <c r="G20" s="34"/>
      <c r="H20" s="34"/>
      <c r="I20" s="34"/>
      <c r="J20" s="34"/>
      <c r="K20" s="34"/>
      <c r="L20" s="34"/>
      <c r="M20" s="34"/>
      <c r="N20" s="34"/>
      <c r="O20" s="40"/>
      <c r="P20" s="33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</row>
    <row r="21" spans="1:44" ht="12">
      <c r="A21" s="30"/>
      <c r="B21" s="30"/>
      <c r="C21" s="30"/>
      <c r="D21" s="33"/>
      <c r="E21" s="38"/>
      <c r="F21" s="34"/>
      <c r="G21" s="34"/>
      <c r="H21" s="34"/>
      <c r="I21" s="34"/>
      <c r="J21" s="34"/>
      <c r="K21" s="34"/>
      <c r="L21" s="34"/>
      <c r="M21" s="34"/>
      <c r="N21" s="34"/>
      <c r="O21" s="40"/>
      <c r="P21" s="33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ht="12">
      <c r="A22" s="30"/>
      <c r="B22" s="30"/>
      <c r="C22" s="30"/>
      <c r="D22" s="33"/>
      <c r="E22" s="38"/>
      <c r="F22" s="34"/>
      <c r="G22" s="34"/>
      <c r="H22" s="34"/>
      <c r="I22" s="34"/>
      <c r="J22" s="34"/>
      <c r="K22" s="34"/>
      <c r="L22" s="34"/>
      <c r="M22" s="34"/>
      <c r="N22" s="34"/>
      <c r="O22" s="40"/>
      <c r="P22" s="33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</row>
    <row r="23" spans="1:44" ht="12">
      <c r="A23" s="30"/>
      <c r="B23" s="30"/>
      <c r="C23" s="30"/>
      <c r="D23" s="33"/>
      <c r="E23" s="38"/>
      <c r="F23" s="34"/>
      <c r="G23" s="34"/>
      <c r="H23" s="34"/>
      <c r="I23" s="34"/>
      <c r="J23" s="34"/>
      <c r="K23" s="34"/>
      <c r="L23" s="34"/>
      <c r="M23" s="34"/>
      <c r="N23" s="34"/>
      <c r="O23" s="40"/>
      <c r="P23" s="33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</row>
    <row r="24" spans="1:44" ht="21">
      <c r="A24" s="30"/>
      <c r="B24" s="30"/>
      <c r="C24" s="30"/>
      <c r="D24" s="33"/>
      <c r="E24" s="38"/>
      <c r="F24" s="34"/>
      <c r="G24" s="34"/>
      <c r="H24" s="34"/>
      <c r="I24" s="34"/>
      <c r="J24" s="34"/>
      <c r="K24" s="34"/>
      <c r="L24" s="34"/>
      <c r="M24" s="34"/>
      <c r="N24" s="42" t="s">
        <v>21</v>
      </c>
      <c r="O24" s="40"/>
      <c r="P24" s="33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</row>
    <row r="25" spans="1:44" ht="12">
      <c r="A25" s="30"/>
      <c r="B25" s="30"/>
      <c r="C25" s="30"/>
      <c r="D25" s="33"/>
      <c r="E25" s="38"/>
      <c r="F25" s="34"/>
      <c r="G25" s="34"/>
      <c r="H25" s="34"/>
      <c r="I25" s="34"/>
      <c r="J25" s="34"/>
      <c r="K25" s="34"/>
      <c r="L25" s="34"/>
      <c r="M25" s="34"/>
      <c r="N25" s="34"/>
      <c r="O25" s="40"/>
      <c r="P25" s="33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1:44" ht="12">
      <c r="A26" s="30"/>
      <c r="B26" s="30"/>
      <c r="C26" s="30"/>
      <c r="D26" s="33"/>
      <c r="E26" s="38"/>
      <c r="F26" s="34"/>
      <c r="G26" s="34"/>
      <c r="H26" s="34"/>
      <c r="I26" s="34"/>
      <c r="J26" s="34"/>
      <c r="K26" s="34"/>
      <c r="L26" s="34"/>
      <c r="M26" s="34"/>
      <c r="N26" s="34"/>
      <c r="O26" s="40"/>
      <c r="P26" s="33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</row>
    <row r="27" spans="1:44" ht="12">
      <c r="A27" s="30"/>
      <c r="B27" s="30"/>
      <c r="C27" s="30"/>
      <c r="D27" s="33"/>
      <c r="E27" s="38"/>
      <c r="F27" s="34"/>
      <c r="G27" s="34"/>
      <c r="H27" s="34"/>
      <c r="I27" s="34"/>
      <c r="J27" s="34"/>
      <c r="K27" s="34"/>
      <c r="L27" s="34"/>
      <c r="M27" s="34"/>
      <c r="N27" s="34"/>
      <c r="O27" s="40"/>
      <c r="P27" s="33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</row>
    <row r="28" spans="1:44" ht="12">
      <c r="A28" s="30"/>
      <c r="B28" s="30"/>
      <c r="C28" s="30"/>
      <c r="D28" s="33"/>
      <c r="E28" s="38"/>
      <c r="F28" s="34"/>
      <c r="G28" s="34"/>
      <c r="H28" s="34"/>
      <c r="I28" s="34"/>
      <c r="J28" s="34"/>
      <c r="K28" s="34"/>
      <c r="L28" s="34"/>
      <c r="M28" s="34"/>
      <c r="N28" s="34"/>
      <c r="O28" s="40"/>
      <c r="P28" s="33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</row>
    <row r="29" spans="1:44" ht="12">
      <c r="A29" s="30"/>
      <c r="B29" s="30"/>
      <c r="C29" s="30"/>
      <c r="D29" s="33"/>
      <c r="E29" s="38"/>
      <c r="F29" s="34"/>
      <c r="G29" s="34"/>
      <c r="H29" s="34"/>
      <c r="I29" s="34"/>
      <c r="J29" s="34"/>
      <c r="K29" s="34"/>
      <c r="L29" s="34"/>
      <c r="M29" s="34"/>
      <c r="N29" s="34"/>
      <c r="O29" s="40"/>
      <c r="P29" s="33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</row>
    <row r="30" spans="1:44" ht="12">
      <c r="A30" s="30"/>
      <c r="B30" s="30"/>
      <c r="C30" s="30"/>
      <c r="D30" s="33"/>
      <c r="E30" s="38"/>
      <c r="F30" s="34"/>
      <c r="G30" s="34"/>
      <c r="H30" s="34"/>
      <c r="I30" s="34"/>
      <c r="J30" s="34"/>
      <c r="K30" s="34"/>
      <c r="L30" s="34"/>
      <c r="M30" s="34"/>
      <c r="N30" s="34"/>
      <c r="O30" s="40"/>
      <c r="P30" s="33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</row>
    <row r="31" spans="1:44" ht="12">
      <c r="A31" s="30"/>
      <c r="B31" s="30"/>
      <c r="C31" s="30"/>
      <c r="D31" s="33"/>
      <c r="E31" s="38"/>
      <c r="F31" s="34"/>
      <c r="G31" s="34"/>
      <c r="H31" s="34"/>
      <c r="I31" s="34"/>
      <c r="J31" s="34"/>
      <c r="K31" s="34"/>
      <c r="L31" s="34"/>
      <c r="M31" s="34"/>
      <c r="N31" s="34"/>
      <c r="O31" s="40"/>
      <c r="P31" s="33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</row>
    <row r="32" spans="1:44" ht="12">
      <c r="A32" s="30"/>
      <c r="B32" s="30"/>
      <c r="C32" s="30"/>
      <c r="D32" s="33"/>
      <c r="E32" s="38"/>
      <c r="F32" s="34"/>
      <c r="G32" s="34"/>
      <c r="H32" s="34"/>
      <c r="I32" s="34"/>
      <c r="J32" s="34"/>
      <c r="K32" s="34"/>
      <c r="L32" s="34"/>
      <c r="M32" s="34"/>
      <c r="N32" s="34"/>
      <c r="O32" s="40"/>
      <c r="P32" s="33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</row>
    <row r="33" spans="1:44" ht="13">
      <c r="A33" s="30"/>
      <c r="B33" s="30"/>
      <c r="C33" s="30"/>
      <c r="D33" s="33"/>
      <c r="E33" s="38"/>
      <c r="F33" s="34"/>
      <c r="G33" s="34"/>
      <c r="H33" s="34"/>
      <c r="I33" s="34"/>
      <c r="J33" s="34"/>
      <c r="K33" s="34"/>
      <c r="L33" s="34"/>
      <c r="M33" s="34"/>
      <c r="N33" s="43" t="s">
        <v>19</v>
      </c>
      <c r="O33" s="40"/>
      <c r="P33" s="33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</row>
    <row r="34" spans="1:44" ht="12">
      <c r="A34" s="30"/>
      <c r="B34" s="30"/>
      <c r="C34" s="30"/>
      <c r="D34" s="33"/>
      <c r="E34" s="38"/>
      <c r="F34" s="34"/>
      <c r="G34" s="34"/>
      <c r="H34" s="34"/>
      <c r="I34" s="34"/>
      <c r="J34" s="34"/>
      <c r="K34" s="34"/>
      <c r="L34" s="34"/>
      <c r="M34" s="34"/>
      <c r="N34" s="44" t="s">
        <v>20</v>
      </c>
      <c r="O34" s="40"/>
      <c r="P34" s="33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</row>
    <row r="35" spans="1:44" ht="12">
      <c r="A35" s="30"/>
      <c r="B35" s="30"/>
      <c r="C35" s="30"/>
      <c r="D35" s="33"/>
      <c r="E35" s="38"/>
      <c r="F35" s="34"/>
      <c r="G35" s="34"/>
      <c r="H35" s="34"/>
      <c r="I35" s="34"/>
      <c r="J35" s="34"/>
      <c r="K35" s="34"/>
      <c r="L35" s="34"/>
      <c r="M35" s="34"/>
      <c r="N35" s="45"/>
      <c r="O35" s="40"/>
      <c r="P35" s="33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</row>
    <row r="36" spans="1:44" ht="12">
      <c r="A36" s="30"/>
      <c r="B36" s="30"/>
      <c r="C36" s="30"/>
      <c r="D36" s="33"/>
      <c r="E36" s="38"/>
      <c r="F36" s="34"/>
      <c r="G36" s="34"/>
      <c r="H36" s="34"/>
      <c r="I36" s="34"/>
      <c r="J36" s="34"/>
      <c r="K36" s="34"/>
      <c r="L36" s="34"/>
      <c r="M36" s="34"/>
      <c r="N36" s="34"/>
      <c r="O36" s="40"/>
      <c r="P36" s="33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</row>
    <row r="37" spans="1:44" ht="13" thickBot="1">
      <c r="A37" s="30"/>
      <c r="B37" s="30"/>
      <c r="C37" s="30"/>
      <c r="D37" s="33"/>
      <c r="E37" s="46"/>
      <c r="F37" s="47"/>
      <c r="G37" s="47"/>
      <c r="H37" s="47"/>
      <c r="I37" s="47"/>
      <c r="J37" s="47"/>
      <c r="K37" s="47"/>
      <c r="L37" s="47"/>
      <c r="M37" s="47"/>
      <c r="N37" s="47"/>
      <c r="O37" s="48"/>
      <c r="P37" s="33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</row>
    <row r="38" spans="1:44" ht="13" thickTop="1">
      <c r="A38" s="30"/>
      <c r="B38" s="30"/>
      <c r="C38" s="30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4"/>
      <c r="O38" s="33"/>
      <c r="P38" s="33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</row>
    <row r="39" spans="1:44" ht="1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</row>
    <row r="40" spans="1:44" ht="1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</row>
    <row r="41" spans="1:44" ht="1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</row>
    <row r="42" spans="1:44" ht="1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</row>
    <row r="43" spans="1:44" ht="1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1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</row>
    <row r="44" spans="1:44" ht="1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1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</row>
    <row r="45" spans="1:44" ht="1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1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</row>
    <row r="46" spans="1:44" ht="1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1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</row>
    <row r="47" spans="1:44" ht="1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1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</row>
    <row r="48" spans="1:44" ht="1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</row>
    <row r="49" spans="1:44" ht="1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1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</row>
    <row r="50" spans="1:44" ht="1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1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</row>
    <row r="51" spans="1:44" ht="12" hidden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1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</row>
    <row r="52" spans="1:44" ht="12" hidden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1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</row>
    <row r="53" spans="1:44" ht="12" hidden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1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</row>
    <row r="54" spans="1:44" ht="12" hidden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1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</row>
    <row r="55" spans="1:44" ht="12" hidden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1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</row>
    <row r="56" spans="1:44" ht="12" hidden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</row>
    <row r="57" spans="1:44" ht="12" hidden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1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</row>
    <row r="58" spans="1:44" ht="12" hidden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1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</row>
    <row r="59" spans="1:44" ht="12" hidden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1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</row>
    <row r="60" spans="1:44" ht="12" hidden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1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</row>
    <row r="61" spans="1:44" ht="12" hidden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</row>
    <row r="62" spans="1:44" ht="12" hidden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1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</row>
    <row r="63" spans="1:44" ht="12" hidden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1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</row>
    <row r="64" spans="1:44" ht="12" hidden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1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</row>
    <row r="65" spans="1:44" ht="12" hidden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1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</row>
    <row r="66" spans="1:44" ht="12" hidden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1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</row>
    <row r="67" spans="1:44" ht="12" hidden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1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</row>
    <row r="68" spans="1:44" ht="12" hidden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1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</row>
    <row r="69" spans="1:44" ht="12" hidden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1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</row>
    <row r="70" spans="1:44" ht="12" hidden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1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</row>
    <row r="71" spans="1:44" ht="12" hidden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1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</row>
    <row r="72" spans="1:44" ht="12" hidden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1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</row>
    <row r="73" spans="1:44" ht="12" hidden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</row>
    <row r="74" spans="1:44" ht="12" hidden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1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</row>
    <row r="75" spans="1:44" ht="12" hidden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1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</row>
    <row r="76" spans="1:44" ht="12" hidden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1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</row>
    <row r="77" spans="1:44" ht="12" hidden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1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</row>
    <row r="78" spans="1:44" ht="12" hidden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1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</row>
    <row r="79" spans="1:44" ht="12" hidden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1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</row>
    <row r="80" spans="1:44" ht="12" hidden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1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</row>
    <row r="81" spans="1:44" ht="12" hidden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1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</row>
    <row r="82" spans="1:44" ht="12" hidden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1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/>
  </sheetViews>
  <sheetFormatPr baseColWidth="10" defaultColWidth="11.33203125" defaultRowHeight="15" x14ac:dyDescent="0"/>
  <cols>
    <col min="1" max="1" width="3" customWidth="1"/>
    <col min="2" max="2" width="9.83203125" customWidth="1"/>
    <col min="3" max="3" width="9.5" customWidth="1"/>
  </cols>
  <sheetData>
    <row r="1" spans="2:4" ht="15" customHeight="1">
      <c r="B1" s="52" t="str">
        <f>"Wat is "&amp;Bedrag&amp;" euro over "&amp;Looptijd&amp;" jaar waard bij "&amp;TEXT(Rente,"0,0%")&amp;" rente?"</f>
        <v>Wat is 100 euro over 10 jaar waard bij 3,0% rente?</v>
      </c>
      <c r="C1" s="52"/>
      <c r="D1" s="52"/>
    </row>
    <row r="2" spans="2:4">
      <c r="B2" s="52"/>
      <c r="C2" s="52"/>
      <c r="D2" s="52"/>
    </row>
    <row r="3" spans="2:4" ht="16" thickBot="1"/>
    <row r="4" spans="2:4">
      <c r="B4" s="13" t="s">
        <v>0</v>
      </c>
      <c r="C4" s="20">
        <v>100</v>
      </c>
    </row>
    <row r="5" spans="2:4">
      <c r="B5" s="14" t="s">
        <v>1</v>
      </c>
      <c r="C5" s="21">
        <v>0.03</v>
      </c>
    </row>
    <row r="6" spans="2:4" ht="16" thickBot="1">
      <c r="B6" s="15" t="s">
        <v>2</v>
      </c>
      <c r="C6" s="22">
        <v>10</v>
      </c>
    </row>
    <row r="7" spans="2:4" ht="16" thickBot="1"/>
    <row r="8" spans="2:4">
      <c r="B8" s="13" t="s">
        <v>3</v>
      </c>
      <c r="C8" s="1">
        <f>Bedrag*(1+Rente)^Looptijd</f>
        <v>134.39163793441219</v>
      </c>
    </row>
    <row r="9" spans="2:4" ht="16" thickBot="1">
      <c r="B9" s="15" t="s">
        <v>4</v>
      </c>
      <c r="C9" s="2">
        <f>FV(Rente,Looptijd,0,-Bedrag)</f>
        <v>134.39163793441219</v>
      </c>
    </row>
    <row r="13" spans="2:4">
      <c r="B13" s="23" t="s">
        <v>18</v>
      </c>
      <c r="C13" s="23"/>
    </row>
  </sheetData>
  <mergeCells count="1">
    <mergeCell ref="B1:D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workbookViewId="0"/>
  </sheetViews>
  <sheetFormatPr baseColWidth="10" defaultColWidth="11.33203125" defaultRowHeight="15" x14ac:dyDescent="0"/>
  <cols>
    <col min="1" max="1" width="3" customWidth="1"/>
    <col min="2" max="2" width="11.33203125" bestFit="1" customWidth="1"/>
    <col min="3" max="3" width="9.5" customWidth="1"/>
  </cols>
  <sheetData>
    <row r="1" spans="2:4">
      <c r="B1" s="52" t="str">
        <f>"Wat is "&amp;Bedrag&amp;" euro over "&amp;Looptijd*JrMndFactor&amp;IF(JrMndRente="J"," jaar"," maanden")&amp;" waard bij "&amp;TEXT(Rente,"0,0%")&amp;" jaarrente?"</f>
        <v>Wat is 100 euro over 120 maanden waard bij 3,0% jaarrente?</v>
      </c>
      <c r="C1" s="52"/>
      <c r="D1" s="52"/>
    </row>
    <row r="2" spans="2:4">
      <c r="B2" s="52"/>
      <c r="C2" s="52"/>
      <c r="D2" s="52"/>
    </row>
    <row r="3" spans="2:4" ht="16" thickBot="1"/>
    <row r="4" spans="2:4">
      <c r="B4" s="13" t="s">
        <v>0</v>
      </c>
      <c r="C4" s="24">
        <v>100</v>
      </c>
      <c r="D4" s="7" t="s">
        <v>9</v>
      </c>
    </row>
    <row r="5" spans="2:4">
      <c r="B5" s="14" t="s">
        <v>1</v>
      </c>
      <c r="C5" s="25">
        <v>0.03</v>
      </c>
      <c r="D5" s="8" t="s">
        <v>12</v>
      </c>
    </row>
    <row r="6" spans="2:4">
      <c r="B6" s="14" t="s">
        <v>8</v>
      </c>
      <c r="C6" s="26" t="s">
        <v>13</v>
      </c>
      <c r="D6" s="8" t="s">
        <v>10</v>
      </c>
    </row>
    <row r="7" spans="2:4">
      <c r="B7" s="14" t="s">
        <v>17</v>
      </c>
      <c r="C7" s="12">
        <f>IF(JrMndRente="J",1,12)</f>
        <v>12</v>
      </c>
      <c r="D7" s="8"/>
    </row>
    <row r="8" spans="2:4" ht="16" thickBot="1">
      <c r="B8" s="15" t="s">
        <v>2</v>
      </c>
      <c r="C8" s="27">
        <v>10</v>
      </c>
      <c r="D8" s="9" t="s">
        <v>11</v>
      </c>
    </row>
    <row r="9" spans="2:4" ht="16" thickBot="1"/>
    <row r="10" spans="2:4">
      <c r="B10" s="13" t="s">
        <v>3</v>
      </c>
      <c r="C10" s="1">
        <f>Bedrag*(1+Rente/JrMndFactor)^(Looptijd*JrMndFactor)</f>
        <v>134.93535471908257</v>
      </c>
    </row>
    <row r="11" spans="2:4" ht="16" thickBot="1">
      <c r="B11" s="15" t="s">
        <v>4</v>
      </c>
      <c r="C11" s="2">
        <f>FV(Rente/JrMndFactor,Looptijd*JrMndFactor,0,-Bedrag)</f>
        <v>134.93535471908257</v>
      </c>
    </row>
  </sheetData>
  <mergeCells count="1">
    <mergeCell ref="B1:D2"/>
  </mergeCells>
  <dataValidations count="1">
    <dataValidation type="list" allowBlank="1" showInputMessage="1" showErrorMessage="1" sqref="C6">
      <formula1>"J,M"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workbookViewId="0">
      <selection activeCell="H8" sqref="H8"/>
    </sheetView>
  </sheetViews>
  <sheetFormatPr baseColWidth="10" defaultColWidth="11.33203125" defaultRowHeight="15" x14ac:dyDescent="0"/>
  <cols>
    <col min="1" max="1" width="3.83203125" customWidth="1"/>
    <col min="2" max="2" width="9.83203125" customWidth="1"/>
    <col min="3" max="3" width="9.5" bestFit="1" customWidth="1"/>
    <col min="4" max="4" width="3.6640625" customWidth="1"/>
    <col min="5" max="5" width="7.33203125" customWidth="1"/>
    <col min="6" max="6" width="11.83203125" bestFit="1" customWidth="1"/>
    <col min="7" max="7" width="8.83203125" bestFit="1" customWidth="1"/>
    <col min="8" max="8" width="11.5" bestFit="1" customWidth="1"/>
  </cols>
  <sheetData>
    <row r="1" spans="2:8">
      <c r="B1" s="52" t="str">
        <f>"Wat is een jaarlijkse storting van "&amp;Bedrag&amp;" euro over "&amp;Looptijd&amp;" jaar waard bij "&amp;TEXT(Rente,"0,0%")&amp;" rente?"</f>
        <v>Wat is een jaarlijkse storting van 100 euro over 10 jaar waard bij 3,0% rente?</v>
      </c>
      <c r="C1" s="52"/>
      <c r="D1" s="52"/>
      <c r="E1" s="52"/>
      <c r="F1" s="52"/>
      <c r="G1" s="10"/>
      <c r="H1" s="10"/>
    </row>
    <row r="2" spans="2:8">
      <c r="B2" s="53"/>
      <c r="C2" s="53"/>
      <c r="D2" s="53"/>
      <c r="E2" s="53"/>
      <c r="F2" s="53"/>
      <c r="G2" s="10"/>
      <c r="H2" s="10"/>
    </row>
    <row r="3" spans="2:8" ht="16" thickBot="1"/>
    <row r="4" spans="2:8">
      <c r="B4" s="13" t="s">
        <v>0</v>
      </c>
      <c r="C4" s="20">
        <v>100</v>
      </c>
      <c r="D4" s="50"/>
      <c r="E4" s="4" t="s">
        <v>6</v>
      </c>
      <c r="F4" s="4" t="s">
        <v>23</v>
      </c>
      <c r="G4" s="4" t="s">
        <v>1</v>
      </c>
      <c r="H4" s="4" t="s">
        <v>24</v>
      </c>
    </row>
    <row r="5" spans="2:8">
      <c r="B5" s="14" t="s">
        <v>1</v>
      </c>
      <c r="C5" s="28">
        <v>0.03</v>
      </c>
      <c r="D5" s="51"/>
      <c r="E5" s="4">
        <v>1</v>
      </c>
      <c r="F5" s="6">
        <f>Bedrag</f>
        <v>100</v>
      </c>
      <c r="G5" s="6">
        <f>tblResult[[#This Row],[StartBedr]]*Rente</f>
        <v>3</v>
      </c>
      <c r="H5" s="6">
        <f>tblResult[[#This Row],[StartBedr]]+tblResult[[#This Row],[Rente]]</f>
        <v>103</v>
      </c>
    </row>
    <row r="6" spans="2:8" ht="16" thickBot="1">
      <c r="B6" s="15" t="s">
        <v>2</v>
      </c>
      <c r="C6" s="22">
        <v>10</v>
      </c>
      <c r="D6" s="50"/>
      <c r="E6" s="4">
        <v>2</v>
      </c>
      <c r="F6" s="6">
        <f t="shared" ref="F6:F34" si="0">H5+Bedrag</f>
        <v>203</v>
      </c>
      <c r="G6" s="6">
        <f>tblResult[[#This Row],[StartBedr]]*Rente</f>
        <v>6.09</v>
      </c>
      <c r="H6" s="6">
        <f>tblResult[[#This Row],[StartBedr]]+tblResult[[#This Row],[Rente]]</f>
        <v>209.09</v>
      </c>
    </row>
    <row r="7" spans="2:8" ht="16" thickBot="1">
      <c r="E7" s="4">
        <v>3</v>
      </c>
      <c r="F7" s="6">
        <f t="shared" si="0"/>
        <v>309.09000000000003</v>
      </c>
      <c r="G7" s="6">
        <f>tblResult[[#This Row],[StartBedr]]*Rente</f>
        <v>9.2727000000000004</v>
      </c>
      <c r="H7" s="6">
        <f>tblResult[[#This Row],[StartBedr]]+tblResult[[#This Row],[Rente]]</f>
        <v>318.36270000000002</v>
      </c>
    </row>
    <row r="8" spans="2:8">
      <c r="B8" s="13" t="s">
        <v>5</v>
      </c>
      <c r="C8" s="1">
        <f>Bedrag*(((1+Rente)^(Looptijd+1)-1)/Rente-1)</f>
        <v>1180.7795690814849</v>
      </c>
      <c r="D8" s="6"/>
      <c r="E8" s="4">
        <v>4</v>
      </c>
      <c r="F8" s="6">
        <f t="shared" si="0"/>
        <v>418.36270000000002</v>
      </c>
      <c r="G8" s="6">
        <f>tblResult[[#This Row],[StartBedr]]*Rente</f>
        <v>12.550881</v>
      </c>
      <c r="H8" s="6">
        <f>tblResult[[#This Row],[StartBedr]]+tblResult[[#This Row],[Rente]]</f>
        <v>430.91358100000002</v>
      </c>
    </row>
    <row r="9" spans="2:8" ht="16" thickBot="1">
      <c r="B9" s="15" t="s">
        <v>7</v>
      </c>
      <c r="C9" s="2">
        <f>FV(Rente,Looptijd,-Bedrag,0,1)</f>
        <v>1180.7795690814849</v>
      </c>
      <c r="D9" s="6"/>
      <c r="E9" s="4">
        <v>5</v>
      </c>
      <c r="F9" s="6">
        <f t="shared" si="0"/>
        <v>530.91358100000002</v>
      </c>
      <c r="G9" s="6">
        <f>tblResult[[#This Row],[StartBedr]]*Rente</f>
        <v>15.927407430000001</v>
      </c>
      <c r="H9" s="6">
        <f>tblResult[[#This Row],[StartBedr]]+tblResult[[#This Row],[Rente]]</f>
        <v>546.84098843000004</v>
      </c>
    </row>
    <row r="10" spans="2:8">
      <c r="E10" s="4">
        <v>6</v>
      </c>
      <c r="F10" s="6">
        <f t="shared" si="0"/>
        <v>646.84098843000004</v>
      </c>
      <c r="G10" s="6">
        <f>tblResult[[#This Row],[StartBedr]]*Rente</f>
        <v>19.405229652900001</v>
      </c>
      <c r="H10" s="6">
        <f>tblResult[[#This Row],[StartBedr]]+tblResult[[#This Row],[Rente]]</f>
        <v>666.24621808289999</v>
      </c>
    </row>
    <row r="11" spans="2:8">
      <c r="E11" s="4">
        <v>7</v>
      </c>
      <c r="F11" s="6">
        <f t="shared" si="0"/>
        <v>766.24621808289999</v>
      </c>
      <c r="G11" s="6">
        <f>tblResult[[#This Row],[StartBedr]]*Rente</f>
        <v>22.987386542486998</v>
      </c>
      <c r="H11" s="6">
        <f>tblResult[[#This Row],[StartBedr]]+tblResult[[#This Row],[Rente]]</f>
        <v>789.23360462538699</v>
      </c>
    </row>
    <row r="12" spans="2:8">
      <c r="E12" s="4">
        <v>8</v>
      </c>
      <c r="F12" s="6">
        <f t="shared" si="0"/>
        <v>889.23360462538699</v>
      </c>
      <c r="G12" s="6">
        <f>tblResult[[#This Row],[StartBedr]]*Rente</f>
        <v>26.677008138761607</v>
      </c>
      <c r="H12" s="6">
        <f>tblResult[[#This Row],[StartBedr]]+tblResult[[#This Row],[Rente]]</f>
        <v>915.9106127641486</v>
      </c>
    </row>
    <row r="13" spans="2:8">
      <c r="E13" s="4">
        <v>9</v>
      </c>
      <c r="F13" s="6">
        <f t="shared" si="0"/>
        <v>1015.9106127641486</v>
      </c>
      <c r="G13" s="6">
        <f>tblResult[[#This Row],[StartBedr]]*Rente</f>
        <v>30.477318382924455</v>
      </c>
      <c r="H13" s="6">
        <f>tblResult[[#This Row],[StartBedr]]+tblResult[[#This Row],[Rente]]</f>
        <v>1046.387931147073</v>
      </c>
    </row>
    <row r="14" spans="2:8">
      <c r="E14" s="4">
        <v>10</v>
      </c>
      <c r="F14" s="6">
        <f t="shared" si="0"/>
        <v>1146.387931147073</v>
      </c>
      <c r="G14" s="6">
        <f>tblResult[[#This Row],[StartBedr]]*Rente</f>
        <v>34.391637934412188</v>
      </c>
      <c r="H14" s="6">
        <f>tblResult[[#This Row],[StartBedr]]+tblResult[[#This Row],[Rente]]</f>
        <v>1180.7795690814851</v>
      </c>
    </row>
    <row r="15" spans="2:8">
      <c r="E15" s="4">
        <v>11</v>
      </c>
      <c r="F15" s="3">
        <f t="shared" si="0"/>
        <v>1280.7795690814851</v>
      </c>
      <c r="G15" s="3">
        <f>tblResult[[#This Row],[StartBedr]]*Rente</f>
        <v>38.423387072444548</v>
      </c>
      <c r="H15" s="3">
        <f>tblResult[[#This Row],[StartBedr]]+tblResult[[#This Row],[Rente]]</f>
        <v>1319.2029561539296</v>
      </c>
    </row>
    <row r="16" spans="2:8">
      <c r="E16" s="4">
        <v>12</v>
      </c>
      <c r="F16" s="3">
        <f t="shared" si="0"/>
        <v>1419.2029561539296</v>
      </c>
      <c r="G16" s="3">
        <f>tblResult[[#This Row],[StartBedr]]*Rente</f>
        <v>42.576088684617886</v>
      </c>
      <c r="H16" s="3">
        <f>tblResult[[#This Row],[StartBedr]]+tblResult[[#This Row],[Rente]]</f>
        <v>1461.7790448385474</v>
      </c>
    </row>
    <row r="17" spans="5:8">
      <c r="E17" s="4">
        <v>13</v>
      </c>
      <c r="F17" s="3">
        <f t="shared" si="0"/>
        <v>1561.7790448385474</v>
      </c>
      <c r="G17" s="3">
        <f>tblResult[[#This Row],[StartBedr]]*Rente</f>
        <v>46.853371345156418</v>
      </c>
      <c r="H17" s="3">
        <f>tblResult[[#This Row],[StartBedr]]+tblResult[[#This Row],[Rente]]</f>
        <v>1608.6324161837038</v>
      </c>
    </row>
    <row r="18" spans="5:8">
      <c r="E18" s="4">
        <v>14</v>
      </c>
      <c r="F18" s="3">
        <f t="shared" si="0"/>
        <v>1708.6324161837038</v>
      </c>
      <c r="G18" s="3">
        <f>tblResult[[#This Row],[StartBedr]]*Rente</f>
        <v>51.258972485511109</v>
      </c>
      <c r="H18" s="3">
        <f>tblResult[[#This Row],[StartBedr]]+tblResult[[#This Row],[Rente]]</f>
        <v>1759.8913886692148</v>
      </c>
    </row>
    <row r="19" spans="5:8">
      <c r="E19" s="4">
        <v>15</v>
      </c>
      <c r="F19" s="3">
        <f t="shared" si="0"/>
        <v>1859.8913886692148</v>
      </c>
      <c r="G19" s="3">
        <f>tblResult[[#This Row],[StartBedr]]*Rente</f>
        <v>55.796741660076442</v>
      </c>
      <c r="H19" s="3">
        <f>tblResult[[#This Row],[StartBedr]]+tblResult[[#This Row],[Rente]]</f>
        <v>1915.6881303292912</v>
      </c>
    </row>
    <row r="20" spans="5:8">
      <c r="E20" s="4">
        <v>16</v>
      </c>
      <c r="F20" s="3">
        <f t="shared" si="0"/>
        <v>2015.6881303292912</v>
      </c>
      <c r="G20" s="3">
        <f>tblResult[[#This Row],[StartBedr]]*Rente</f>
        <v>60.470643909878731</v>
      </c>
      <c r="H20" s="3">
        <f>tblResult[[#This Row],[StartBedr]]+tblResult[[#This Row],[Rente]]</f>
        <v>2076.1587742391698</v>
      </c>
    </row>
    <row r="21" spans="5:8">
      <c r="E21" s="4">
        <v>17</v>
      </c>
      <c r="F21" s="3">
        <f t="shared" si="0"/>
        <v>2176.1587742391698</v>
      </c>
      <c r="G21" s="3">
        <f>tblResult[[#This Row],[StartBedr]]*Rente</f>
        <v>65.284763227175091</v>
      </c>
      <c r="H21" s="3">
        <f>tblResult[[#This Row],[StartBedr]]+tblResult[[#This Row],[Rente]]</f>
        <v>2241.4435374663449</v>
      </c>
    </row>
    <row r="22" spans="5:8">
      <c r="E22" s="4">
        <v>18</v>
      </c>
      <c r="F22" s="3">
        <f t="shared" si="0"/>
        <v>2341.4435374663449</v>
      </c>
      <c r="G22" s="3">
        <f>tblResult[[#This Row],[StartBedr]]*Rente</f>
        <v>70.243306123990337</v>
      </c>
      <c r="H22" s="3">
        <f>tblResult[[#This Row],[StartBedr]]+tblResult[[#This Row],[Rente]]</f>
        <v>2411.6868435903352</v>
      </c>
    </row>
    <row r="23" spans="5:8">
      <c r="E23" s="4">
        <v>19</v>
      </c>
      <c r="F23" s="3">
        <f t="shared" si="0"/>
        <v>2511.6868435903352</v>
      </c>
      <c r="G23" s="3">
        <f>tblResult[[#This Row],[StartBedr]]*Rente</f>
        <v>75.350605307710055</v>
      </c>
      <c r="H23" s="3">
        <f>tblResult[[#This Row],[StartBedr]]+tblResult[[#This Row],[Rente]]</f>
        <v>2587.0374488980451</v>
      </c>
    </row>
    <row r="24" spans="5:8">
      <c r="E24" s="4">
        <v>20</v>
      </c>
      <c r="F24" s="3">
        <f t="shared" si="0"/>
        <v>2687.0374488980451</v>
      </c>
      <c r="G24" s="3">
        <f>tblResult[[#This Row],[StartBedr]]*Rente</f>
        <v>80.611123466941351</v>
      </c>
      <c r="H24" s="3">
        <f>tblResult[[#This Row],[StartBedr]]+tblResult[[#This Row],[Rente]]</f>
        <v>2767.6485723649866</v>
      </c>
    </row>
    <row r="25" spans="5:8">
      <c r="E25" s="4">
        <v>21</v>
      </c>
      <c r="F25" s="3">
        <f t="shared" si="0"/>
        <v>2867.6485723649866</v>
      </c>
      <c r="G25" s="3">
        <f>tblResult[[#This Row],[StartBedr]]*Rente</f>
        <v>86.029457170949598</v>
      </c>
      <c r="H25" s="3">
        <f>tblResult[[#This Row],[StartBedr]]+tblResult[[#This Row],[Rente]]</f>
        <v>2953.6780295359363</v>
      </c>
    </row>
    <row r="26" spans="5:8">
      <c r="E26" s="4">
        <v>22</v>
      </c>
      <c r="F26" s="3">
        <f t="shared" si="0"/>
        <v>3053.6780295359363</v>
      </c>
      <c r="G26" s="3">
        <f>tblResult[[#This Row],[StartBedr]]*Rente</f>
        <v>91.610340886078092</v>
      </c>
      <c r="H26" s="3">
        <f>tblResult[[#This Row],[StartBedr]]+tblResult[[#This Row],[Rente]]</f>
        <v>3145.2883704220144</v>
      </c>
    </row>
    <row r="27" spans="5:8">
      <c r="E27" s="4">
        <v>23</v>
      </c>
      <c r="F27" s="3">
        <f t="shared" si="0"/>
        <v>3245.2883704220144</v>
      </c>
      <c r="G27" s="3">
        <f>tblResult[[#This Row],[StartBedr]]*Rente</f>
        <v>97.358651112660425</v>
      </c>
      <c r="H27" s="3">
        <f>tblResult[[#This Row],[StartBedr]]+tblResult[[#This Row],[Rente]]</f>
        <v>3342.6470215346749</v>
      </c>
    </row>
    <row r="28" spans="5:8">
      <c r="E28" s="4">
        <v>24</v>
      </c>
      <c r="F28" s="3">
        <f t="shared" si="0"/>
        <v>3442.6470215346749</v>
      </c>
      <c r="G28" s="3">
        <f>tblResult[[#This Row],[StartBedr]]*Rente</f>
        <v>103.27941064604025</v>
      </c>
      <c r="H28" s="3">
        <f>tblResult[[#This Row],[StartBedr]]+tblResult[[#This Row],[Rente]]</f>
        <v>3545.926432180715</v>
      </c>
    </row>
    <row r="29" spans="5:8">
      <c r="E29" s="4">
        <v>25</v>
      </c>
      <c r="F29" s="3">
        <f t="shared" si="0"/>
        <v>3645.926432180715</v>
      </c>
      <c r="G29" s="3">
        <f>tblResult[[#This Row],[StartBedr]]*Rente</f>
        <v>109.37779296542145</v>
      </c>
      <c r="H29" s="3">
        <f>tblResult[[#This Row],[StartBedr]]+tblResult[[#This Row],[Rente]]</f>
        <v>3755.3042251461366</v>
      </c>
    </row>
    <row r="30" spans="5:8">
      <c r="E30" s="4">
        <v>26</v>
      </c>
      <c r="F30" s="3">
        <f t="shared" si="0"/>
        <v>3855.3042251461366</v>
      </c>
      <c r="G30" s="3">
        <f>tblResult[[#This Row],[StartBedr]]*Rente</f>
        <v>115.65912675438409</v>
      </c>
      <c r="H30" s="3">
        <f>tblResult[[#This Row],[StartBedr]]+tblResult[[#This Row],[Rente]]</f>
        <v>3970.9633519005206</v>
      </c>
    </row>
    <row r="31" spans="5:8">
      <c r="E31" s="4">
        <v>27</v>
      </c>
      <c r="F31" s="3">
        <f t="shared" si="0"/>
        <v>4070.9633519005206</v>
      </c>
      <c r="G31" s="3">
        <f>tblResult[[#This Row],[StartBedr]]*Rente</f>
        <v>122.12890055701561</v>
      </c>
      <c r="H31" s="3">
        <f>tblResult[[#This Row],[StartBedr]]+tblResult[[#This Row],[Rente]]</f>
        <v>4193.0922524575362</v>
      </c>
    </row>
    <row r="32" spans="5:8">
      <c r="E32" s="4">
        <v>28</v>
      </c>
      <c r="F32" s="3">
        <f t="shared" si="0"/>
        <v>4293.0922524575362</v>
      </c>
      <c r="G32" s="3">
        <f>tblResult[[#This Row],[StartBedr]]*Rente</f>
        <v>128.79276757372608</v>
      </c>
      <c r="H32" s="3">
        <f>tblResult[[#This Row],[StartBedr]]+tblResult[[#This Row],[Rente]]</f>
        <v>4421.8850200312627</v>
      </c>
    </row>
    <row r="33" spans="5:8">
      <c r="E33" s="4">
        <v>29</v>
      </c>
      <c r="F33" s="3">
        <f t="shared" si="0"/>
        <v>4521.8850200312627</v>
      </c>
      <c r="G33" s="3">
        <f>tblResult[[#This Row],[StartBedr]]*Rente</f>
        <v>135.65655060093786</v>
      </c>
      <c r="H33" s="3">
        <f>tblResult[[#This Row],[StartBedr]]+tblResult[[#This Row],[Rente]]</f>
        <v>4657.5415706322001</v>
      </c>
    </row>
    <row r="34" spans="5:8">
      <c r="E34" s="4">
        <v>30</v>
      </c>
      <c r="F34" s="5">
        <f t="shared" si="0"/>
        <v>4757.5415706322001</v>
      </c>
      <c r="G34" s="5">
        <f>tblResult[[#This Row],[StartBedr]]*Rente</f>
        <v>142.726247118966</v>
      </c>
      <c r="H34" s="5">
        <f>tblResult[[#This Row],[StartBedr]]+tblResult[[#This Row],[Rente]]</f>
        <v>4900.2678177511661</v>
      </c>
    </row>
  </sheetData>
  <mergeCells count="1">
    <mergeCell ref="B1:F2"/>
  </mergeCells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4"/>
  <sheetViews>
    <sheetView workbookViewId="0"/>
  </sheetViews>
  <sheetFormatPr baseColWidth="10" defaultColWidth="11.33203125" defaultRowHeight="15" x14ac:dyDescent="0"/>
  <cols>
    <col min="1" max="1" width="3.83203125" customWidth="1"/>
    <col min="2" max="2" width="7.33203125" bestFit="1" customWidth="1"/>
    <col min="3" max="3" width="10.5" customWidth="1"/>
    <col min="4" max="4" width="11.83203125" bestFit="1" customWidth="1"/>
    <col min="5" max="5" width="10.33203125" bestFit="1" customWidth="1"/>
    <col min="6" max="6" width="8.83203125" bestFit="1" customWidth="1"/>
    <col min="7" max="7" width="11.5" bestFit="1" customWidth="1"/>
    <col min="8" max="8" width="5.33203125" customWidth="1"/>
    <col min="9" max="9" width="13.1640625" bestFit="1" customWidth="1"/>
    <col min="10" max="10" width="10.5" bestFit="1" customWidth="1"/>
    <col min="11" max="11" width="11.83203125" bestFit="1" customWidth="1"/>
    <col min="12" max="12" width="10.33203125" bestFit="1" customWidth="1"/>
    <col min="13" max="13" width="8.83203125" bestFit="1" customWidth="1"/>
    <col min="14" max="14" width="11.5" bestFit="1" customWidth="1"/>
  </cols>
  <sheetData>
    <row r="1" spans="2:14" ht="16" thickBot="1">
      <c r="B1" s="52" t="s">
        <v>22</v>
      </c>
      <c r="C1" s="52"/>
      <c r="D1" s="52"/>
      <c r="E1" s="52"/>
      <c r="F1" s="52"/>
      <c r="G1" s="10"/>
      <c r="H1" s="10"/>
    </row>
    <row r="2" spans="2:14" ht="16" thickBot="1">
      <c r="B2" s="53"/>
      <c r="C2" s="53"/>
      <c r="D2" s="53"/>
      <c r="E2" s="53"/>
      <c r="F2" s="53"/>
      <c r="G2" s="10"/>
      <c r="H2" s="10"/>
      <c r="I2" s="16" t="s">
        <v>16</v>
      </c>
      <c r="J2" s="29">
        <v>0</v>
      </c>
      <c r="K2" s="17"/>
      <c r="L2" s="29">
        <v>0.02</v>
      </c>
      <c r="M2" s="18"/>
      <c r="N2" s="19"/>
    </row>
    <row r="4" spans="2:14">
      <c r="B4" s="4" t="s">
        <v>6</v>
      </c>
      <c r="C4" s="4" t="s">
        <v>14</v>
      </c>
      <c r="D4" s="4" t="s">
        <v>23</v>
      </c>
      <c r="E4" s="4" t="s">
        <v>15</v>
      </c>
      <c r="F4" s="4" t="s">
        <v>1</v>
      </c>
      <c r="G4" s="4" t="s">
        <v>24</v>
      </c>
      <c r="I4" s="4" t="s">
        <v>6</v>
      </c>
      <c r="J4" s="4" t="s">
        <v>14</v>
      </c>
      <c r="K4" s="4" t="s">
        <v>23</v>
      </c>
      <c r="L4" s="4" t="s">
        <v>15</v>
      </c>
      <c r="M4" s="4" t="s">
        <v>1</v>
      </c>
      <c r="N4" s="4" t="s">
        <v>24</v>
      </c>
    </row>
    <row r="5" spans="2:14">
      <c r="B5" s="4">
        <v>1</v>
      </c>
      <c r="C5" s="4">
        <v>100</v>
      </c>
      <c r="D5" s="6">
        <f>tblResultVar[[#This Row],[Storting]]</f>
        <v>100</v>
      </c>
      <c r="E5" s="11">
        <v>0.03</v>
      </c>
      <c r="F5" s="6">
        <f>tblResultVar[[#This Row],[StartBedr]]*tblResultVar[[#This Row],[Rente%]]</f>
        <v>3</v>
      </c>
      <c r="G5" s="6">
        <f>tblResultVar[[#This Row],[StartBedr]]+tblResultVar[[#This Row],[Rente]]</f>
        <v>103</v>
      </c>
      <c r="I5" s="4">
        <v>1</v>
      </c>
      <c r="J5" s="6">
        <v>100</v>
      </c>
      <c r="K5" s="6">
        <f>tblResultVar2[[#This Row],[Storting]]</f>
        <v>100</v>
      </c>
      <c r="L5" s="11">
        <v>0.03</v>
      </c>
      <c r="M5" s="6">
        <f>tblResultVar2[[#This Row],[StartBedr]]*tblResultVar2[[#This Row],[Rente%]]</f>
        <v>3</v>
      </c>
      <c r="N5" s="6">
        <f>tblResultVar2[[#This Row],[StartBedr]]+tblResultVar2[[#This Row],[Rente]]</f>
        <v>103</v>
      </c>
    </row>
    <row r="6" spans="2:14">
      <c r="B6" s="4">
        <v>2</v>
      </c>
      <c r="C6" s="4">
        <f t="shared" ref="C6:C34" si="0">C5</f>
        <v>100</v>
      </c>
      <c r="D6" s="6">
        <f>G5+tblResultVar[[#This Row],[Storting]]</f>
        <v>203</v>
      </c>
      <c r="E6" s="11">
        <f>E5</f>
        <v>0.03</v>
      </c>
      <c r="F6" s="6">
        <f>tblResultVar[[#This Row],[StartBedr]]*tblResultVar[[#This Row],[Rente%]]</f>
        <v>6.09</v>
      </c>
      <c r="G6" s="6">
        <f>tblResultVar[[#This Row],[StartBedr]]+tblResultVar[[#This Row],[Rente]]</f>
        <v>209.09</v>
      </c>
      <c r="I6" s="4">
        <v>2</v>
      </c>
      <c r="J6" s="6">
        <f t="shared" ref="J6:J34" si="1">J5*(1+StortMut)</f>
        <v>100</v>
      </c>
      <c r="K6" s="6">
        <f>N5+tblResultVar2[[#This Row],[Storting]]</f>
        <v>203</v>
      </c>
      <c r="L6" s="11">
        <f t="shared" ref="L6:L34" si="2">L5*(1+RenteMut)</f>
        <v>3.0599999999999999E-2</v>
      </c>
      <c r="M6" s="6">
        <f>tblResultVar2[[#This Row],[StartBedr]]*tblResultVar2[[#This Row],[Rente%]]</f>
        <v>6.2117999999999993</v>
      </c>
      <c r="N6" s="6">
        <f>tblResultVar2[[#This Row],[StartBedr]]+tblResultVar2[[#This Row],[Rente]]</f>
        <v>209.21180000000001</v>
      </c>
    </row>
    <row r="7" spans="2:14">
      <c r="B7" s="4">
        <v>3</v>
      </c>
      <c r="C7" s="4">
        <f t="shared" si="0"/>
        <v>100</v>
      </c>
      <c r="D7" s="6">
        <f>G6+tblResultVar[[#This Row],[Storting]]</f>
        <v>309.09000000000003</v>
      </c>
      <c r="E7" s="11">
        <f t="shared" ref="E7:E34" si="3">E6</f>
        <v>0.03</v>
      </c>
      <c r="F7" s="6">
        <f>tblResultVar[[#This Row],[StartBedr]]*tblResultVar[[#This Row],[Rente%]]</f>
        <v>9.2727000000000004</v>
      </c>
      <c r="G7" s="6">
        <f>tblResultVar[[#This Row],[StartBedr]]+tblResultVar[[#This Row],[Rente]]</f>
        <v>318.36270000000002</v>
      </c>
      <c r="I7" s="4">
        <v>3</v>
      </c>
      <c r="J7" s="6">
        <f t="shared" si="1"/>
        <v>100</v>
      </c>
      <c r="K7" s="6">
        <f>N6+tblResultVar2[[#This Row],[Storting]]</f>
        <v>309.21180000000004</v>
      </c>
      <c r="L7" s="11">
        <f t="shared" si="2"/>
        <v>3.1212E-2</v>
      </c>
      <c r="M7" s="6">
        <f>tblResultVar2[[#This Row],[StartBedr]]*tblResultVar2[[#This Row],[Rente%]]</f>
        <v>9.6511187016000015</v>
      </c>
      <c r="N7" s="6">
        <f>tblResultVar2[[#This Row],[StartBedr]]+tblResultVar2[[#This Row],[Rente]]</f>
        <v>318.86291870160005</v>
      </c>
    </row>
    <row r="8" spans="2:14">
      <c r="B8" s="4">
        <v>4</v>
      </c>
      <c r="C8" s="4">
        <f t="shared" si="0"/>
        <v>100</v>
      </c>
      <c r="D8" s="6">
        <f>G7+tblResultVar[[#This Row],[Storting]]</f>
        <v>418.36270000000002</v>
      </c>
      <c r="E8" s="11">
        <f t="shared" si="3"/>
        <v>0.03</v>
      </c>
      <c r="F8" s="6">
        <f>tblResultVar[[#This Row],[StartBedr]]*tblResultVar[[#This Row],[Rente%]]</f>
        <v>12.550881</v>
      </c>
      <c r="G8" s="6">
        <f>tblResultVar[[#This Row],[StartBedr]]+tblResultVar[[#This Row],[Rente]]</f>
        <v>430.91358100000002</v>
      </c>
      <c r="I8" s="4">
        <v>4</v>
      </c>
      <c r="J8" s="6">
        <f t="shared" si="1"/>
        <v>100</v>
      </c>
      <c r="K8" s="6">
        <f>N7+tblResultVar2[[#This Row],[Storting]]</f>
        <v>418.86291870160005</v>
      </c>
      <c r="L8" s="11">
        <f t="shared" si="2"/>
        <v>3.1836240000000002E-2</v>
      </c>
      <c r="M8" s="6">
        <f>tblResultVar2[[#This Row],[StartBedr]]*tblResultVar2[[#This Row],[Rente%]]</f>
        <v>13.335020406884629</v>
      </c>
      <c r="N8" s="6">
        <f>tblResultVar2[[#This Row],[StartBedr]]+tblResultVar2[[#This Row],[Rente]]</f>
        <v>432.19793910848466</v>
      </c>
    </row>
    <row r="9" spans="2:14">
      <c r="B9" s="4">
        <v>5</v>
      </c>
      <c r="C9" s="4">
        <f t="shared" si="0"/>
        <v>100</v>
      </c>
      <c r="D9" s="6">
        <f>G8+tblResultVar[[#This Row],[Storting]]</f>
        <v>530.91358100000002</v>
      </c>
      <c r="E9" s="11">
        <f t="shared" si="3"/>
        <v>0.03</v>
      </c>
      <c r="F9" s="6">
        <f>tblResultVar[[#This Row],[StartBedr]]*tblResultVar[[#This Row],[Rente%]]</f>
        <v>15.927407430000001</v>
      </c>
      <c r="G9" s="6">
        <f>tblResultVar[[#This Row],[StartBedr]]+tblResultVar[[#This Row],[Rente]]</f>
        <v>546.84098843000004</v>
      </c>
      <c r="I9" s="4">
        <v>5</v>
      </c>
      <c r="J9" s="6">
        <f t="shared" si="1"/>
        <v>100</v>
      </c>
      <c r="K9" s="6">
        <f>N8+tblResultVar2[[#This Row],[Storting]]</f>
        <v>532.19793910848466</v>
      </c>
      <c r="L9" s="11">
        <f t="shared" si="2"/>
        <v>3.2472964800000004E-2</v>
      </c>
      <c r="M9" s="6">
        <f>tblResultVar2[[#This Row],[StartBedr]]*tblResultVar2[[#This Row],[Rente%]]</f>
        <v>17.282044943302367</v>
      </c>
      <c r="N9" s="6">
        <f>tblResultVar2[[#This Row],[StartBedr]]+tblResultVar2[[#This Row],[Rente]]</f>
        <v>549.47998405178703</v>
      </c>
    </row>
    <row r="10" spans="2:14">
      <c r="B10" s="4">
        <v>6</v>
      </c>
      <c r="C10" s="4">
        <f t="shared" si="0"/>
        <v>100</v>
      </c>
      <c r="D10" s="6">
        <f>G9+tblResultVar[[#This Row],[Storting]]</f>
        <v>646.84098843000004</v>
      </c>
      <c r="E10" s="11">
        <f t="shared" si="3"/>
        <v>0.03</v>
      </c>
      <c r="F10" s="6">
        <f>tblResultVar[[#This Row],[StartBedr]]*tblResultVar[[#This Row],[Rente%]]</f>
        <v>19.405229652900001</v>
      </c>
      <c r="G10" s="6">
        <f>tblResultVar[[#This Row],[StartBedr]]+tblResultVar[[#This Row],[Rente]]</f>
        <v>666.24621808289999</v>
      </c>
      <c r="I10" s="4">
        <v>6</v>
      </c>
      <c r="J10" s="6">
        <f t="shared" si="1"/>
        <v>100</v>
      </c>
      <c r="K10" s="6">
        <f>N9+tblResultVar2[[#This Row],[Storting]]</f>
        <v>649.47998405178703</v>
      </c>
      <c r="L10" s="11">
        <f t="shared" si="2"/>
        <v>3.3122424096000004E-2</v>
      </c>
      <c r="M10" s="6">
        <f>tblResultVar2[[#This Row],[StartBedr]]*tblResultVar2[[#This Row],[Rente%]]</f>
        <v>21.512351473626609</v>
      </c>
      <c r="N10" s="6">
        <f>tblResultVar2[[#This Row],[StartBedr]]+tblResultVar2[[#This Row],[Rente]]</f>
        <v>670.99233552541364</v>
      </c>
    </row>
    <row r="11" spans="2:14">
      <c r="B11" s="4">
        <v>7</v>
      </c>
      <c r="C11" s="4">
        <f t="shared" si="0"/>
        <v>100</v>
      </c>
      <c r="D11" s="6">
        <f>G10+tblResultVar[[#This Row],[Storting]]</f>
        <v>766.24621808289999</v>
      </c>
      <c r="E11" s="11">
        <f t="shared" si="3"/>
        <v>0.03</v>
      </c>
      <c r="F11" s="6">
        <f>tblResultVar[[#This Row],[StartBedr]]*tblResultVar[[#This Row],[Rente%]]</f>
        <v>22.987386542486998</v>
      </c>
      <c r="G11" s="6">
        <f>tblResultVar[[#This Row],[StartBedr]]+tblResultVar[[#This Row],[Rente]]</f>
        <v>789.23360462538699</v>
      </c>
      <c r="I11" s="4">
        <v>7</v>
      </c>
      <c r="J11" s="6">
        <f t="shared" si="1"/>
        <v>100</v>
      </c>
      <c r="K11" s="6">
        <f>N10+tblResultVar2[[#This Row],[Storting]]</f>
        <v>770.99233552541364</v>
      </c>
      <c r="L11" s="11">
        <f t="shared" si="2"/>
        <v>3.3784872577920004E-2</v>
      </c>
      <c r="M11" s="6">
        <f>tblResultVar2[[#This Row],[StartBedr]]*tblResultVar2[[#This Row],[Rente%]]</f>
        <v>26.047877814279047</v>
      </c>
      <c r="N11" s="6">
        <f>tblResultVar2[[#This Row],[StartBedr]]+tblResultVar2[[#This Row],[Rente]]</f>
        <v>797.04021333969263</v>
      </c>
    </row>
    <row r="12" spans="2:14">
      <c r="B12" s="4">
        <v>8</v>
      </c>
      <c r="C12" s="4">
        <f t="shared" si="0"/>
        <v>100</v>
      </c>
      <c r="D12" s="6">
        <f>G11+tblResultVar[[#This Row],[Storting]]</f>
        <v>889.23360462538699</v>
      </c>
      <c r="E12" s="11">
        <f t="shared" si="3"/>
        <v>0.03</v>
      </c>
      <c r="F12" s="6">
        <f>tblResultVar[[#This Row],[StartBedr]]*tblResultVar[[#This Row],[Rente%]]</f>
        <v>26.677008138761607</v>
      </c>
      <c r="G12" s="6">
        <f>tblResultVar[[#This Row],[StartBedr]]+tblResultVar[[#This Row],[Rente]]</f>
        <v>915.9106127641486</v>
      </c>
      <c r="I12" s="4">
        <v>8</v>
      </c>
      <c r="J12" s="6">
        <f t="shared" si="1"/>
        <v>100</v>
      </c>
      <c r="K12" s="6">
        <f>N11+tblResultVar2[[#This Row],[Storting]]</f>
        <v>897.04021333969263</v>
      </c>
      <c r="L12" s="11">
        <f t="shared" si="2"/>
        <v>3.4460570029478402E-2</v>
      </c>
      <c r="M12" s="6">
        <f>tblResultVar2[[#This Row],[StartBedr]]*tblResultVar2[[#This Row],[Rente%]]</f>
        <v>30.912517091050724</v>
      </c>
      <c r="N12" s="6">
        <f>tblResultVar2[[#This Row],[StartBedr]]+tblResultVar2[[#This Row],[Rente]]</f>
        <v>927.95273043074337</v>
      </c>
    </row>
    <row r="13" spans="2:14">
      <c r="B13" s="4">
        <v>9</v>
      </c>
      <c r="C13" s="4">
        <f t="shared" si="0"/>
        <v>100</v>
      </c>
      <c r="D13" s="6">
        <f>G12+tblResultVar[[#This Row],[Storting]]</f>
        <v>1015.9106127641486</v>
      </c>
      <c r="E13" s="11">
        <f t="shared" si="3"/>
        <v>0.03</v>
      </c>
      <c r="F13" s="6">
        <f>tblResultVar[[#This Row],[StartBedr]]*tblResultVar[[#This Row],[Rente%]]</f>
        <v>30.477318382924455</v>
      </c>
      <c r="G13" s="6">
        <f>tblResultVar[[#This Row],[StartBedr]]+tblResultVar[[#This Row],[Rente]]</f>
        <v>1046.387931147073</v>
      </c>
      <c r="I13" s="4">
        <v>9</v>
      </c>
      <c r="J13" s="6">
        <f t="shared" si="1"/>
        <v>100</v>
      </c>
      <c r="K13" s="6">
        <f>N12+tblResultVar2[[#This Row],[Storting]]</f>
        <v>1027.9527304307435</v>
      </c>
      <c r="L13" s="11">
        <f t="shared" si="2"/>
        <v>3.5149781430067972E-2</v>
      </c>
      <c r="M13" s="6">
        <f>tblResultVar2[[#This Row],[StartBedr]]*tblResultVar2[[#This Row],[Rente%]]</f>
        <v>36.132313795082219</v>
      </c>
      <c r="N13" s="6">
        <f>tblResultVar2[[#This Row],[StartBedr]]+tblResultVar2[[#This Row],[Rente]]</f>
        <v>1064.0850442258256</v>
      </c>
    </row>
    <row r="14" spans="2:14">
      <c r="B14" s="4">
        <v>10</v>
      </c>
      <c r="C14" s="4">
        <f t="shared" si="0"/>
        <v>100</v>
      </c>
      <c r="D14" s="6">
        <f>G13+tblResultVar[[#This Row],[Storting]]</f>
        <v>1146.387931147073</v>
      </c>
      <c r="E14" s="11">
        <f t="shared" si="3"/>
        <v>0.03</v>
      </c>
      <c r="F14" s="6">
        <f>tblResultVar[[#This Row],[StartBedr]]*tblResultVar[[#This Row],[Rente%]]</f>
        <v>34.391637934412188</v>
      </c>
      <c r="G14" s="6">
        <f>tblResultVar[[#This Row],[StartBedr]]+tblResultVar[[#This Row],[Rente]]</f>
        <v>1180.7795690814851</v>
      </c>
      <c r="I14" s="4">
        <v>10</v>
      </c>
      <c r="J14" s="6">
        <f t="shared" si="1"/>
        <v>100</v>
      </c>
      <c r="K14" s="6">
        <f>N13+tblResultVar2[[#This Row],[Storting]]</f>
        <v>1164.0850442258256</v>
      </c>
      <c r="L14" s="11">
        <f t="shared" si="2"/>
        <v>3.5852777058669336E-2</v>
      </c>
      <c r="M14" s="6">
        <f>tblResultVar2[[#This Row],[StartBedr]]*tblResultVar2[[#This Row],[Rente%]]</f>
        <v>41.735681567959759</v>
      </c>
      <c r="N14" s="6">
        <f>tblResultVar2[[#This Row],[StartBedr]]+tblResultVar2[[#This Row],[Rente]]</f>
        <v>1205.8207257937854</v>
      </c>
    </row>
    <row r="15" spans="2:14">
      <c r="B15" s="4">
        <v>11</v>
      </c>
      <c r="C15" s="4">
        <f t="shared" si="0"/>
        <v>100</v>
      </c>
      <c r="D15" s="6">
        <f>G14+tblResultVar[[#This Row],[Storting]]</f>
        <v>1280.7795690814851</v>
      </c>
      <c r="E15" s="11">
        <f t="shared" si="3"/>
        <v>0.03</v>
      </c>
      <c r="F15" s="3">
        <f>tblResultVar[[#This Row],[StartBedr]]*tblResultVar[[#This Row],[Rente%]]</f>
        <v>38.423387072444548</v>
      </c>
      <c r="G15" s="3">
        <f>tblResultVar[[#This Row],[StartBedr]]+tblResultVar[[#This Row],[Rente]]</f>
        <v>1319.2029561539296</v>
      </c>
      <c r="I15" s="4">
        <v>11</v>
      </c>
      <c r="J15" s="6">
        <f t="shared" si="1"/>
        <v>100</v>
      </c>
      <c r="K15" s="6">
        <f>N14+tblResultVar2[[#This Row],[Storting]]</f>
        <v>1305.8207257937854</v>
      </c>
      <c r="L15" s="11">
        <f t="shared" si="2"/>
        <v>3.6569832599842721E-2</v>
      </c>
      <c r="M15" s="3">
        <f>tblResultVar2[[#This Row],[StartBedr]]*tblResultVar2[[#This Row],[Rente%]]</f>
        <v>47.753645347683857</v>
      </c>
      <c r="N15" s="3">
        <f>tblResultVar2[[#This Row],[StartBedr]]+tblResultVar2[[#This Row],[Rente]]</f>
        <v>1353.5743711414693</v>
      </c>
    </row>
    <row r="16" spans="2:14">
      <c r="B16" s="4">
        <v>12</v>
      </c>
      <c r="C16" s="4">
        <f t="shared" si="0"/>
        <v>100</v>
      </c>
      <c r="D16" s="6">
        <f>G15+tblResultVar[[#This Row],[Storting]]</f>
        <v>1419.2029561539296</v>
      </c>
      <c r="E16" s="11">
        <f t="shared" si="3"/>
        <v>0.03</v>
      </c>
      <c r="F16" s="3">
        <f>tblResultVar[[#This Row],[StartBedr]]*tblResultVar[[#This Row],[Rente%]]</f>
        <v>42.576088684617886</v>
      </c>
      <c r="G16" s="3">
        <f>tblResultVar[[#This Row],[StartBedr]]+tblResultVar[[#This Row],[Rente]]</f>
        <v>1461.7790448385474</v>
      </c>
      <c r="I16" s="4">
        <v>12</v>
      </c>
      <c r="J16" s="6">
        <f t="shared" si="1"/>
        <v>100</v>
      </c>
      <c r="K16" s="6">
        <f>N15+tblResultVar2[[#This Row],[Storting]]</f>
        <v>1453.5743711414693</v>
      </c>
      <c r="L16" s="11">
        <f t="shared" si="2"/>
        <v>3.7301229251839575E-2</v>
      </c>
      <c r="M16" s="3">
        <f>tblResultVar2[[#This Row],[StartBedr]]*tblResultVar2[[#This Row],[Rente%]]</f>
        <v>54.22011085254649</v>
      </c>
      <c r="N16" s="3">
        <f>tblResultVar2[[#This Row],[StartBedr]]+tblResultVar2[[#This Row],[Rente]]</f>
        <v>1507.7944819940158</v>
      </c>
    </row>
    <row r="17" spans="2:14">
      <c r="B17" s="4">
        <v>13</v>
      </c>
      <c r="C17" s="4">
        <f t="shared" si="0"/>
        <v>100</v>
      </c>
      <c r="D17" s="6">
        <f>G16+tblResultVar[[#This Row],[Storting]]</f>
        <v>1561.7790448385474</v>
      </c>
      <c r="E17" s="11">
        <f t="shared" si="3"/>
        <v>0.03</v>
      </c>
      <c r="F17" s="3">
        <f>tblResultVar[[#This Row],[StartBedr]]*tblResultVar[[#This Row],[Rente%]]</f>
        <v>46.853371345156418</v>
      </c>
      <c r="G17" s="3">
        <f>tblResultVar[[#This Row],[StartBedr]]+tblResultVar[[#This Row],[Rente]]</f>
        <v>1608.6324161837038</v>
      </c>
      <c r="I17" s="4">
        <v>13</v>
      </c>
      <c r="J17" s="6">
        <f t="shared" si="1"/>
        <v>100</v>
      </c>
      <c r="K17" s="6">
        <f>N16+tblResultVar2[[#This Row],[Storting]]</f>
        <v>1607.7944819940158</v>
      </c>
      <c r="L17" s="11">
        <f t="shared" si="2"/>
        <v>3.804725383687637E-2</v>
      </c>
      <c r="M17" s="3">
        <f>tblResultVar2[[#This Row],[StartBedr]]*tblResultVar2[[#This Row],[Rente%]]</f>
        <v>61.172164773955473</v>
      </c>
      <c r="N17" s="3">
        <f>tblResultVar2[[#This Row],[StartBedr]]+tblResultVar2[[#This Row],[Rente]]</f>
        <v>1668.9666467679713</v>
      </c>
    </row>
    <row r="18" spans="2:14">
      <c r="B18" s="4">
        <v>14</v>
      </c>
      <c r="C18" s="4">
        <f t="shared" si="0"/>
        <v>100</v>
      </c>
      <c r="D18" s="6">
        <f>G17+tblResultVar[[#This Row],[Storting]]</f>
        <v>1708.6324161837038</v>
      </c>
      <c r="E18" s="11">
        <f t="shared" si="3"/>
        <v>0.03</v>
      </c>
      <c r="F18" s="3">
        <f>tblResultVar[[#This Row],[StartBedr]]*tblResultVar[[#This Row],[Rente%]]</f>
        <v>51.258972485511109</v>
      </c>
      <c r="G18" s="3">
        <f>tblResultVar[[#This Row],[StartBedr]]+tblResultVar[[#This Row],[Rente]]</f>
        <v>1759.8913886692148</v>
      </c>
      <c r="I18" s="4">
        <v>14</v>
      </c>
      <c r="J18" s="6">
        <f t="shared" si="1"/>
        <v>100</v>
      </c>
      <c r="K18" s="6">
        <f>N17+tblResultVar2[[#This Row],[Storting]]</f>
        <v>1768.9666467679713</v>
      </c>
      <c r="L18" s="11">
        <f t="shared" si="2"/>
        <v>3.8808198913613895E-2</v>
      </c>
      <c r="M18" s="3">
        <f>tblResultVar2[[#This Row],[StartBedr]]*tblResultVar2[[#This Row],[Rente%]]</f>
        <v>68.650409499319991</v>
      </c>
      <c r="N18" s="3">
        <f>tblResultVar2[[#This Row],[StartBedr]]+tblResultVar2[[#This Row],[Rente]]</f>
        <v>1837.6170562672912</v>
      </c>
    </row>
    <row r="19" spans="2:14">
      <c r="B19" s="4">
        <v>15</v>
      </c>
      <c r="C19" s="4">
        <f t="shared" si="0"/>
        <v>100</v>
      </c>
      <c r="D19" s="6">
        <f>G18+tblResultVar[[#This Row],[Storting]]</f>
        <v>1859.8913886692148</v>
      </c>
      <c r="E19" s="11">
        <f t="shared" si="3"/>
        <v>0.03</v>
      </c>
      <c r="F19" s="3">
        <f>tblResultVar[[#This Row],[StartBedr]]*tblResultVar[[#This Row],[Rente%]]</f>
        <v>55.796741660076442</v>
      </c>
      <c r="G19" s="3">
        <f>tblResultVar[[#This Row],[StartBedr]]+tblResultVar[[#This Row],[Rente]]</f>
        <v>1915.6881303292912</v>
      </c>
      <c r="I19" s="4">
        <v>15</v>
      </c>
      <c r="J19" s="6">
        <f t="shared" si="1"/>
        <v>100</v>
      </c>
      <c r="K19" s="6">
        <f>N18+tblResultVar2[[#This Row],[Storting]]</f>
        <v>1937.6170562672912</v>
      </c>
      <c r="L19" s="11">
        <f t="shared" si="2"/>
        <v>3.9584362891886174E-2</v>
      </c>
      <c r="M19" s="3">
        <f>tblResultVar2[[#This Row],[StartBedr]]*tblResultVar2[[#This Row],[Rente%]]</f>
        <v>76.699336700792685</v>
      </c>
      <c r="N19" s="3">
        <f>tblResultVar2[[#This Row],[StartBedr]]+tblResultVar2[[#This Row],[Rente]]</f>
        <v>2014.3163929680838</v>
      </c>
    </row>
    <row r="20" spans="2:14">
      <c r="B20" s="4">
        <v>16</v>
      </c>
      <c r="C20" s="4">
        <f t="shared" si="0"/>
        <v>100</v>
      </c>
      <c r="D20" s="6">
        <f>G19+tblResultVar[[#This Row],[Storting]]</f>
        <v>2015.6881303292912</v>
      </c>
      <c r="E20" s="11">
        <f t="shared" si="3"/>
        <v>0.03</v>
      </c>
      <c r="F20" s="3">
        <f>tblResultVar[[#This Row],[StartBedr]]*tblResultVar[[#This Row],[Rente%]]</f>
        <v>60.470643909878731</v>
      </c>
      <c r="G20" s="3">
        <f>tblResultVar[[#This Row],[StartBedr]]+tblResultVar[[#This Row],[Rente]]</f>
        <v>2076.1587742391698</v>
      </c>
      <c r="I20" s="4">
        <v>16</v>
      </c>
      <c r="J20" s="6">
        <f t="shared" si="1"/>
        <v>100</v>
      </c>
      <c r="K20" s="6">
        <f>N19+tblResultVar2[[#This Row],[Storting]]</f>
        <v>2114.3163929680841</v>
      </c>
      <c r="L20" s="11">
        <f t="shared" si="2"/>
        <v>4.0376050149723897E-2</v>
      </c>
      <c r="M20" s="3">
        <f>tblResultVar2[[#This Row],[StartBedr]]*tblResultVar2[[#This Row],[Rente%]]</f>
        <v>85.367744714862695</v>
      </c>
      <c r="N20" s="3">
        <f>tblResultVar2[[#This Row],[StartBedr]]+tblResultVar2[[#This Row],[Rente]]</f>
        <v>2199.6841376829466</v>
      </c>
    </row>
    <row r="21" spans="2:14">
      <c r="B21" s="4">
        <v>17</v>
      </c>
      <c r="C21" s="4">
        <f t="shared" si="0"/>
        <v>100</v>
      </c>
      <c r="D21" s="6">
        <f>G20+tblResultVar[[#This Row],[Storting]]</f>
        <v>2176.1587742391698</v>
      </c>
      <c r="E21" s="11">
        <f t="shared" si="3"/>
        <v>0.03</v>
      </c>
      <c r="F21" s="3">
        <f>tblResultVar[[#This Row],[StartBedr]]*tblResultVar[[#This Row],[Rente%]]</f>
        <v>65.284763227175091</v>
      </c>
      <c r="G21" s="3">
        <f>tblResultVar[[#This Row],[StartBedr]]+tblResultVar[[#This Row],[Rente]]</f>
        <v>2241.4435374663449</v>
      </c>
      <c r="I21" s="4">
        <v>17</v>
      </c>
      <c r="J21" s="6">
        <f t="shared" si="1"/>
        <v>100</v>
      </c>
      <c r="K21" s="6">
        <f>N20+tblResultVar2[[#This Row],[Storting]]</f>
        <v>2299.6841376829466</v>
      </c>
      <c r="L21" s="11">
        <f t="shared" si="2"/>
        <v>4.1183571152718375E-2</v>
      </c>
      <c r="M21" s="3">
        <f>tblResultVar2[[#This Row],[StartBedr]]*tblResultVar2[[#This Row],[Rente%]]</f>
        <v>94.709205313043427</v>
      </c>
      <c r="N21" s="3">
        <f>tblResultVar2[[#This Row],[StartBedr]]+tblResultVar2[[#This Row],[Rente]]</f>
        <v>2394.3933429959902</v>
      </c>
    </row>
    <row r="22" spans="2:14">
      <c r="B22" s="4">
        <v>18</v>
      </c>
      <c r="C22" s="4">
        <f t="shared" si="0"/>
        <v>100</v>
      </c>
      <c r="D22" s="6">
        <f>G21+tblResultVar[[#This Row],[Storting]]</f>
        <v>2341.4435374663449</v>
      </c>
      <c r="E22" s="11">
        <f t="shared" si="3"/>
        <v>0.03</v>
      </c>
      <c r="F22" s="3">
        <f>tblResultVar[[#This Row],[StartBedr]]*tblResultVar[[#This Row],[Rente%]]</f>
        <v>70.243306123990337</v>
      </c>
      <c r="G22" s="3">
        <f>tblResultVar[[#This Row],[StartBedr]]+tblResultVar[[#This Row],[Rente]]</f>
        <v>2411.6868435903352</v>
      </c>
      <c r="I22" s="4">
        <v>18</v>
      </c>
      <c r="J22" s="6">
        <f t="shared" si="1"/>
        <v>100</v>
      </c>
      <c r="K22" s="6">
        <f>N21+tblResultVar2[[#This Row],[Storting]]</f>
        <v>2494.3933429959902</v>
      </c>
      <c r="L22" s="11">
        <f t="shared" si="2"/>
        <v>4.2007242575772742E-2</v>
      </c>
      <c r="M22" s="3">
        <f>tblResultVar2[[#This Row],[StartBedr]]*tblResultVar2[[#This Row],[Rente%]]</f>
        <v>104.78258623862526</v>
      </c>
      <c r="N22" s="3">
        <f>tblResultVar2[[#This Row],[StartBedr]]+tblResultVar2[[#This Row],[Rente]]</f>
        <v>2599.1759292346155</v>
      </c>
    </row>
    <row r="23" spans="2:14">
      <c r="B23" s="4">
        <v>19</v>
      </c>
      <c r="C23" s="4">
        <f t="shared" si="0"/>
        <v>100</v>
      </c>
      <c r="D23" s="6">
        <f>G22+tblResultVar[[#This Row],[Storting]]</f>
        <v>2511.6868435903352</v>
      </c>
      <c r="E23" s="11">
        <f t="shared" si="3"/>
        <v>0.03</v>
      </c>
      <c r="F23" s="3">
        <f>tblResultVar[[#This Row],[StartBedr]]*tblResultVar[[#This Row],[Rente%]]</f>
        <v>75.350605307710055</v>
      </c>
      <c r="G23" s="3">
        <f>tblResultVar[[#This Row],[StartBedr]]+tblResultVar[[#This Row],[Rente]]</f>
        <v>2587.0374488980451</v>
      </c>
      <c r="I23" s="4">
        <v>19</v>
      </c>
      <c r="J23" s="6">
        <f t="shared" si="1"/>
        <v>100</v>
      </c>
      <c r="K23" s="6">
        <f>N22+tblResultVar2[[#This Row],[Storting]]</f>
        <v>2699.1759292346155</v>
      </c>
      <c r="L23" s="11">
        <f t="shared" si="2"/>
        <v>4.2847387427288199E-2</v>
      </c>
      <c r="M23" s="3">
        <f>tblResultVar2[[#This Row],[StartBedr]]*tblResultVar2[[#This Row],[Rente%]]</f>
        <v>115.65263677432621</v>
      </c>
      <c r="N23" s="3">
        <f>tblResultVar2[[#This Row],[StartBedr]]+tblResultVar2[[#This Row],[Rente]]</f>
        <v>2814.8285660089418</v>
      </c>
    </row>
    <row r="24" spans="2:14">
      <c r="B24" s="4">
        <v>20</v>
      </c>
      <c r="C24" s="4">
        <f t="shared" si="0"/>
        <v>100</v>
      </c>
      <c r="D24" s="6">
        <f>G23+tblResultVar[[#This Row],[Storting]]</f>
        <v>2687.0374488980451</v>
      </c>
      <c r="E24" s="11">
        <f t="shared" si="3"/>
        <v>0.03</v>
      </c>
      <c r="F24" s="3">
        <f>tblResultVar[[#This Row],[StartBedr]]*tblResultVar[[#This Row],[Rente%]]</f>
        <v>80.611123466941351</v>
      </c>
      <c r="G24" s="3">
        <f>tblResultVar[[#This Row],[StartBedr]]+tblResultVar[[#This Row],[Rente]]</f>
        <v>2767.6485723649866</v>
      </c>
      <c r="I24" s="4">
        <v>20</v>
      </c>
      <c r="J24" s="6">
        <f t="shared" si="1"/>
        <v>100</v>
      </c>
      <c r="K24" s="6">
        <f>N23+tblResultVar2[[#This Row],[Storting]]</f>
        <v>2914.8285660089418</v>
      </c>
      <c r="L24" s="11">
        <f t="shared" si="2"/>
        <v>4.3704335175833962E-2</v>
      </c>
      <c r="M24" s="3">
        <f>tblResultVar2[[#This Row],[StartBedr]]*tblResultVar2[[#This Row],[Rente%]]</f>
        <v>127.39064462895027</v>
      </c>
      <c r="N24" s="3">
        <f>tblResultVar2[[#This Row],[StartBedr]]+tblResultVar2[[#This Row],[Rente]]</f>
        <v>3042.219210637892</v>
      </c>
    </row>
    <row r="25" spans="2:14">
      <c r="B25" s="4">
        <v>21</v>
      </c>
      <c r="C25" s="4">
        <f t="shared" si="0"/>
        <v>100</v>
      </c>
      <c r="D25" s="6">
        <f>G24+tblResultVar[[#This Row],[Storting]]</f>
        <v>2867.6485723649866</v>
      </c>
      <c r="E25" s="11">
        <f t="shared" si="3"/>
        <v>0.03</v>
      </c>
      <c r="F25" s="3">
        <f>tblResultVar[[#This Row],[StartBedr]]*tblResultVar[[#This Row],[Rente%]]</f>
        <v>86.029457170949598</v>
      </c>
      <c r="G25" s="3">
        <f>tblResultVar[[#This Row],[StartBedr]]+tblResultVar[[#This Row],[Rente]]</f>
        <v>2953.6780295359363</v>
      </c>
      <c r="I25" s="4">
        <v>21</v>
      </c>
      <c r="J25" s="6">
        <f t="shared" si="1"/>
        <v>100</v>
      </c>
      <c r="K25" s="6">
        <f>N24+tblResultVar2[[#This Row],[Storting]]</f>
        <v>3142.219210637892</v>
      </c>
      <c r="L25" s="11">
        <f t="shared" si="2"/>
        <v>4.4578421879350641E-2</v>
      </c>
      <c r="M25" s="3">
        <f>tblResultVar2[[#This Row],[StartBedr]]*tblResultVar2[[#This Row],[Rente%]]</f>
        <v>140.07517360921611</v>
      </c>
      <c r="N25" s="3">
        <f>tblResultVar2[[#This Row],[StartBedr]]+tblResultVar2[[#This Row],[Rente]]</f>
        <v>3282.2943842471082</v>
      </c>
    </row>
    <row r="26" spans="2:14">
      <c r="B26" s="4">
        <v>22</v>
      </c>
      <c r="C26" s="4">
        <f t="shared" si="0"/>
        <v>100</v>
      </c>
      <c r="D26" s="6">
        <f>G25+tblResultVar[[#This Row],[Storting]]</f>
        <v>3053.6780295359363</v>
      </c>
      <c r="E26" s="11">
        <f t="shared" si="3"/>
        <v>0.03</v>
      </c>
      <c r="F26" s="3">
        <f>tblResultVar[[#This Row],[StartBedr]]*tblResultVar[[#This Row],[Rente%]]</f>
        <v>91.610340886078092</v>
      </c>
      <c r="G26" s="3">
        <f>tblResultVar[[#This Row],[StartBedr]]+tblResultVar[[#This Row],[Rente]]</f>
        <v>3145.2883704220144</v>
      </c>
      <c r="I26" s="4">
        <v>22</v>
      </c>
      <c r="J26" s="6">
        <f t="shared" si="1"/>
        <v>100</v>
      </c>
      <c r="K26" s="6">
        <f>N25+tblResultVar2[[#This Row],[Storting]]</f>
        <v>3382.2943842471082</v>
      </c>
      <c r="L26" s="11">
        <f t="shared" si="2"/>
        <v>4.5469990316937652E-2</v>
      </c>
      <c r="M26" s="3">
        <f>tblResultVar2[[#This Row],[StartBedr]]*tblResultVar2[[#This Row],[Rente%]]</f>
        <v>153.7928929007486</v>
      </c>
      <c r="N26" s="3">
        <f>tblResultVar2[[#This Row],[StartBedr]]+tblResultVar2[[#This Row],[Rente]]</f>
        <v>3536.0872771478566</v>
      </c>
    </row>
    <row r="27" spans="2:14">
      <c r="B27" s="4">
        <v>23</v>
      </c>
      <c r="C27" s="4">
        <f t="shared" si="0"/>
        <v>100</v>
      </c>
      <c r="D27" s="6">
        <f>G26+tblResultVar[[#This Row],[Storting]]</f>
        <v>3245.2883704220144</v>
      </c>
      <c r="E27" s="11">
        <f t="shared" si="3"/>
        <v>0.03</v>
      </c>
      <c r="F27" s="3">
        <f>tblResultVar[[#This Row],[StartBedr]]*tblResultVar[[#This Row],[Rente%]]</f>
        <v>97.358651112660425</v>
      </c>
      <c r="G27" s="3">
        <f>tblResultVar[[#This Row],[StartBedr]]+tblResultVar[[#This Row],[Rente]]</f>
        <v>3342.6470215346749</v>
      </c>
      <c r="I27" s="4">
        <v>23</v>
      </c>
      <c r="J27" s="6">
        <f t="shared" si="1"/>
        <v>100</v>
      </c>
      <c r="K27" s="6">
        <f>N26+tblResultVar2[[#This Row],[Storting]]</f>
        <v>3636.0872771478566</v>
      </c>
      <c r="L27" s="11">
        <f t="shared" si="2"/>
        <v>4.6379390123276402E-2</v>
      </c>
      <c r="M27" s="3">
        <f>tblResultVar2[[#This Row],[StartBedr]]*tblResultVar2[[#This Row],[Rente%]]</f>
        <v>168.63951034912228</v>
      </c>
      <c r="N27" s="3">
        <f>tblResultVar2[[#This Row],[StartBedr]]+tblResultVar2[[#This Row],[Rente]]</f>
        <v>3804.7267874969789</v>
      </c>
    </row>
    <row r="28" spans="2:14">
      <c r="B28" s="4">
        <v>24</v>
      </c>
      <c r="C28" s="4">
        <f t="shared" si="0"/>
        <v>100</v>
      </c>
      <c r="D28" s="6">
        <f>G27+tblResultVar[[#This Row],[Storting]]</f>
        <v>3442.6470215346749</v>
      </c>
      <c r="E28" s="11">
        <f t="shared" si="3"/>
        <v>0.03</v>
      </c>
      <c r="F28" s="3">
        <f>tblResultVar[[#This Row],[StartBedr]]*tblResultVar[[#This Row],[Rente%]]</f>
        <v>103.27941064604025</v>
      </c>
      <c r="G28" s="3">
        <f>tblResultVar[[#This Row],[StartBedr]]+tblResultVar[[#This Row],[Rente]]</f>
        <v>3545.926432180715</v>
      </c>
      <c r="I28" s="4">
        <v>24</v>
      </c>
      <c r="J28" s="6">
        <f t="shared" si="1"/>
        <v>100</v>
      </c>
      <c r="K28" s="6">
        <f>N27+tblResultVar2[[#This Row],[Storting]]</f>
        <v>3904.7267874969789</v>
      </c>
      <c r="L28" s="11">
        <f t="shared" si="2"/>
        <v>4.7306977925741935E-2</v>
      </c>
      <c r="M28" s="3">
        <f>tblResultVar2[[#This Row],[StartBedr]]*tblResultVar2[[#This Row],[Rente%]]</f>
        <v>184.72082394217279</v>
      </c>
      <c r="N28" s="3">
        <f>tblResultVar2[[#This Row],[StartBedr]]+tblResultVar2[[#This Row],[Rente]]</f>
        <v>4089.4476114391518</v>
      </c>
    </row>
    <row r="29" spans="2:14">
      <c r="B29" s="4">
        <v>25</v>
      </c>
      <c r="C29" s="4">
        <f t="shared" si="0"/>
        <v>100</v>
      </c>
      <c r="D29" s="6">
        <f>G28+tblResultVar[[#This Row],[Storting]]</f>
        <v>3645.926432180715</v>
      </c>
      <c r="E29" s="11">
        <f t="shared" si="3"/>
        <v>0.03</v>
      </c>
      <c r="F29" s="3">
        <f>tblResultVar[[#This Row],[StartBedr]]*tblResultVar[[#This Row],[Rente%]]</f>
        <v>109.37779296542145</v>
      </c>
      <c r="G29" s="3">
        <f>tblResultVar[[#This Row],[StartBedr]]+tblResultVar[[#This Row],[Rente]]</f>
        <v>3755.3042251461366</v>
      </c>
      <c r="I29" s="4">
        <v>25</v>
      </c>
      <c r="J29" s="6">
        <f t="shared" si="1"/>
        <v>100</v>
      </c>
      <c r="K29" s="6">
        <f>N28+tblResultVar2[[#This Row],[Storting]]</f>
        <v>4189.4476114391518</v>
      </c>
      <c r="L29" s="11">
        <f t="shared" si="2"/>
        <v>4.8253117484256772E-2</v>
      </c>
      <c r="M29" s="3">
        <f>tblResultVar2[[#This Row],[StartBedr]]*tblResultVar2[[#This Row],[Rente%]]</f>
        <v>202.15390778891231</v>
      </c>
      <c r="N29" s="3">
        <f>tblResultVar2[[#This Row],[StartBedr]]+tblResultVar2[[#This Row],[Rente]]</f>
        <v>4391.6015192280638</v>
      </c>
    </row>
    <row r="30" spans="2:14">
      <c r="B30" s="4">
        <v>26</v>
      </c>
      <c r="C30" s="4">
        <f t="shared" si="0"/>
        <v>100</v>
      </c>
      <c r="D30" s="6">
        <f>G29+tblResultVar[[#This Row],[Storting]]</f>
        <v>3855.3042251461366</v>
      </c>
      <c r="E30" s="11">
        <f t="shared" si="3"/>
        <v>0.03</v>
      </c>
      <c r="F30" s="3">
        <f>tblResultVar[[#This Row],[StartBedr]]*tblResultVar[[#This Row],[Rente%]]</f>
        <v>115.65912675438409</v>
      </c>
      <c r="G30" s="3">
        <f>tblResultVar[[#This Row],[StartBedr]]+tblResultVar[[#This Row],[Rente]]</f>
        <v>3970.9633519005206</v>
      </c>
      <c r="I30" s="4">
        <v>26</v>
      </c>
      <c r="J30" s="6">
        <f t="shared" si="1"/>
        <v>100</v>
      </c>
      <c r="K30" s="6">
        <f>N29+tblResultVar2[[#This Row],[Storting]]</f>
        <v>4491.6015192280638</v>
      </c>
      <c r="L30" s="11">
        <f t="shared" si="2"/>
        <v>4.9218179833941909E-2</v>
      </c>
      <c r="M30" s="3">
        <f>tblResultVar2[[#This Row],[StartBedr]]*tblResultVar2[[#This Row],[Rente%]]</f>
        <v>221.06845131577353</v>
      </c>
      <c r="N30" s="3">
        <f>tblResultVar2[[#This Row],[StartBedr]]+tblResultVar2[[#This Row],[Rente]]</f>
        <v>4712.6699705438377</v>
      </c>
    </row>
    <row r="31" spans="2:14">
      <c r="B31" s="4">
        <v>27</v>
      </c>
      <c r="C31" s="4">
        <f t="shared" si="0"/>
        <v>100</v>
      </c>
      <c r="D31" s="6">
        <f>G30+tblResultVar[[#This Row],[Storting]]</f>
        <v>4070.9633519005206</v>
      </c>
      <c r="E31" s="11">
        <f t="shared" si="3"/>
        <v>0.03</v>
      </c>
      <c r="F31" s="3">
        <f>tblResultVar[[#This Row],[StartBedr]]*tblResultVar[[#This Row],[Rente%]]</f>
        <v>122.12890055701561</v>
      </c>
      <c r="G31" s="3">
        <f>tblResultVar[[#This Row],[StartBedr]]+tblResultVar[[#This Row],[Rente]]</f>
        <v>4193.0922524575362</v>
      </c>
      <c r="I31" s="4">
        <v>27</v>
      </c>
      <c r="J31" s="6">
        <f t="shared" si="1"/>
        <v>100</v>
      </c>
      <c r="K31" s="6">
        <f>N30+tblResultVar2[[#This Row],[Storting]]</f>
        <v>4812.6699705438377</v>
      </c>
      <c r="L31" s="11">
        <f t="shared" si="2"/>
        <v>5.020254343062075E-2</v>
      </c>
      <c r="M31" s="3">
        <f>tblResultVar2[[#This Row],[StartBedr]]*tblResultVar2[[#This Row],[Rente%]]</f>
        <v>241.60827321347131</v>
      </c>
      <c r="N31" s="3">
        <f>tblResultVar2[[#This Row],[StartBedr]]+tblResultVar2[[#This Row],[Rente]]</f>
        <v>5054.2782437573087</v>
      </c>
    </row>
    <row r="32" spans="2:14">
      <c r="B32" s="4">
        <v>28</v>
      </c>
      <c r="C32" s="4">
        <f t="shared" si="0"/>
        <v>100</v>
      </c>
      <c r="D32" s="6">
        <f>G31+tblResultVar[[#This Row],[Storting]]</f>
        <v>4293.0922524575362</v>
      </c>
      <c r="E32" s="11">
        <f t="shared" si="3"/>
        <v>0.03</v>
      </c>
      <c r="F32" s="3">
        <f>tblResultVar[[#This Row],[StartBedr]]*tblResultVar[[#This Row],[Rente%]]</f>
        <v>128.79276757372608</v>
      </c>
      <c r="G32" s="3">
        <f>tblResultVar[[#This Row],[StartBedr]]+tblResultVar[[#This Row],[Rente]]</f>
        <v>4421.8850200312627</v>
      </c>
      <c r="I32" s="4">
        <v>28</v>
      </c>
      <c r="J32" s="6">
        <f t="shared" si="1"/>
        <v>100</v>
      </c>
      <c r="K32" s="6">
        <f>N31+tblResultVar2[[#This Row],[Storting]]</f>
        <v>5154.2782437573087</v>
      </c>
      <c r="L32" s="11">
        <f t="shared" si="2"/>
        <v>5.1206594299233167E-2</v>
      </c>
      <c r="M32" s="3">
        <f>tblResultVar2[[#This Row],[StartBedr]]*tblResultVar2[[#This Row],[Rente%]]</f>
        <v>263.93303493344456</v>
      </c>
      <c r="N32" s="3">
        <f>tblResultVar2[[#This Row],[StartBedr]]+tblResultVar2[[#This Row],[Rente]]</f>
        <v>5418.2112786907528</v>
      </c>
    </row>
    <row r="33" spans="2:14">
      <c r="B33" s="4">
        <v>29</v>
      </c>
      <c r="C33" s="4">
        <f t="shared" si="0"/>
        <v>100</v>
      </c>
      <c r="D33" s="6">
        <f>G32+tblResultVar[[#This Row],[Storting]]</f>
        <v>4521.8850200312627</v>
      </c>
      <c r="E33" s="11">
        <f t="shared" si="3"/>
        <v>0.03</v>
      </c>
      <c r="F33" s="3">
        <f>tblResultVar[[#This Row],[StartBedr]]*tblResultVar[[#This Row],[Rente%]]</f>
        <v>135.65655060093786</v>
      </c>
      <c r="G33" s="3">
        <f>tblResultVar[[#This Row],[StartBedr]]+tblResultVar[[#This Row],[Rente]]</f>
        <v>4657.5415706322001</v>
      </c>
      <c r="I33" s="4">
        <v>29</v>
      </c>
      <c r="J33" s="6">
        <f t="shared" si="1"/>
        <v>100</v>
      </c>
      <c r="K33" s="6">
        <f>N32+tblResultVar2[[#This Row],[Storting]]</f>
        <v>5518.2112786907528</v>
      </c>
      <c r="L33" s="11">
        <f t="shared" si="2"/>
        <v>5.2230726185217832E-2</v>
      </c>
      <c r="M33" s="3">
        <f>tblResultVar2[[#This Row],[StartBedr]]*tblResultVar2[[#This Row],[Rente%]]</f>
        <v>288.2201823294775</v>
      </c>
      <c r="N33" s="3">
        <f>tblResultVar2[[#This Row],[StartBedr]]+tblResultVar2[[#This Row],[Rente]]</f>
        <v>5806.43146102023</v>
      </c>
    </row>
    <row r="34" spans="2:14">
      <c r="B34" s="4">
        <v>30</v>
      </c>
      <c r="C34" s="4">
        <f t="shared" si="0"/>
        <v>100</v>
      </c>
      <c r="D34" s="6">
        <f>G33+tblResultVar[[#This Row],[Storting]]</f>
        <v>4757.5415706322001</v>
      </c>
      <c r="E34" s="11">
        <f t="shared" si="3"/>
        <v>0.03</v>
      </c>
      <c r="F34" s="5">
        <f>tblResultVar[[#This Row],[StartBedr]]*tblResultVar[[#This Row],[Rente%]]</f>
        <v>142.726247118966</v>
      </c>
      <c r="G34" s="5">
        <f>tblResultVar[[#This Row],[StartBedr]]+tblResultVar[[#This Row],[Rente]]</f>
        <v>4900.2678177511661</v>
      </c>
      <c r="I34" s="4">
        <v>30</v>
      </c>
      <c r="J34" s="6">
        <f t="shared" si="1"/>
        <v>100</v>
      </c>
      <c r="K34" s="6">
        <f>N33+tblResultVar2[[#This Row],[Storting]]</f>
        <v>5906.43146102023</v>
      </c>
      <c r="L34" s="11">
        <f t="shared" si="2"/>
        <v>5.3275340708922189E-2</v>
      </c>
      <c r="M34" s="5">
        <f>tblResultVar2[[#This Row],[StartBedr]]*tblResultVar2[[#This Row],[Rente%]]</f>
        <v>314.6671484597498</v>
      </c>
      <c r="N34" s="5">
        <f>tblResultVar2[[#This Row],[StartBedr]]+tblResultVar2[[#This Row],[Rente]]</f>
        <v>6221.09860947998</v>
      </c>
    </row>
  </sheetData>
  <mergeCells count="1">
    <mergeCell ref="B1:F2"/>
  </mergeCells>
  <pageMargins left="0.75" right="0.75" top="1" bottom="1" header="0.5" footer="0.5"/>
  <pageSetup paperSize="9" orientation="portrait" horizontalDpi="4294967292" verticalDpi="4294967292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Voorblad</vt:lpstr>
      <vt:lpstr>TW1</vt:lpstr>
      <vt:lpstr>TW2</vt:lpstr>
      <vt:lpstr>TW3</vt:lpstr>
      <vt:lpstr>TW4</vt:lpstr>
    </vt:vector>
  </TitlesOfParts>
  <Company>G-Info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2018-03-16T13:43:31Z</dcterms:created>
  <dcterms:modified xsi:type="dcterms:W3CDTF">2018-03-17T20:54:05Z</dcterms:modified>
</cp:coreProperties>
</file>