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tables/table4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13_ncr:1_{4B940876-744C-47C1-85E0-EA3455EB09F5}" xr6:coauthVersionLast="45" xr6:coauthVersionMax="45" xr10:uidLastSave="{00000000-0000-0000-0000-000000000000}"/>
  <bookViews>
    <workbookView xWindow="-108" yWindow="-108" windowWidth="23256" windowHeight="12576" tabRatio="971" xr2:uid="{00000000-000D-0000-FFFF-FFFF00000000}"/>
  </bookViews>
  <sheets>
    <sheet name="Voorblad" sheetId="20" r:id="rId1"/>
    <sheet name="ProvGemeente" sheetId="4" r:id="rId2"/>
    <sheet name="DagInput" sheetId="6" r:id="rId3"/>
    <sheet name="DataNed" sheetId="3" r:id="rId4"/>
    <sheet name="GrafNed1" sheetId="11" r:id="rId5"/>
    <sheet name="GrafNed2" sheetId="12" r:id="rId6"/>
    <sheet name="GrafNed3" sheetId="13" r:id="rId7"/>
    <sheet name="DataGem" sheetId="1" r:id="rId8"/>
    <sheet name="OvzProv1" sheetId="5" r:id="rId9"/>
    <sheet name="GrafProv1" sheetId="15" r:id="rId10"/>
    <sheet name="OvzProv2" sheetId="9" r:id="rId11"/>
    <sheet name="GrafProv2" sheetId="16" r:id="rId12"/>
    <sheet name="OvzProv3" sheetId="10" r:id="rId13"/>
    <sheet name="GrafProv3" sheetId="17" r:id="rId14"/>
    <sheet name="OvzGem1" sheetId="7" r:id="rId15"/>
    <sheet name="OvzGem2" sheetId="8" r:id="rId16"/>
    <sheet name="OvzGem3" sheetId="19" r:id="rId17"/>
  </sheets>
  <definedNames>
    <definedName name="ExterneGegevens_1" localSheetId="2" hidden="1">DagInput!$B$6:$D$361</definedName>
  </definedNames>
  <calcPr calcId="181029" concurrentCalc="0"/>
  <pivotCaches>
    <pivotCache cacheId="0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20" i="1" l="1"/>
  <c r="K3920" i="1"/>
  <c r="H3920" i="1"/>
  <c r="J3920" i="1"/>
  <c r="G3920" i="1"/>
  <c r="F3920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D39" i="3"/>
  <c r="F39" i="3"/>
  <c r="H39" i="3"/>
  <c r="I39" i="3"/>
  <c r="I3564" i="1"/>
  <c r="K3564" i="1"/>
  <c r="H3564" i="1"/>
  <c r="J3564" i="1"/>
  <c r="G3564" i="1"/>
  <c r="F3564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D8" i="3"/>
  <c r="D9" i="3"/>
  <c r="C10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I38" i="3"/>
  <c r="B2" i="5"/>
  <c r="H5" i="1"/>
  <c r="J5" i="1"/>
  <c r="H6" i="1"/>
  <c r="J6" i="1"/>
  <c r="H7" i="1"/>
  <c r="J7" i="1"/>
  <c r="H8" i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H33" i="1"/>
  <c r="J33" i="1"/>
  <c r="H34" i="1"/>
  <c r="J34" i="1"/>
  <c r="H35" i="1"/>
  <c r="J35" i="1"/>
  <c r="H36" i="1"/>
  <c r="J36" i="1"/>
  <c r="H37" i="1"/>
  <c r="J37" i="1"/>
  <c r="H38" i="1"/>
  <c r="J38" i="1"/>
  <c r="H39" i="1"/>
  <c r="J39" i="1"/>
  <c r="H40" i="1"/>
  <c r="J40" i="1"/>
  <c r="H41" i="1"/>
  <c r="J41" i="1"/>
  <c r="H42" i="1"/>
  <c r="J42" i="1"/>
  <c r="H43" i="1"/>
  <c r="J43" i="1"/>
  <c r="H44" i="1"/>
  <c r="J44" i="1"/>
  <c r="H45" i="1"/>
  <c r="J45" i="1"/>
  <c r="H46" i="1"/>
  <c r="J46" i="1"/>
  <c r="H47" i="1"/>
  <c r="J47" i="1"/>
  <c r="H48" i="1"/>
  <c r="J48" i="1"/>
  <c r="H49" i="1"/>
  <c r="J49" i="1"/>
  <c r="H50" i="1"/>
  <c r="J50" i="1"/>
  <c r="H51" i="1"/>
  <c r="J51" i="1"/>
  <c r="H52" i="1"/>
  <c r="J52" i="1"/>
  <c r="H53" i="1"/>
  <c r="J53" i="1"/>
  <c r="H54" i="1"/>
  <c r="J54" i="1"/>
  <c r="H55" i="1"/>
  <c r="J55" i="1"/>
  <c r="H56" i="1"/>
  <c r="J56" i="1"/>
  <c r="H57" i="1"/>
  <c r="J57" i="1"/>
  <c r="H58" i="1"/>
  <c r="J58" i="1"/>
  <c r="H59" i="1"/>
  <c r="J59" i="1"/>
  <c r="H60" i="1"/>
  <c r="J60" i="1"/>
  <c r="H61" i="1"/>
  <c r="J61" i="1"/>
  <c r="H62" i="1"/>
  <c r="J62" i="1"/>
  <c r="H63" i="1"/>
  <c r="J63" i="1"/>
  <c r="H64" i="1"/>
  <c r="J64" i="1"/>
  <c r="H65" i="1"/>
  <c r="J65" i="1"/>
  <c r="H66" i="1"/>
  <c r="J66" i="1"/>
  <c r="H67" i="1"/>
  <c r="J67" i="1"/>
  <c r="H68" i="1"/>
  <c r="J68" i="1"/>
  <c r="H69" i="1"/>
  <c r="J69" i="1"/>
  <c r="H70" i="1"/>
  <c r="J70" i="1"/>
  <c r="H71" i="1"/>
  <c r="J71" i="1"/>
  <c r="H72" i="1"/>
  <c r="J72" i="1"/>
  <c r="H73" i="1"/>
  <c r="J73" i="1"/>
  <c r="H74" i="1"/>
  <c r="J74" i="1"/>
  <c r="H75" i="1"/>
  <c r="J75" i="1"/>
  <c r="H76" i="1"/>
  <c r="J76" i="1"/>
  <c r="H77" i="1"/>
  <c r="J77" i="1"/>
  <c r="H78" i="1"/>
  <c r="J78" i="1"/>
  <c r="H79" i="1"/>
  <c r="J79" i="1"/>
  <c r="H80" i="1"/>
  <c r="J80" i="1"/>
  <c r="H81" i="1"/>
  <c r="J81" i="1"/>
  <c r="H82" i="1"/>
  <c r="J82" i="1"/>
  <c r="H83" i="1"/>
  <c r="J83" i="1"/>
  <c r="H84" i="1"/>
  <c r="J84" i="1"/>
  <c r="H85" i="1"/>
  <c r="J85" i="1"/>
  <c r="H86" i="1"/>
  <c r="J86" i="1"/>
  <c r="H87" i="1"/>
  <c r="J87" i="1"/>
  <c r="H88" i="1"/>
  <c r="J88" i="1"/>
  <c r="H89" i="1"/>
  <c r="J89" i="1"/>
  <c r="H90" i="1"/>
  <c r="J90" i="1"/>
  <c r="H91" i="1"/>
  <c r="J91" i="1"/>
  <c r="H92" i="1"/>
  <c r="J92" i="1"/>
  <c r="H93" i="1"/>
  <c r="J93" i="1"/>
  <c r="H94" i="1"/>
  <c r="J94" i="1"/>
  <c r="H95" i="1"/>
  <c r="J95" i="1"/>
  <c r="H96" i="1"/>
  <c r="J96" i="1"/>
  <c r="H97" i="1"/>
  <c r="J97" i="1"/>
  <c r="H98" i="1"/>
  <c r="J98" i="1"/>
  <c r="H99" i="1"/>
  <c r="J99" i="1"/>
  <c r="H100" i="1"/>
  <c r="J100" i="1"/>
  <c r="H101" i="1"/>
  <c r="J101" i="1"/>
  <c r="H102" i="1"/>
  <c r="J102" i="1"/>
  <c r="H103" i="1"/>
  <c r="J103" i="1"/>
  <c r="H104" i="1"/>
  <c r="J104" i="1"/>
  <c r="H105" i="1"/>
  <c r="J105" i="1"/>
  <c r="H106" i="1"/>
  <c r="J106" i="1"/>
  <c r="H107" i="1"/>
  <c r="J107" i="1"/>
  <c r="H108" i="1"/>
  <c r="J108" i="1"/>
  <c r="H109" i="1"/>
  <c r="J109" i="1"/>
  <c r="H110" i="1"/>
  <c r="J110" i="1"/>
  <c r="H111" i="1"/>
  <c r="J111" i="1"/>
  <c r="H112" i="1"/>
  <c r="J112" i="1"/>
  <c r="H113" i="1"/>
  <c r="J113" i="1"/>
  <c r="H114" i="1"/>
  <c r="J114" i="1"/>
  <c r="H115" i="1"/>
  <c r="J115" i="1"/>
  <c r="H116" i="1"/>
  <c r="J116" i="1"/>
  <c r="H117" i="1"/>
  <c r="J117" i="1"/>
  <c r="H118" i="1"/>
  <c r="J118" i="1"/>
  <c r="H119" i="1"/>
  <c r="J119" i="1"/>
  <c r="H120" i="1"/>
  <c r="J120" i="1"/>
  <c r="H121" i="1"/>
  <c r="J121" i="1"/>
  <c r="H122" i="1"/>
  <c r="J122" i="1"/>
  <c r="H123" i="1"/>
  <c r="J123" i="1"/>
  <c r="H124" i="1"/>
  <c r="J124" i="1"/>
  <c r="H125" i="1"/>
  <c r="J125" i="1"/>
  <c r="H126" i="1"/>
  <c r="J126" i="1"/>
  <c r="H127" i="1"/>
  <c r="J127" i="1"/>
  <c r="H128" i="1"/>
  <c r="J128" i="1"/>
  <c r="H129" i="1"/>
  <c r="J129" i="1"/>
  <c r="H130" i="1"/>
  <c r="J130" i="1"/>
  <c r="H131" i="1"/>
  <c r="J131" i="1"/>
  <c r="H132" i="1"/>
  <c r="J132" i="1"/>
  <c r="H133" i="1"/>
  <c r="J133" i="1"/>
  <c r="H134" i="1"/>
  <c r="J134" i="1"/>
  <c r="H135" i="1"/>
  <c r="J135" i="1"/>
  <c r="H136" i="1"/>
  <c r="J136" i="1"/>
  <c r="H137" i="1"/>
  <c r="J137" i="1"/>
  <c r="H138" i="1"/>
  <c r="J138" i="1"/>
  <c r="H139" i="1"/>
  <c r="J139" i="1"/>
  <c r="H140" i="1"/>
  <c r="J140" i="1"/>
  <c r="H141" i="1"/>
  <c r="J141" i="1"/>
  <c r="H142" i="1"/>
  <c r="J142" i="1"/>
  <c r="H143" i="1"/>
  <c r="J143" i="1"/>
  <c r="H144" i="1"/>
  <c r="J144" i="1"/>
  <c r="H145" i="1"/>
  <c r="J145" i="1"/>
  <c r="H146" i="1"/>
  <c r="J146" i="1"/>
  <c r="H147" i="1"/>
  <c r="J147" i="1"/>
  <c r="H148" i="1"/>
  <c r="J148" i="1"/>
  <c r="H149" i="1"/>
  <c r="J149" i="1"/>
  <c r="H150" i="1"/>
  <c r="J150" i="1"/>
  <c r="H151" i="1"/>
  <c r="J151" i="1"/>
  <c r="H152" i="1"/>
  <c r="J152" i="1"/>
  <c r="H153" i="1"/>
  <c r="J153" i="1"/>
  <c r="H154" i="1"/>
  <c r="J154" i="1"/>
  <c r="H155" i="1"/>
  <c r="J155" i="1"/>
  <c r="H156" i="1"/>
  <c r="J156" i="1"/>
  <c r="H157" i="1"/>
  <c r="J157" i="1"/>
  <c r="H158" i="1"/>
  <c r="J158" i="1"/>
  <c r="H159" i="1"/>
  <c r="J159" i="1"/>
  <c r="H160" i="1"/>
  <c r="J160" i="1"/>
  <c r="H161" i="1"/>
  <c r="J161" i="1"/>
  <c r="H162" i="1"/>
  <c r="J162" i="1"/>
  <c r="H163" i="1"/>
  <c r="J163" i="1"/>
  <c r="H164" i="1"/>
  <c r="J164" i="1"/>
  <c r="H165" i="1"/>
  <c r="J165" i="1"/>
  <c r="H166" i="1"/>
  <c r="J166" i="1"/>
  <c r="H167" i="1"/>
  <c r="J167" i="1"/>
  <c r="H168" i="1"/>
  <c r="J168" i="1"/>
  <c r="H169" i="1"/>
  <c r="J169" i="1"/>
  <c r="H170" i="1"/>
  <c r="J170" i="1"/>
  <c r="H171" i="1"/>
  <c r="J171" i="1"/>
  <c r="H172" i="1"/>
  <c r="J172" i="1"/>
  <c r="H173" i="1"/>
  <c r="J173" i="1"/>
  <c r="H174" i="1"/>
  <c r="J174" i="1"/>
  <c r="H175" i="1"/>
  <c r="J175" i="1"/>
  <c r="H176" i="1"/>
  <c r="J176" i="1"/>
  <c r="H177" i="1"/>
  <c r="J177" i="1"/>
  <c r="H178" i="1"/>
  <c r="J178" i="1"/>
  <c r="H179" i="1"/>
  <c r="J179" i="1"/>
  <c r="H180" i="1"/>
  <c r="J180" i="1"/>
  <c r="H181" i="1"/>
  <c r="J181" i="1"/>
  <c r="H182" i="1"/>
  <c r="J182" i="1"/>
  <c r="H183" i="1"/>
  <c r="J183" i="1"/>
  <c r="H184" i="1"/>
  <c r="J184" i="1"/>
  <c r="H185" i="1"/>
  <c r="J185" i="1"/>
  <c r="H186" i="1"/>
  <c r="J186" i="1"/>
  <c r="H187" i="1"/>
  <c r="J187" i="1"/>
  <c r="H188" i="1"/>
  <c r="J188" i="1"/>
  <c r="H189" i="1"/>
  <c r="J189" i="1"/>
  <c r="H190" i="1"/>
  <c r="J190" i="1"/>
  <c r="H191" i="1"/>
  <c r="J191" i="1"/>
  <c r="H192" i="1"/>
  <c r="J192" i="1"/>
  <c r="H193" i="1"/>
  <c r="J193" i="1"/>
  <c r="H194" i="1"/>
  <c r="J194" i="1"/>
  <c r="H195" i="1"/>
  <c r="J195" i="1"/>
  <c r="H196" i="1"/>
  <c r="J196" i="1"/>
  <c r="H197" i="1"/>
  <c r="J197" i="1"/>
  <c r="H198" i="1"/>
  <c r="J198" i="1"/>
  <c r="H199" i="1"/>
  <c r="J199" i="1"/>
  <c r="H200" i="1"/>
  <c r="J200" i="1"/>
  <c r="H201" i="1"/>
  <c r="J201" i="1"/>
  <c r="H202" i="1"/>
  <c r="J202" i="1"/>
  <c r="H203" i="1"/>
  <c r="J203" i="1"/>
  <c r="H204" i="1"/>
  <c r="J204" i="1"/>
  <c r="H205" i="1"/>
  <c r="J205" i="1"/>
  <c r="H206" i="1"/>
  <c r="J206" i="1"/>
  <c r="H207" i="1"/>
  <c r="J207" i="1"/>
  <c r="H208" i="1"/>
  <c r="J208" i="1"/>
  <c r="H209" i="1"/>
  <c r="J209" i="1"/>
  <c r="H210" i="1"/>
  <c r="J210" i="1"/>
  <c r="H211" i="1"/>
  <c r="J211" i="1"/>
  <c r="H212" i="1"/>
  <c r="J212" i="1"/>
  <c r="H213" i="1"/>
  <c r="J213" i="1"/>
  <c r="H214" i="1"/>
  <c r="J214" i="1"/>
  <c r="H215" i="1"/>
  <c r="J215" i="1"/>
  <c r="H216" i="1"/>
  <c r="J216" i="1"/>
  <c r="H217" i="1"/>
  <c r="J217" i="1"/>
  <c r="H218" i="1"/>
  <c r="J218" i="1"/>
  <c r="H219" i="1"/>
  <c r="J219" i="1"/>
  <c r="H220" i="1"/>
  <c r="J220" i="1"/>
  <c r="H221" i="1"/>
  <c r="J221" i="1"/>
  <c r="H222" i="1"/>
  <c r="J222" i="1"/>
  <c r="H223" i="1"/>
  <c r="J223" i="1"/>
  <c r="H224" i="1"/>
  <c r="J224" i="1"/>
  <c r="H225" i="1"/>
  <c r="J225" i="1"/>
  <c r="H226" i="1"/>
  <c r="J226" i="1"/>
  <c r="H227" i="1"/>
  <c r="J227" i="1"/>
  <c r="H228" i="1"/>
  <c r="J228" i="1"/>
  <c r="H229" i="1"/>
  <c r="J229" i="1"/>
  <c r="H230" i="1"/>
  <c r="J230" i="1"/>
  <c r="H231" i="1"/>
  <c r="J231" i="1"/>
  <c r="H232" i="1"/>
  <c r="J232" i="1"/>
  <c r="H233" i="1"/>
  <c r="J233" i="1"/>
  <c r="H234" i="1"/>
  <c r="J234" i="1"/>
  <c r="H235" i="1"/>
  <c r="J235" i="1"/>
  <c r="H236" i="1"/>
  <c r="J236" i="1"/>
  <c r="H237" i="1"/>
  <c r="J237" i="1"/>
  <c r="H238" i="1"/>
  <c r="J238" i="1"/>
  <c r="H239" i="1"/>
  <c r="J239" i="1"/>
  <c r="H240" i="1"/>
  <c r="J240" i="1"/>
  <c r="H241" i="1"/>
  <c r="J241" i="1"/>
  <c r="H242" i="1"/>
  <c r="J242" i="1"/>
  <c r="H243" i="1"/>
  <c r="J243" i="1"/>
  <c r="H244" i="1"/>
  <c r="J244" i="1"/>
  <c r="H245" i="1"/>
  <c r="J245" i="1"/>
  <c r="H246" i="1"/>
  <c r="J246" i="1"/>
  <c r="H247" i="1"/>
  <c r="J247" i="1"/>
  <c r="H248" i="1"/>
  <c r="J248" i="1"/>
  <c r="H249" i="1"/>
  <c r="J249" i="1"/>
  <c r="H250" i="1"/>
  <c r="J250" i="1"/>
  <c r="H251" i="1"/>
  <c r="J251" i="1"/>
  <c r="H252" i="1"/>
  <c r="J252" i="1"/>
  <c r="H253" i="1"/>
  <c r="J253" i="1"/>
  <c r="H254" i="1"/>
  <c r="J254" i="1"/>
  <c r="H255" i="1"/>
  <c r="J255" i="1"/>
  <c r="H256" i="1"/>
  <c r="J256" i="1"/>
  <c r="H257" i="1"/>
  <c r="J257" i="1"/>
  <c r="H258" i="1"/>
  <c r="J258" i="1"/>
  <c r="H259" i="1"/>
  <c r="J259" i="1"/>
  <c r="H260" i="1"/>
  <c r="J260" i="1"/>
  <c r="H261" i="1"/>
  <c r="J261" i="1"/>
  <c r="H262" i="1"/>
  <c r="J262" i="1"/>
  <c r="H263" i="1"/>
  <c r="J263" i="1"/>
  <c r="H264" i="1"/>
  <c r="J264" i="1"/>
  <c r="H265" i="1"/>
  <c r="J265" i="1"/>
  <c r="H266" i="1"/>
  <c r="J266" i="1"/>
  <c r="H267" i="1"/>
  <c r="J267" i="1"/>
  <c r="H268" i="1"/>
  <c r="J268" i="1"/>
  <c r="H269" i="1"/>
  <c r="J269" i="1"/>
  <c r="H270" i="1"/>
  <c r="J270" i="1"/>
  <c r="H271" i="1"/>
  <c r="J271" i="1"/>
  <c r="H272" i="1"/>
  <c r="J272" i="1"/>
  <c r="H273" i="1"/>
  <c r="J273" i="1"/>
  <c r="H274" i="1"/>
  <c r="J274" i="1"/>
  <c r="H275" i="1"/>
  <c r="J275" i="1"/>
  <c r="H276" i="1"/>
  <c r="J276" i="1"/>
  <c r="H277" i="1"/>
  <c r="J277" i="1"/>
  <c r="H278" i="1"/>
  <c r="J278" i="1"/>
  <c r="H279" i="1"/>
  <c r="J279" i="1"/>
  <c r="H280" i="1"/>
  <c r="J280" i="1"/>
  <c r="H281" i="1"/>
  <c r="J281" i="1"/>
  <c r="H282" i="1"/>
  <c r="J282" i="1"/>
  <c r="H283" i="1"/>
  <c r="J283" i="1"/>
  <c r="H284" i="1"/>
  <c r="J284" i="1"/>
  <c r="H285" i="1"/>
  <c r="J285" i="1"/>
  <c r="H286" i="1"/>
  <c r="J286" i="1"/>
  <c r="H287" i="1"/>
  <c r="J287" i="1"/>
  <c r="H288" i="1"/>
  <c r="J288" i="1"/>
  <c r="H289" i="1"/>
  <c r="J289" i="1"/>
  <c r="H290" i="1"/>
  <c r="J290" i="1"/>
  <c r="H291" i="1"/>
  <c r="J291" i="1"/>
  <c r="H292" i="1"/>
  <c r="J292" i="1"/>
  <c r="H293" i="1"/>
  <c r="J293" i="1"/>
  <c r="H294" i="1"/>
  <c r="J294" i="1"/>
  <c r="H295" i="1"/>
  <c r="J295" i="1"/>
  <c r="H296" i="1"/>
  <c r="J296" i="1"/>
  <c r="H297" i="1"/>
  <c r="J297" i="1"/>
  <c r="H298" i="1"/>
  <c r="J298" i="1"/>
  <c r="H299" i="1"/>
  <c r="J299" i="1"/>
  <c r="H300" i="1"/>
  <c r="J300" i="1"/>
  <c r="H301" i="1"/>
  <c r="J301" i="1"/>
  <c r="H302" i="1"/>
  <c r="J302" i="1"/>
  <c r="H303" i="1"/>
  <c r="J303" i="1"/>
  <c r="H304" i="1"/>
  <c r="J304" i="1"/>
  <c r="H305" i="1"/>
  <c r="J305" i="1"/>
  <c r="H306" i="1"/>
  <c r="J306" i="1"/>
  <c r="H307" i="1"/>
  <c r="J307" i="1"/>
  <c r="H308" i="1"/>
  <c r="J308" i="1"/>
  <c r="H309" i="1"/>
  <c r="J309" i="1"/>
  <c r="H310" i="1"/>
  <c r="J310" i="1"/>
  <c r="H311" i="1"/>
  <c r="J311" i="1"/>
  <c r="H312" i="1"/>
  <c r="J312" i="1"/>
  <c r="H313" i="1"/>
  <c r="J313" i="1"/>
  <c r="H314" i="1"/>
  <c r="J314" i="1"/>
  <c r="H315" i="1"/>
  <c r="J315" i="1"/>
  <c r="H316" i="1"/>
  <c r="J316" i="1"/>
  <c r="H317" i="1"/>
  <c r="J317" i="1"/>
  <c r="H318" i="1"/>
  <c r="J318" i="1"/>
  <c r="H319" i="1"/>
  <c r="J319" i="1"/>
  <c r="H320" i="1"/>
  <c r="J320" i="1"/>
  <c r="H321" i="1"/>
  <c r="J321" i="1"/>
  <c r="H322" i="1"/>
  <c r="J322" i="1"/>
  <c r="H323" i="1"/>
  <c r="J323" i="1"/>
  <c r="H324" i="1"/>
  <c r="J324" i="1"/>
  <c r="H325" i="1"/>
  <c r="J325" i="1"/>
  <c r="H326" i="1"/>
  <c r="J326" i="1"/>
  <c r="H327" i="1"/>
  <c r="J327" i="1"/>
  <c r="H328" i="1"/>
  <c r="J328" i="1"/>
  <c r="H329" i="1"/>
  <c r="J329" i="1"/>
  <c r="H330" i="1"/>
  <c r="J330" i="1"/>
  <c r="H331" i="1"/>
  <c r="J331" i="1"/>
  <c r="H332" i="1"/>
  <c r="J332" i="1"/>
  <c r="H333" i="1"/>
  <c r="J333" i="1"/>
  <c r="H334" i="1"/>
  <c r="J334" i="1"/>
  <c r="H335" i="1"/>
  <c r="J335" i="1"/>
  <c r="H336" i="1"/>
  <c r="J336" i="1"/>
  <c r="H337" i="1"/>
  <c r="J337" i="1"/>
  <c r="H338" i="1"/>
  <c r="J338" i="1"/>
  <c r="H339" i="1"/>
  <c r="J339" i="1"/>
  <c r="H340" i="1"/>
  <c r="J340" i="1"/>
  <c r="H341" i="1"/>
  <c r="J341" i="1"/>
  <c r="H342" i="1"/>
  <c r="J342" i="1"/>
  <c r="H343" i="1"/>
  <c r="J343" i="1"/>
  <c r="H344" i="1"/>
  <c r="J344" i="1"/>
  <c r="H345" i="1"/>
  <c r="J345" i="1"/>
  <c r="H346" i="1"/>
  <c r="J346" i="1"/>
  <c r="H347" i="1"/>
  <c r="J347" i="1"/>
  <c r="H348" i="1"/>
  <c r="J348" i="1"/>
  <c r="H349" i="1"/>
  <c r="J349" i="1"/>
  <c r="H350" i="1"/>
  <c r="J350" i="1"/>
  <c r="H351" i="1"/>
  <c r="J351" i="1"/>
  <c r="H352" i="1"/>
  <c r="J352" i="1"/>
  <c r="H353" i="1"/>
  <c r="J353" i="1"/>
  <c r="H354" i="1"/>
  <c r="J354" i="1"/>
  <c r="H355" i="1"/>
  <c r="J355" i="1"/>
  <c r="H356" i="1"/>
  <c r="J356" i="1"/>
  <c r="H357" i="1"/>
  <c r="J357" i="1"/>
  <c r="H358" i="1"/>
  <c r="J358" i="1"/>
  <c r="H359" i="1"/>
  <c r="J359" i="1"/>
  <c r="H360" i="1"/>
  <c r="J360" i="1"/>
  <c r="H361" i="1"/>
  <c r="J361" i="1"/>
  <c r="H362" i="1"/>
  <c r="J362" i="1"/>
  <c r="H363" i="1"/>
  <c r="J363" i="1"/>
  <c r="H364" i="1"/>
  <c r="J364" i="1"/>
  <c r="H365" i="1"/>
  <c r="J365" i="1"/>
  <c r="H366" i="1"/>
  <c r="J366" i="1"/>
  <c r="H367" i="1"/>
  <c r="J367" i="1"/>
  <c r="H368" i="1"/>
  <c r="J368" i="1"/>
  <c r="H369" i="1"/>
  <c r="J369" i="1"/>
  <c r="H370" i="1"/>
  <c r="J370" i="1"/>
  <c r="H371" i="1"/>
  <c r="J371" i="1"/>
  <c r="H372" i="1"/>
  <c r="J372" i="1"/>
  <c r="H373" i="1"/>
  <c r="J373" i="1"/>
  <c r="H374" i="1"/>
  <c r="J374" i="1"/>
  <c r="H375" i="1"/>
  <c r="J375" i="1"/>
  <c r="H376" i="1"/>
  <c r="J376" i="1"/>
  <c r="H377" i="1"/>
  <c r="J377" i="1"/>
  <c r="H378" i="1"/>
  <c r="J378" i="1"/>
  <c r="H379" i="1"/>
  <c r="J379" i="1"/>
  <c r="H380" i="1"/>
  <c r="J380" i="1"/>
  <c r="H381" i="1"/>
  <c r="J381" i="1"/>
  <c r="H382" i="1"/>
  <c r="J382" i="1"/>
  <c r="H383" i="1"/>
  <c r="J383" i="1"/>
  <c r="H384" i="1"/>
  <c r="J384" i="1"/>
  <c r="H385" i="1"/>
  <c r="J385" i="1"/>
  <c r="H386" i="1"/>
  <c r="J386" i="1"/>
  <c r="H387" i="1"/>
  <c r="J387" i="1"/>
  <c r="H388" i="1"/>
  <c r="J388" i="1"/>
  <c r="H389" i="1"/>
  <c r="J389" i="1"/>
  <c r="H390" i="1"/>
  <c r="J390" i="1"/>
  <c r="H391" i="1"/>
  <c r="J391" i="1"/>
  <c r="H392" i="1"/>
  <c r="J392" i="1"/>
  <c r="H393" i="1"/>
  <c r="J393" i="1"/>
  <c r="H394" i="1"/>
  <c r="J394" i="1"/>
  <c r="H395" i="1"/>
  <c r="J395" i="1"/>
  <c r="H396" i="1"/>
  <c r="J396" i="1"/>
  <c r="H397" i="1"/>
  <c r="J397" i="1"/>
  <c r="H398" i="1"/>
  <c r="J398" i="1"/>
  <c r="H399" i="1"/>
  <c r="J399" i="1"/>
  <c r="H400" i="1"/>
  <c r="J400" i="1"/>
  <c r="H401" i="1"/>
  <c r="J401" i="1"/>
  <c r="H402" i="1"/>
  <c r="J402" i="1"/>
  <c r="H403" i="1"/>
  <c r="J403" i="1"/>
  <c r="H404" i="1"/>
  <c r="J404" i="1"/>
  <c r="H405" i="1"/>
  <c r="J405" i="1"/>
  <c r="H406" i="1"/>
  <c r="J406" i="1"/>
  <c r="H407" i="1"/>
  <c r="J407" i="1"/>
  <c r="H408" i="1"/>
  <c r="J408" i="1"/>
  <c r="H409" i="1"/>
  <c r="J409" i="1"/>
  <c r="H410" i="1"/>
  <c r="J410" i="1"/>
  <c r="H411" i="1"/>
  <c r="J411" i="1"/>
  <c r="H412" i="1"/>
  <c r="J412" i="1"/>
  <c r="H413" i="1"/>
  <c r="J413" i="1"/>
  <c r="H414" i="1"/>
  <c r="J414" i="1"/>
  <c r="H415" i="1"/>
  <c r="J415" i="1"/>
  <c r="H416" i="1"/>
  <c r="J416" i="1"/>
  <c r="H417" i="1"/>
  <c r="J417" i="1"/>
  <c r="H418" i="1"/>
  <c r="J418" i="1"/>
  <c r="H419" i="1"/>
  <c r="J419" i="1"/>
  <c r="H420" i="1"/>
  <c r="J420" i="1"/>
  <c r="H421" i="1"/>
  <c r="J421" i="1"/>
  <c r="H422" i="1"/>
  <c r="J422" i="1"/>
  <c r="H423" i="1"/>
  <c r="J423" i="1"/>
  <c r="H424" i="1"/>
  <c r="J424" i="1"/>
  <c r="H425" i="1"/>
  <c r="J425" i="1"/>
  <c r="H426" i="1"/>
  <c r="J426" i="1"/>
  <c r="H427" i="1"/>
  <c r="J427" i="1"/>
  <c r="H428" i="1"/>
  <c r="J428" i="1"/>
  <c r="H429" i="1"/>
  <c r="J429" i="1"/>
  <c r="H430" i="1"/>
  <c r="J430" i="1"/>
  <c r="H431" i="1"/>
  <c r="J431" i="1"/>
  <c r="H432" i="1"/>
  <c r="J432" i="1"/>
  <c r="H433" i="1"/>
  <c r="J433" i="1"/>
  <c r="H434" i="1"/>
  <c r="J434" i="1"/>
  <c r="H435" i="1"/>
  <c r="J435" i="1"/>
  <c r="H436" i="1"/>
  <c r="J436" i="1"/>
  <c r="H437" i="1"/>
  <c r="J437" i="1"/>
  <c r="H438" i="1"/>
  <c r="J438" i="1"/>
  <c r="H439" i="1"/>
  <c r="J439" i="1"/>
  <c r="H440" i="1"/>
  <c r="J440" i="1"/>
  <c r="H441" i="1"/>
  <c r="J441" i="1"/>
  <c r="H442" i="1"/>
  <c r="J442" i="1"/>
  <c r="H443" i="1"/>
  <c r="J443" i="1"/>
  <c r="H444" i="1"/>
  <c r="J444" i="1"/>
  <c r="H445" i="1"/>
  <c r="J445" i="1"/>
  <c r="H446" i="1"/>
  <c r="J446" i="1"/>
  <c r="H447" i="1"/>
  <c r="J447" i="1"/>
  <c r="H448" i="1"/>
  <c r="J448" i="1"/>
  <c r="H449" i="1"/>
  <c r="J449" i="1"/>
  <c r="H450" i="1"/>
  <c r="J450" i="1"/>
  <c r="H451" i="1"/>
  <c r="J451" i="1"/>
  <c r="H452" i="1"/>
  <c r="J452" i="1"/>
  <c r="H453" i="1"/>
  <c r="J453" i="1"/>
  <c r="H454" i="1"/>
  <c r="J454" i="1"/>
  <c r="H455" i="1"/>
  <c r="J455" i="1"/>
  <c r="H456" i="1"/>
  <c r="J456" i="1"/>
  <c r="H457" i="1"/>
  <c r="J457" i="1"/>
  <c r="H458" i="1"/>
  <c r="J458" i="1"/>
  <c r="H459" i="1"/>
  <c r="J459" i="1"/>
  <c r="H460" i="1"/>
  <c r="J460" i="1"/>
  <c r="H461" i="1"/>
  <c r="J461" i="1"/>
  <c r="H462" i="1"/>
  <c r="J462" i="1"/>
  <c r="H463" i="1"/>
  <c r="J463" i="1"/>
  <c r="H464" i="1"/>
  <c r="J464" i="1"/>
  <c r="H465" i="1"/>
  <c r="J465" i="1"/>
  <c r="H466" i="1"/>
  <c r="J466" i="1"/>
  <c r="H467" i="1"/>
  <c r="J467" i="1"/>
  <c r="H468" i="1"/>
  <c r="J468" i="1"/>
  <c r="H469" i="1"/>
  <c r="J469" i="1"/>
  <c r="H470" i="1"/>
  <c r="J470" i="1"/>
  <c r="H471" i="1"/>
  <c r="J471" i="1"/>
  <c r="H472" i="1"/>
  <c r="J472" i="1"/>
  <c r="H473" i="1"/>
  <c r="J473" i="1"/>
  <c r="H474" i="1"/>
  <c r="J474" i="1"/>
  <c r="H475" i="1"/>
  <c r="J475" i="1"/>
  <c r="H476" i="1"/>
  <c r="J476" i="1"/>
  <c r="H477" i="1"/>
  <c r="J477" i="1"/>
  <c r="H478" i="1"/>
  <c r="J478" i="1"/>
  <c r="H479" i="1"/>
  <c r="J479" i="1"/>
  <c r="H480" i="1"/>
  <c r="J480" i="1"/>
  <c r="H481" i="1"/>
  <c r="J481" i="1"/>
  <c r="H482" i="1"/>
  <c r="J482" i="1"/>
  <c r="H483" i="1"/>
  <c r="J483" i="1"/>
  <c r="H484" i="1"/>
  <c r="J484" i="1"/>
  <c r="H485" i="1"/>
  <c r="J485" i="1"/>
  <c r="H486" i="1"/>
  <c r="J486" i="1"/>
  <c r="H487" i="1"/>
  <c r="J487" i="1"/>
  <c r="H488" i="1"/>
  <c r="J488" i="1"/>
  <c r="H489" i="1"/>
  <c r="J489" i="1"/>
  <c r="H490" i="1"/>
  <c r="J490" i="1"/>
  <c r="H491" i="1"/>
  <c r="J491" i="1"/>
  <c r="H492" i="1"/>
  <c r="J492" i="1"/>
  <c r="H493" i="1"/>
  <c r="J493" i="1"/>
  <c r="H494" i="1"/>
  <c r="J494" i="1"/>
  <c r="H495" i="1"/>
  <c r="J495" i="1"/>
  <c r="H496" i="1"/>
  <c r="J496" i="1"/>
  <c r="H497" i="1"/>
  <c r="J497" i="1"/>
  <c r="H498" i="1"/>
  <c r="J498" i="1"/>
  <c r="H499" i="1"/>
  <c r="J499" i="1"/>
  <c r="H500" i="1"/>
  <c r="J500" i="1"/>
  <c r="H501" i="1"/>
  <c r="J501" i="1"/>
  <c r="H502" i="1"/>
  <c r="J502" i="1"/>
  <c r="H503" i="1"/>
  <c r="J503" i="1"/>
  <c r="H504" i="1"/>
  <c r="J504" i="1"/>
  <c r="H505" i="1"/>
  <c r="J505" i="1"/>
  <c r="H506" i="1"/>
  <c r="J506" i="1"/>
  <c r="H507" i="1"/>
  <c r="J507" i="1"/>
  <c r="H508" i="1"/>
  <c r="J508" i="1"/>
  <c r="H509" i="1"/>
  <c r="J509" i="1"/>
  <c r="H510" i="1"/>
  <c r="J510" i="1"/>
  <c r="H511" i="1"/>
  <c r="J511" i="1"/>
  <c r="H512" i="1"/>
  <c r="J512" i="1"/>
  <c r="H513" i="1"/>
  <c r="J513" i="1"/>
  <c r="H514" i="1"/>
  <c r="J514" i="1"/>
  <c r="H515" i="1"/>
  <c r="J515" i="1"/>
  <c r="H516" i="1"/>
  <c r="J516" i="1"/>
  <c r="H517" i="1"/>
  <c r="J517" i="1"/>
  <c r="H518" i="1"/>
  <c r="J518" i="1"/>
  <c r="H519" i="1"/>
  <c r="J519" i="1"/>
  <c r="H520" i="1"/>
  <c r="J520" i="1"/>
  <c r="H521" i="1"/>
  <c r="J521" i="1"/>
  <c r="H522" i="1"/>
  <c r="J522" i="1"/>
  <c r="H523" i="1"/>
  <c r="J523" i="1"/>
  <c r="H524" i="1"/>
  <c r="J524" i="1"/>
  <c r="H525" i="1"/>
  <c r="J525" i="1"/>
  <c r="H526" i="1"/>
  <c r="J526" i="1"/>
  <c r="H527" i="1"/>
  <c r="J527" i="1"/>
  <c r="H528" i="1"/>
  <c r="J528" i="1"/>
  <c r="H529" i="1"/>
  <c r="J529" i="1"/>
  <c r="H530" i="1"/>
  <c r="J530" i="1"/>
  <c r="H531" i="1"/>
  <c r="J531" i="1"/>
  <c r="H532" i="1"/>
  <c r="J532" i="1"/>
  <c r="H533" i="1"/>
  <c r="J533" i="1"/>
  <c r="H534" i="1"/>
  <c r="J534" i="1"/>
  <c r="H535" i="1"/>
  <c r="J535" i="1"/>
  <c r="H536" i="1"/>
  <c r="J536" i="1"/>
  <c r="H537" i="1"/>
  <c r="J537" i="1"/>
  <c r="H538" i="1"/>
  <c r="J538" i="1"/>
  <c r="H539" i="1"/>
  <c r="J539" i="1"/>
  <c r="H540" i="1"/>
  <c r="J540" i="1"/>
  <c r="H541" i="1"/>
  <c r="J541" i="1"/>
  <c r="H542" i="1"/>
  <c r="J542" i="1"/>
  <c r="H543" i="1"/>
  <c r="J543" i="1"/>
  <c r="H544" i="1"/>
  <c r="J544" i="1"/>
  <c r="H545" i="1"/>
  <c r="J545" i="1"/>
  <c r="H546" i="1"/>
  <c r="J546" i="1"/>
  <c r="H547" i="1"/>
  <c r="J547" i="1"/>
  <c r="H548" i="1"/>
  <c r="J548" i="1"/>
  <c r="H549" i="1"/>
  <c r="J549" i="1"/>
  <c r="H550" i="1"/>
  <c r="J550" i="1"/>
  <c r="H551" i="1"/>
  <c r="J551" i="1"/>
  <c r="H552" i="1"/>
  <c r="J552" i="1"/>
  <c r="H553" i="1"/>
  <c r="J553" i="1"/>
  <c r="H554" i="1"/>
  <c r="J554" i="1"/>
  <c r="H555" i="1"/>
  <c r="J555" i="1"/>
  <c r="H556" i="1"/>
  <c r="J556" i="1"/>
  <c r="H557" i="1"/>
  <c r="J557" i="1"/>
  <c r="H558" i="1"/>
  <c r="J558" i="1"/>
  <c r="H559" i="1"/>
  <c r="J559" i="1"/>
  <c r="H560" i="1"/>
  <c r="J560" i="1"/>
  <c r="H561" i="1"/>
  <c r="J561" i="1"/>
  <c r="H562" i="1"/>
  <c r="J562" i="1"/>
  <c r="H563" i="1"/>
  <c r="J563" i="1"/>
  <c r="H564" i="1"/>
  <c r="J564" i="1"/>
  <c r="H565" i="1"/>
  <c r="J565" i="1"/>
  <c r="H566" i="1"/>
  <c r="J566" i="1"/>
  <c r="H567" i="1"/>
  <c r="J567" i="1"/>
  <c r="H568" i="1"/>
  <c r="J568" i="1"/>
  <c r="H569" i="1"/>
  <c r="J569" i="1"/>
  <c r="H570" i="1"/>
  <c r="J570" i="1"/>
  <c r="H571" i="1"/>
  <c r="J571" i="1"/>
  <c r="H572" i="1"/>
  <c r="J572" i="1"/>
  <c r="H573" i="1"/>
  <c r="J573" i="1"/>
  <c r="H574" i="1"/>
  <c r="J574" i="1"/>
  <c r="H575" i="1"/>
  <c r="J575" i="1"/>
  <c r="H576" i="1"/>
  <c r="J576" i="1"/>
  <c r="H577" i="1"/>
  <c r="J577" i="1"/>
  <c r="H578" i="1"/>
  <c r="J578" i="1"/>
  <c r="H579" i="1"/>
  <c r="J579" i="1"/>
  <c r="H580" i="1"/>
  <c r="J580" i="1"/>
  <c r="H581" i="1"/>
  <c r="J581" i="1"/>
  <c r="H582" i="1"/>
  <c r="J582" i="1"/>
  <c r="H583" i="1"/>
  <c r="J583" i="1"/>
  <c r="H584" i="1"/>
  <c r="J584" i="1"/>
  <c r="H585" i="1"/>
  <c r="J585" i="1"/>
  <c r="H586" i="1"/>
  <c r="J586" i="1"/>
  <c r="H587" i="1"/>
  <c r="J587" i="1"/>
  <c r="H588" i="1"/>
  <c r="J588" i="1"/>
  <c r="H589" i="1"/>
  <c r="J589" i="1"/>
  <c r="H590" i="1"/>
  <c r="J590" i="1"/>
  <c r="H591" i="1"/>
  <c r="J591" i="1"/>
  <c r="H592" i="1"/>
  <c r="J592" i="1"/>
  <c r="H593" i="1"/>
  <c r="J593" i="1"/>
  <c r="H594" i="1"/>
  <c r="J594" i="1"/>
  <c r="H595" i="1"/>
  <c r="J595" i="1"/>
  <c r="H596" i="1"/>
  <c r="J596" i="1"/>
  <c r="H597" i="1"/>
  <c r="J597" i="1"/>
  <c r="H598" i="1"/>
  <c r="J598" i="1"/>
  <c r="H599" i="1"/>
  <c r="J599" i="1"/>
  <c r="H600" i="1"/>
  <c r="J600" i="1"/>
  <c r="H601" i="1"/>
  <c r="J601" i="1"/>
  <c r="H602" i="1"/>
  <c r="J602" i="1"/>
  <c r="H603" i="1"/>
  <c r="J603" i="1"/>
  <c r="H604" i="1"/>
  <c r="J604" i="1"/>
  <c r="H605" i="1"/>
  <c r="J605" i="1"/>
  <c r="H606" i="1"/>
  <c r="J606" i="1"/>
  <c r="H607" i="1"/>
  <c r="J607" i="1"/>
  <c r="H608" i="1"/>
  <c r="J608" i="1"/>
  <c r="H609" i="1"/>
  <c r="J609" i="1"/>
  <c r="H610" i="1"/>
  <c r="J610" i="1"/>
  <c r="H611" i="1"/>
  <c r="J611" i="1"/>
  <c r="H612" i="1"/>
  <c r="J612" i="1"/>
  <c r="H613" i="1"/>
  <c r="J613" i="1"/>
  <c r="H614" i="1"/>
  <c r="J614" i="1"/>
  <c r="H615" i="1"/>
  <c r="J615" i="1"/>
  <c r="H616" i="1"/>
  <c r="J616" i="1"/>
  <c r="H617" i="1"/>
  <c r="J617" i="1"/>
  <c r="H618" i="1"/>
  <c r="J618" i="1"/>
  <c r="H619" i="1"/>
  <c r="J619" i="1"/>
  <c r="H620" i="1"/>
  <c r="J620" i="1"/>
  <c r="H621" i="1"/>
  <c r="J621" i="1"/>
  <c r="H622" i="1"/>
  <c r="J622" i="1"/>
  <c r="H623" i="1"/>
  <c r="J623" i="1"/>
  <c r="H624" i="1"/>
  <c r="J624" i="1"/>
  <c r="H625" i="1"/>
  <c r="J625" i="1"/>
  <c r="H626" i="1"/>
  <c r="J626" i="1"/>
  <c r="H627" i="1"/>
  <c r="J627" i="1"/>
  <c r="H628" i="1"/>
  <c r="J628" i="1"/>
  <c r="H629" i="1"/>
  <c r="J629" i="1"/>
  <c r="H630" i="1"/>
  <c r="J630" i="1"/>
  <c r="H631" i="1"/>
  <c r="J631" i="1"/>
  <c r="H632" i="1"/>
  <c r="J632" i="1"/>
  <c r="H633" i="1"/>
  <c r="J633" i="1"/>
  <c r="H634" i="1"/>
  <c r="J634" i="1"/>
  <c r="H635" i="1"/>
  <c r="J635" i="1"/>
  <c r="H636" i="1"/>
  <c r="J636" i="1"/>
  <c r="H637" i="1"/>
  <c r="J637" i="1"/>
  <c r="H638" i="1"/>
  <c r="J638" i="1"/>
  <c r="H639" i="1"/>
  <c r="J639" i="1"/>
  <c r="H640" i="1"/>
  <c r="J640" i="1"/>
  <c r="H641" i="1"/>
  <c r="J641" i="1"/>
  <c r="H642" i="1"/>
  <c r="J642" i="1"/>
  <c r="H643" i="1"/>
  <c r="J643" i="1"/>
  <c r="H644" i="1"/>
  <c r="J644" i="1"/>
  <c r="H645" i="1"/>
  <c r="J645" i="1"/>
  <c r="H646" i="1"/>
  <c r="J646" i="1"/>
  <c r="H647" i="1"/>
  <c r="J647" i="1"/>
  <c r="H648" i="1"/>
  <c r="J648" i="1"/>
  <c r="H649" i="1"/>
  <c r="J649" i="1"/>
  <c r="H650" i="1"/>
  <c r="J650" i="1"/>
  <c r="H651" i="1"/>
  <c r="J651" i="1"/>
  <c r="H652" i="1"/>
  <c r="J652" i="1"/>
  <c r="H653" i="1"/>
  <c r="J653" i="1"/>
  <c r="H654" i="1"/>
  <c r="J654" i="1"/>
  <c r="H655" i="1"/>
  <c r="J655" i="1"/>
  <c r="H656" i="1"/>
  <c r="J656" i="1"/>
  <c r="H657" i="1"/>
  <c r="J657" i="1"/>
  <c r="H658" i="1"/>
  <c r="J658" i="1"/>
  <c r="H659" i="1"/>
  <c r="J659" i="1"/>
  <c r="H660" i="1"/>
  <c r="J660" i="1"/>
  <c r="H661" i="1"/>
  <c r="J661" i="1"/>
  <c r="H662" i="1"/>
  <c r="J662" i="1"/>
  <c r="H663" i="1"/>
  <c r="J663" i="1"/>
  <c r="H664" i="1"/>
  <c r="J664" i="1"/>
  <c r="H665" i="1"/>
  <c r="J665" i="1"/>
  <c r="H666" i="1"/>
  <c r="J666" i="1"/>
  <c r="H667" i="1"/>
  <c r="J667" i="1"/>
  <c r="H668" i="1"/>
  <c r="J668" i="1"/>
  <c r="H669" i="1"/>
  <c r="J669" i="1"/>
  <c r="H670" i="1"/>
  <c r="J670" i="1"/>
  <c r="H671" i="1"/>
  <c r="J671" i="1"/>
  <c r="H672" i="1"/>
  <c r="J672" i="1"/>
  <c r="H673" i="1"/>
  <c r="J673" i="1"/>
  <c r="H674" i="1"/>
  <c r="J674" i="1"/>
  <c r="H675" i="1"/>
  <c r="J675" i="1"/>
  <c r="H676" i="1"/>
  <c r="J676" i="1"/>
  <c r="H677" i="1"/>
  <c r="J677" i="1"/>
  <c r="H678" i="1"/>
  <c r="J678" i="1"/>
  <c r="H679" i="1"/>
  <c r="J679" i="1"/>
  <c r="H680" i="1"/>
  <c r="J680" i="1"/>
  <c r="H681" i="1"/>
  <c r="J681" i="1"/>
  <c r="H682" i="1"/>
  <c r="J682" i="1"/>
  <c r="H683" i="1"/>
  <c r="J683" i="1"/>
  <c r="H684" i="1"/>
  <c r="J684" i="1"/>
  <c r="H685" i="1"/>
  <c r="J685" i="1"/>
  <c r="H686" i="1"/>
  <c r="J686" i="1"/>
  <c r="H687" i="1"/>
  <c r="J687" i="1"/>
  <c r="H688" i="1"/>
  <c r="J688" i="1"/>
  <c r="H689" i="1"/>
  <c r="J689" i="1"/>
  <c r="H690" i="1"/>
  <c r="J690" i="1"/>
  <c r="H691" i="1"/>
  <c r="J691" i="1"/>
  <c r="H692" i="1"/>
  <c r="J692" i="1"/>
  <c r="H693" i="1"/>
  <c r="J693" i="1"/>
  <c r="H694" i="1"/>
  <c r="J694" i="1"/>
  <c r="H695" i="1"/>
  <c r="J695" i="1"/>
  <c r="H696" i="1"/>
  <c r="J696" i="1"/>
  <c r="H697" i="1"/>
  <c r="J697" i="1"/>
  <c r="H698" i="1"/>
  <c r="J698" i="1"/>
  <c r="H699" i="1"/>
  <c r="J699" i="1"/>
  <c r="H700" i="1"/>
  <c r="J700" i="1"/>
  <c r="H701" i="1"/>
  <c r="J701" i="1"/>
  <c r="H702" i="1"/>
  <c r="J702" i="1"/>
  <c r="H703" i="1"/>
  <c r="J703" i="1"/>
  <c r="H704" i="1"/>
  <c r="J704" i="1"/>
  <c r="H705" i="1"/>
  <c r="J705" i="1"/>
  <c r="H706" i="1"/>
  <c r="J706" i="1"/>
  <c r="H707" i="1"/>
  <c r="J707" i="1"/>
  <c r="H708" i="1"/>
  <c r="J708" i="1"/>
  <c r="H709" i="1"/>
  <c r="J709" i="1"/>
  <c r="H710" i="1"/>
  <c r="J710" i="1"/>
  <c r="H711" i="1"/>
  <c r="J711" i="1"/>
  <c r="H712" i="1"/>
  <c r="J712" i="1"/>
  <c r="H713" i="1"/>
  <c r="J713" i="1"/>
  <c r="H714" i="1"/>
  <c r="J714" i="1"/>
  <c r="H715" i="1"/>
  <c r="J715" i="1"/>
  <c r="H716" i="1"/>
  <c r="J716" i="1"/>
  <c r="H717" i="1"/>
  <c r="J717" i="1"/>
  <c r="H718" i="1"/>
  <c r="J718" i="1"/>
  <c r="H719" i="1"/>
  <c r="J719" i="1"/>
  <c r="H720" i="1"/>
  <c r="J720" i="1"/>
  <c r="H721" i="1"/>
  <c r="J721" i="1"/>
  <c r="H722" i="1"/>
  <c r="J722" i="1"/>
  <c r="H723" i="1"/>
  <c r="J723" i="1"/>
  <c r="H724" i="1"/>
  <c r="J724" i="1"/>
  <c r="H725" i="1"/>
  <c r="J725" i="1"/>
  <c r="H726" i="1"/>
  <c r="J726" i="1"/>
  <c r="H727" i="1"/>
  <c r="J727" i="1"/>
  <c r="H728" i="1"/>
  <c r="J728" i="1"/>
  <c r="H729" i="1"/>
  <c r="J729" i="1"/>
  <c r="H730" i="1"/>
  <c r="J730" i="1"/>
  <c r="H731" i="1"/>
  <c r="J731" i="1"/>
  <c r="H732" i="1"/>
  <c r="J732" i="1"/>
  <c r="H733" i="1"/>
  <c r="J733" i="1"/>
  <c r="H734" i="1"/>
  <c r="J734" i="1"/>
  <c r="H735" i="1"/>
  <c r="J735" i="1"/>
  <c r="H736" i="1"/>
  <c r="J736" i="1"/>
  <c r="H737" i="1"/>
  <c r="J737" i="1"/>
  <c r="H738" i="1"/>
  <c r="J738" i="1"/>
  <c r="H739" i="1"/>
  <c r="J739" i="1"/>
  <c r="H740" i="1"/>
  <c r="J740" i="1"/>
  <c r="H741" i="1"/>
  <c r="J741" i="1"/>
  <c r="H742" i="1"/>
  <c r="J742" i="1"/>
  <c r="H743" i="1"/>
  <c r="J743" i="1"/>
  <c r="H744" i="1"/>
  <c r="J744" i="1"/>
  <c r="H745" i="1"/>
  <c r="J745" i="1"/>
  <c r="H746" i="1"/>
  <c r="J746" i="1"/>
  <c r="H747" i="1"/>
  <c r="J747" i="1"/>
  <c r="H748" i="1"/>
  <c r="J748" i="1"/>
  <c r="H749" i="1"/>
  <c r="J749" i="1"/>
  <c r="H750" i="1"/>
  <c r="J750" i="1"/>
  <c r="H751" i="1"/>
  <c r="J751" i="1"/>
  <c r="H752" i="1"/>
  <c r="J752" i="1"/>
  <c r="H753" i="1"/>
  <c r="J753" i="1"/>
  <c r="H754" i="1"/>
  <c r="J754" i="1"/>
  <c r="H755" i="1"/>
  <c r="J755" i="1"/>
  <c r="H756" i="1"/>
  <c r="J756" i="1"/>
  <c r="H757" i="1"/>
  <c r="J757" i="1"/>
  <c r="H758" i="1"/>
  <c r="J758" i="1"/>
  <c r="H759" i="1"/>
  <c r="J759" i="1"/>
  <c r="H760" i="1"/>
  <c r="J760" i="1"/>
  <c r="H761" i="1"/>
  <c r="J761" i="1"/>
  <c r="H762" i="1"/>
  <c r="J762" i="1"/>
  <c r="H763" i="1"/>
  <c r="J763" i="1"/>
  <c r="H764" i="1"/>
  <c r="J764" i="1"/>
  <c r="H765" i="1"/>
  <c r="J765" i="1"/>
  <c r="H766" i="1"/>
  <c r="J766" i="1"/>
  <c r="H767" i="1"/>
  <c r="J767" i="1"/>
  <c r="H768" i="1"/>
  <c r="J768" i="1"/>
  <c r="H769" i="1"/>
  <c r="J769" i="1"/>
  <c r="H770" i="1"/>
  <c r="J770" i="1"/>
  <c r="H771" i="1"/>
  <c r="J771" i="1"/>
  <c r="H772" i="1"/>
  <c r="J772" i="1"/>
  <c r="H773" i="1"/>
  <c r="J773" i="1"/>
  <c r="H774" i="1"/>
  <c r="J774" i="1"/>
  <c r="H775" i="1"/>
  <c r="J775" i="1"/>
  <c r="H776" i="1"/>
  <c r="J776" i="1"/>
  <c r="H777" i="1"/>
  <c r="J777" i="1"/>
  <c r="H778" i="1"/>
  <c r="J778" i="1"/>
  <c r="H779" i="1"/>
  <c r="J779" i="1"/>
  <c r="H780" i="1"/>
  <c r="J780" i="1"/>
  <c r="H781" i="1"/>
  <c r="J781" i="1"/>
  <c r="H782" i="1"/>
  <c r="J782" i="1"/>
  <c r="H783" i="1"/>
  <c r="J783" i="1"/>
  <c r="H784" i="1"/>
  <c r="J784" i="1"/>
  <c r="H785" i="1"/>
  <c r="J785" i="1"/>
  <c r="H786" i="1"/>
  <c r="J786" i="1"/>
  <c r="H787" i="1"/>
  <c r="J787" i="1"/>
  <c r="H788" i="1"/>
  <c r="J788" i="1"/>
  <c r="H789" i="1"/>
  <c r="J789" i="1"/>
  <c r="H790" i="1"/>
  <c r="J790" i="1"/>
  <c r="H791" i="1"/>
  <c r="J791" i="1"/>
  <c r="H792" i="1"/>
  <c r="J792" i="1"/>
  <c r="H793" i="1"/>
  <c r="J793" i="1"/>
  <c r="H794" i="1"/>
  <c r="J794" i="1"/>
  <c r="H795" i="1"/>
  <c r="J795" i="1"/>
  <c r="H796" i="1"/>
  <c r="J796" i="1"/>
  <c r="H797" i="1"/>
  <c r="J797" i="1"/>
  <c r="H798" i="1"/>
  <c r="J798" i="1"/>
  <c r="H799" i="1"/>
  <c r="J799" i="1"/>
  <c r="H800" i="1"/>
  <c r="J800" i="1"/>
  <c r="H801" i="1"/>
  <c r="J801" i="1"/>
  <c r="H802" i="1"/>
  <c r="J802" i="1"/>
  <c r="H803" i="1"/>
  <c r="J803" i="1"/>
  <c r="H804" i="1"/>
  <c r="J804" i="1"/>
  <c r="H805" i="1"/>
  <c r="J805" i="1"/>
  <c r="H806" i="1"/>
  <c r="J806" i="1"/>
  <c r="H807" i="1"/>
  <c r="J807" i="1"/>
  <c r="H808" i="1"/>
  <c r="J808" i="1"/>
  <c r="H809" i="1"/>
  <c r="J809" i="1"/>
  <c r="H810" i="1"/>
  <c r="J810" i="1"/>
  <c r="H811" i="1"/>
  <c r="J811" i="1"/>
  <c r="H812" i="1"/>
  <c r="J812" i="1"/>
  <c r="H813" i="1"/>
  <c r="J813" i="1"/>
  <c r="H814" i="1"/>
  <c r="J814" i="1"/>
  <c r="H815" i="1"/>
  <c r="J815" i="1"/>
  <c r="H816" i="1"/>
  <c r="J816" i="1"/>
  <c r="H817" i="1"/>
  <c r="J817" i="1"/>
  <c r="H818" i="1"/>
  <c r="J818" i="1"/>
  <c r="H819" i="1"/>
  <c r="J819" i="1"/>
  <c r="H820" i="1"/>
  <c r="J820" i="1"/>
  <c r="H821" i="1"/>
  <c r="J821" i="1"/>
  <c r="H822" i="1"/>
  <c r="J822" i="1"/>
  <c r="H823" i="1"/>
  <c r="J823" i="1"/>
  <c r="H824" i="1"/>
  <c r="J824" i="1"/>
  <c r="H825" i="1"/>
  <c r="J825" i="1"/>
  <c r="H826" i="1"/>
  <c r="J826" i="1"/>
  <c r="H827" i="1"/>
  <c r="J827" i="1"/>
  <c r="H828" i="1"/>
  <c r="J828" i="1"/>
  <c r="H829" i="1"/>
  <c r="J829" i="1"/>
  <c r="H830" i="1"/>
  <c r="J830" i="1"/>
  <c r="H831" i="1"/>
  <c r="J831" i="1"/>
  <c r="H832" i="1"/>
  <c r="J832" i="1"/>
  <c r="H833" i="1"/>
  <c r="J833" i="1"/>
  <c r="H834" i="1"/>
  <c r="J834" i="1"/>
  <c r="H835" i="1"/>
  <c r="J835" i="1"/>
  <c r="H836" i="1"/>
  <c r="J836" i="1"/>
  <c r="H837" i="1"/>
  <c r="J837" i="1"/>
  <c r="H838" i="1"/>
  <c r="J838" i="1"/>
  <c r="H839" i="1"/>
  <c r="J839" i="1"/>
  <c r="H840" i="1"/>
  <c r="J840" i="1"/>
  <c r="H841" i="1"/>
  <c r="J841" i="1"/>
  <c r="H842" i="1"/>
  <c r="J842" i="1"/>
  <c r="H843" i="1"/>
  <c r="J843" i="1"/>
  <c r="H844" i="1"/>
  <c r="J844" i="1"/>
  <c r="H845" i="1"/>
  <c r="J845" i="1"/>
  <c r="H846" i="1"/>
  <c r="J846" i="1"/>
  <c r="H847" i="1"/>
  <c r="J847" i="1"/>
  <c r="H848" i="1"/>
  <c r="J848" i="1"/>
  <c r="H849" i="1"/>
  <c r="J849" i="1"/>
  <c r="H850" i="1"/>
  <c r="J850" i="1"/>
  <c r="H851" i="1"/>
  <c r="J851" i="1"/>
  <c r="H852" i="1"/>
  <c r="J852" i="1"/>
  <c r="H853" i="1"/>
  <c r="J853" i="1"/>
  <c r="H854" i="1"/>
  <c r="J854" i="1"/>
  <c r="H855" i="1"/>
  <c r="J855" i="1"/>
  <c r="H856" i="1"/>
  <c r="J856" i="1"/>
  <c r="H857" i="1"/>
  <c r="J857" i="1"/>
  <c r="H858" i="1"/>
  <c r="J858" i="1"/>
  <c r="H859" i="1"/>
  <c r="J859" i="1"/>
  <c r="H860" i="1"/>
  <c r="J860" i="1"/>
  <c r="H861" i="1"/>
  <c r="J861" i="1"/>
  <c r="H862" i="1"/>
  <c r="J862" i="1"/>
  <c r="H863" i="1"/>
  <c r="J863" i="1"/>
  <c r="H864" i="1"/>
  <c r="J864" i="1"/>
  <c r="H865" i="1"/>
  <c r="J865" i="1"/>
  <c r="H866" i="1"/>
  <c r="J866" i="1"/>
  <c r="H867" i="1"/>
  <c r="J867" i="1"/>
  <c r="H868" i="1"/>
  <c r="J868" i="1"/>
  <c r="H869" i="1"/>
  <c r="J869" i="1"/>
  <c r="H870" i="1"/>
  <c r="J870" i="1"/>
  <c r="H871" i="1"/>
  <c r="J871" i="1"/>
  <c r="H872" i="1"/>
  <c r="J872" i="1"/>
  <c r="H873" i="1"/>
  <c r="J873" i="1"/>
  <c r="H874" i="1"/>
  <c r="J874" i="1"/>
  <c r="H875" i="1"/>
  <c r="J875" i="1"/>
  <c r="H876" i="1"/>
  <c r="J876" i="1"/>
  <c r="H877" i="1"/>
  <c r="J877" i="1"/>
  <c r="H878" i="1"/>
  <c r="J878" i="1"/>
  <c r="H879" i="1"/>
  <c r="J879" i="1"/>
  <c r="H880" i="1"/>
  <c r="J880" i="1"/>
  <c r="H881" i="1"/>
  <c r="J881" i="1"/>
  <c r="H882" i="1"/>
  <c r="J882" i="1"/>
  <c r="H883" i="1"/>
  <c r="J883" i="1"/>
  <c r="H884" i="1"/>
  <c r="J884" i="1"/>
  <c r="H885" i="1"/>
  <c r="J885" i="1"/>
  <c r="H886" i="1"/>
  <c r="J886" i="1"/>
  <c r="H887" i="1"/>
  <c r="J887" i="1"/>
  <c r="H888" i="1"/>
  <c r="J888" i="1"/>
  <c r="H889" i="1"/>
  <c r="J889" i="1"/>
  <c r="H890" i="1"/>
  <c r="J890" i="1"/>
  <c r="H891" i="1"/>
  <c r="J891" i="1"/>
  <c r="H892" i="1"/>
  <c r="J892" i="1"/>
  <c r="H893" i="1"/>
  <c r="J893" i="1"/>
  <c r="H894" i="1"/>
  <c r="J894" i="1"/>
  <c r="H895" i="1"/>
  <c r="J895" i="1"/>
  <c r="H896" i="1"/>
  <c r="J896" i="1"/>
  <c r="H897" i="1"/>
  <c r="J897" i="1"/>
  <c r="H898" i="1"/>
  <c r="J898" i="1"/>
  <c r="H899" i="1"/>
  <c r="J899" i="1"/>
  <c r="H900" i="1"/>
  <c r="J900" i="1"/>
  <c r="H901" i="1"/>
  <c r="J901" i="1"/>
  <c r="H902" i="1"/>
  <c r="J902" i="1"/>
  <c r="H903" i="1"/>
  <c r="J903" i="1"/>
  <c r="H904" i="1"/>
  <c r="J904" i="1"/>
  <c r="H905" i="1"/>
  <c r="J905" i="1"/>
  <c r="H906" i="1"/>
  <c r="J906" i="1"/>
  <c r="H907" i="1"/>
  <c r="J907" i="1"/>
  <c r="H908" i="1"/>
  <c r="J908" i="1"/>
  <c r="H909" i="1"/>
  <c r="J909" i="1"/>
  <c r="H910" i="1"/>
  <c r="J910" i="1"/>
  <c r="H911" i="1"/>
  <c r="J911" i="1"/>
  <c r="H912" i="1"/>
  <c r="J912" i="1"/>
  <c r="H913" i="1"/>
  <c r="J913" i="1"/>
  <c r="H914" i="1"/>
  <c r="J914" i="1"/>
  <c r="H915" i="1"/>
  <c r="J915" i="1"/>
  <c r="H916" i="1"/>
  <c r="J916" i="1"/>
  <c r="H917" i="1"/>
  <c r="J917" i="1"/>
  <c r="H918" i="1"/>
  <c r="J918" i="1"/>
  <c r="H919" i="1"/>
  <c r="J919" i="1"/>
  <c r="H920" i="1"/>
  <c r="J920" i="1"/>
  <c r="H921" i="1"/>
  <c r="J921" i="1"/>
  <c r="H922" i="1"/>
  <c r="J922" i="1"/>
  <c r="H923" i="1"/>
  <c r="J923" i="1"/>
  <c r="H924" i="1"/>
  <c r="J924" i="1"/>
  <c r="H925" i="1"/>
  <c r="J925" i="1"/>
  <c r="H926" i="1"/>
  <c r="J926" i="1"/>
  <c r="H927" i="1"/>
  <c r="J927" i="1"/>
  <c r="H928" i="1"/>
  <c r="J928" i="1"/>
  <c r="H929" i="1"/>
  <c r="J929" i="1"/>
  <c r="H930" i="1"/>
  <c r="J930" i="1"/>
  <c r="H931" i="1"/>
  <c r="J931" i="1"/>
  <c r="H932" i="1"/>
  <c r="J932" i="1"/>
  <c r="H933" i="1"/>
  <c r="J933" i="1"/>
  <c r="H934" i="1"/>
  <c r="J934" i="1"/>
  <c r="H935" i="1"/>
  <c r="J935" i="1"/>
  <c r="H936" i="1"/>
  <c r="J936" i="1"/>
  <c r="H937" i="1"/>
  <c r="J937" i="1"/>
  <c r="H938" i="1"/>
  <c r="J938" i="1"/>
  <c r="H939" i="1"/>
  <c r="J939" i="1"/>
  <c r="H940" i="1"/>
  <c r="J940" i="1"/>
  <c r="H941" i="1"/>
  <c r="J941" i="1"/>
  <c r="H942" i="1"/>
  <c r="J942" i="1"/>
  <c r="H943" i="1"/>
  <c r="J943" i="1"/>
  <c r="H944" i="1"/>
  <c r="J944" i="1"/>
  <c r="H945" i="1"/>
  <c r="J945" i="1"/>
  <c r="H946" i="1"/>
  <c r="J946" i="1"/>
  <c r="H947" i="1"/>
  <c r="J947" i="1"/>
  <c r="H948" i="1"/>
  <c r="J948" i="1"/>
  <c r="H949" i="1"/>
  <c r="J949" i="1"/>
  <c r="H950" i="1"/>
  <c r="J950" i="1"/>
  <c r="H951" i="1"/>
  <c r="J951" i="1"/>
  <c r="H952" i="1"/>
  <c r="J952" i="1"/>
  <c r="H953" i="1"/>
  <c r="J953" i="1"/>
  <c r="H954" i="1"/>
  <c r="J954" i="1"/>
  <c r="H955" i="1"/>
  <c r="J955" i="1"/>
  <c r="H956" i="1"/>
  <c r="J956" i="1"/>
  <c r="H957" i="1"/>
  <c r="J957" i="1"/>
  <c r="H958" i="1"/>
  <c r="J958" i="1"/>
  <c r="H959" i="1"/>
  <c r="J959" i="1"/>
  <c r="H960" i="1"/>
  <c r="J960" i="1"/>
  <c r="H961" i="1"/>
  <c r="J961" i="1"/>
  <c r="H962" i="1"/>
  <c r="J962" i="1"/>
  <c r="H963" i="1"/>
  <c r="J963" i="1"/>
  <c r="H964" i="1"/>
  <c r="J964" i="1"/>
  <c r="H965" i="1"/>
  <c r="J965" i="1"/>
  <c r="H966" i="1"/>
  <c r="J966" i="1"/>
  <c r="H967" i="1"/>
  <c r="J967" i="1"/>
  <c r="H968" i="1"/>
  <c r="J968" i="1"/>
  <c r="H969" i="1"/>
  <c r="J969" i="1"/>
  <c r="H970" i="1"/>
  <c r="J970" i="1"/>
  <c r="H971" i="1"/>
  <c r="J971" i="1"/>
  <c r="H972" i="1"/>
  <c r="J972" i="1"/>
  <c r="H973" i="1"/>
  <c r="J973" i="1"/>
  <c r="H974" i="1"/>
  <c r="J974" i="1"/>
  <c r="H975" i="1"/>
  <c r="J975" i="1"/>
  <c r="H976" i="1"/>
  <c r="J976" i="1"/>
  <c r="H977" i="1"/>
  <c r="J977" i="1"/>
  <c r="H978" i="1"/>
  <c r="J978" i="1"/>
  <c r="H979" i="1"/>
  <c r="J979" i="1"/>
  <c r="H980" i="1"/>
  <c r="J980" i="1"/>
  <c r="H981" i="1"/>
  <c r="J981" i="1"/>
  <c r="H982" i="1"/>
  <c r="J982" i="1"/>
  <c r="H983" i="1"/>
  <c r="J983" i="1"/>
  <c r="H984" i="1"/>
  <c r="J984" i="1"/>
  <c r="H985" i="1"/>
  <c r="J985" i="1"/>
  <c r="H986" i="1"/>
  <c r="J986" i="1"/>
  <c r="H987" i="1"/>
  <c r="J987" i="1"/>
  <c r="H988" i="1"/>
  <c r="J988" i="1"/>
  <c r="H989" i="1"/>
  <c r="J989" i="1"/>
  <c r="H990" i="1"/>
  <c r="J990" i="1"/>
  <c r="H991" i="1"/>
  <c r="J991" i="1"/>
  <c r="H992" i="1"/>
  <c r="J992" i="1"/>
  <c r="H993" i="1"/>
  <c r="J993" i="1"/>
  <c r="H994" i="1"/>
  <c r="J994" i="1"/>
  <c r="H995" i="1"/>
  <c r="J995" i="1"/>
  <c r="H996" i="1"/>
  <c r="J996" i="1"/>
  <c r="H997" i="1"/>
  <c r="J997" i="1"/>
  <c r="H998" i="1"/>
  <c r="J998" i="1"/>
  <c r="H999" i="1"/>
  <c r="J999" i="1"/>
  <c r="H1000" i="1"/>
  <c r="J1000" i="1"/>
  <c r="H1001" i="1"/>
  <c r="J1001" i="1"/>
  <c r="H1002" i="1"/>
  <c r="J1002" i="1"/>
  <c r="H1003" i="1"/>
  <c r="J1003" i="1"/>
  <c r="H1004" i="1"/>
  <c r="J1004" i="1"/>
  <c r="H1005" i="1"/>
  <c r="J1005" i="1"/>
  <c r="H1006" i="1"/>
  <c r="J1006" i="1"/>
  <c r="H1007" i="1"/>
  <c r="J1007" i="1"/>
  <c r="H1008" i="1"/>
  <c r="J1008" i="1"/>
  <c r="H1009" i="1"/>
  <c r="J1009" i="1"/>
  <c r="H1010" i="1"/>
  <c r="J1010" i="1"/>
  <c r="H1011" i="1"/>
  <c r="J1011" i="1"/>
  <c r="H1012" i="1"/>
  <c r="J1012" i="1"/>
  <c r="H1013" i="1"/>
  <c r="J1013" i="1"/>
  <c r="H1014" i="1"/>
  <c r="J1014" i="1"/>
  <c r="H1015" i="1"/>
  <c r="J1015" i="1"/>
  <c r="H1016" i="1"/>
  <c r="J1016" i="1"/>
  <c r="H1017" i="1"/>
  <c r="J1017" i="1"/>
  <c r="H1018" i="1"/>
  <c r="J1018" i="1"/>
  <c r="H1019" i="1"/>
  <c r="J1019" i="1"/>
  <c r="H1020" i="1"/>
  <c r="J1020" i="1"/>
  <c r="H1021" i="1"/>
  <c r="J1021" i="1"/>
  <c r="H1022" i="1"/>
  <c r="J1022" i="1"/>
  <c r="H1023" i="1"/>
  <c r="J1023" i="1"/>
  <c r="H1024" i="1"/>
  <c r="J1024" i="1"/>
  <c r="H1025" i="1"/>
  <c r="J1025" i="1"/>
  <c r="H1026" i="1"/>
  <c r="J1026" i="1"/>
  <c r="H1027" i="1"/>
  <c r="J1027" i="1"/>
  <c r="H1028" i="1"/>
  <c r="J1028" i="1"/>
  <c r="H1029" i="1"/>
  <c r="J1029" i="1"/>
  <c r="H1030" i="1"/>
  <c r="J1030" i="1"/>
  <c r="H1031" i="1"/>
  <c r="J1031" i="1"/>
  <c r="H1032" i="1"/>
  <c r="J1032" i="1"/>
  <c r="H1033" i="1"/>
  <c r="J1033" i="1"/>
  <c r="H1034" i="1"/>
  <c r="J1034" i="1"/>
  <c r="H1035" i="1"/>
  <c r="J1035" i="1"/>
  <c r="H1036" i="1"/>
  <c r="J1036" i="1"/>
  <c r="H1037" i="1"/>
  <c r="J1037" i="1"/>
  <c r="H1038" i="1"/>
  <c r="J1038" i="1"/>
  <c r="H1039" i="1"/>
  <c r="J1039" i="1"/>
  <c r="H1040" i="1"/>
  <c r="J1040" i="1"/>
  <c r="H1041" i="1"/>
  <c r="J1041" i="1"/>
  <c r="H1042" i="1"/>
  <c r="J1042" i="1"/>
  <c r="H1043" i="1"/>
  <c r="J1043" i="1"/>
  <c r="H1044" i="1"/>
  <c r="J1044" i="1"/>
  <c r="H1045" i="1"/>
  <c r="J1045" i="1"/>
  <c r="H1046" i="1"/>
  <c r="J1046" i="1"/>
  <c r="H1047" i="1"/>
  <c r="J1047" i="1"/>
  <c r="H1048" i="1"/>
  <c r="J1048" i="1"/>
  <c r="H1049" i="1"/>
  <c r="J1049" i="1"/>
  <c r="H1050" i="1"/>
  <c r="J1050" i="1"/>
  <c r="H1051" i="1"/>
  <c r="J1051" i="1"/>
  <c r="H1052" i="1"/>
  <c r="J1052" i="1"/>
  <c r="H1053" i="1"/>
  <c r="J1053" i="1"/>
  <c r="H1054" i="1"/>
  <c r="J1054" i="1"/>
  <c r="H1055" i="1"/>
  <c r="J1055" i="1"/>
  <c r="H1056" i="1"/>
  <c r="J1056" i="1"/>
  <c r="H1057" i="1"/>
  <c r="J1057" i="1"/>
  <c r="H1058" i="1"/>
  <c r="J1058" i="1"/>
  <c r="H1059" i="1"/>
  <c r="J1059" i="1"/>
  <c r="H1060" i="1"/>
  <c r="J1060" i="1"/>
  <c r="H1061" i="1"/>
  <c r="J1061" i="1"/>
  <c r="H1062" i="1"/>
  <c r="J1062" i="1"/>
  <c r="H1063" i="1"/>
  <c r="J1063" i="1"/>
  <c r="H1064" i="1"/>
  <c r="J1064" i="1"/>
  <c r="H1065" i="1"/>
  <c r="J1065" i="1"/>
  <c r="H1066" i="1"/>
  <c r="J1066" i="1"/>
  <c r="H1067" i="1"/>
  <c r="J1067" i="1"/>
  <c r="H1068" i="1"/>
  <c r="J1068" i="1"/>
  <c r="H1069" i="1"/>
  <c r="J1069" i="1"/>
  <c r="H1070" i="1"/>
  <c r="J1070" i="1"/>
  <c r="H1071" i="1"/>
  <c r="J1071" i="1"/>
  <c r="H1072" i="1"/>
  <c r="J1072" i="1"/>
  <c r="H1073" i="1"/>
  <c r="J1073" i="1"/>
  <c r="H1074" i="1"/>
  <c r="J1074" i="1"/>
  <c r="H1075" i="1"/>
  <c r="J1075" i="1"/>
  <c r="H1076" i="1"/>
  <c r="J1076" i="1"/>
  <c r="H1077" i="1"/>
  <c r="J1077" i="1"/>
  <c r="H1078" i="1"/>
  <c r="J1078" i="1"/>
  <c r="H1079" i="1"/>
  <c r="J1079" i="1"/>
  <c r="H1080" i="1"/>
  <c r="J1080" i="1"/>
  <c r="H1081" i="1"/>
  <c r="J1081" i="1"/>
  <c r="H1082" i="1"/>
  <c r="J1082" i="1"/>
  <c r="H1083" i="1"/>
  <c r="J1083" i="1"/>
  <c r="H1084" i="1"/>
  <c r="J1084" i="1"/>
  <c r="H1085" i="1"/>
  <c r="J1085" i="1"/>
  <c r="H1086" i="1"/>
  <c r="J1086" i="1"/>
  <c r="H1087" i="1"/>
  <c r="J1087" i="1"/>
  <c r="H1088" i="1"/>
  <c r="J1088" i="1"/>
  <c r="H1089" i="1"/>
  <c r="J1089" i="1"/>
  <c r="H1090" i="1"/>
  <c r="J1090" i="1"/>
  <c r="H1091" i="1"/>
  <c r="J1091" i="1"/>
  <c r="H1092" i="1"/>
  <c r="J1092" i="1"/>
  <c r="H1093" i="1"/>
  <c r="J1093" i="1"/>
  <c r="H1094" i="1"/>
  <c r="J1094" i="1"/>
  <c r="H1095" i="1"/>
  <c r="J1095" i="1"/>
  <c r="H1096" i="1"/>
  <c r="J1096" i="1"/>
  <c r="H1097" i="1"/>
  <c r="J1097" i="1"/>
  <c r="H1098" i="1"/>
  <c r="J1098" i="1"/>
  <c r="H1099" i="1"/>
  <c r="J1099" i="1"/>
  <c r="H1100" i="1"/>
  <c r="J1100" i="1"/>
  <c r="H1101" i="1"/>
  <c r="J1101" i="1"/>
  <c r="H1102" i="1"/>
  <c r="J1102" i="1"/>
  <c r="H1103" i="1"/>
  <c r="J1103" i="1"/>
  <c r="H1104" i="1"/>
  <c r="J1104" i="1"/>
  <c r="H1105" i="1"/>
  <c r="J1105" i="1"/>
  <c r="H1106" i="1"/>
  <c r="J1106" i="1"/>
  <c r="H1107" i="1"/>
  <c r="J1107" i="1"/>
  <c r="H1108" i="1"/>
  <c r="J1108" i="1"/>
  <c r="H1109" i="1"/>
  <c r="J1109" i="1"/>
  <c r="H1110" i="1"/>
  <c r="J1110" i="1"/>
  <c r="H1111" i="1"/>
  <c r="J1111" i="1"/>
  <c r="H1112" i="1"/>
  <c r="J1112" i="1"/>
  <c r="H1113" i="1"/>
  <c r="J1113" i="1"/>
  <c r="H1114" i="1"/>
  <c r="J1114" i="1"/>
  <c r="H1115" i="1"/>
  <c r="J1115" i="1"/>
  <c r="H1116" i="1"/>
  <c r="J1116" i="1"/>
  <c r="H1117" i="1"/>
  <c r="J1117" i="1"/>
  <c r="H1118" i="1"/>
  <c r="J1118" i="1"/>
  <c r="H1119" i="1"/>
  <c r="J1119" i="1"/>
  <c r="H1120" i="1"/>
  <c r="J1120" i="1"/>
  <c r="H1121" i="1"/>
  <c r="J1121" i="1"/>
  <c r="H1122" i="1"/>
  <c r="J1122" i="1"/>
  <c r="H1123" i="1"/>
  <c r="J1123" i="1"/>
  <c r="H1124" i="1"/>
  <c r="J1124" i="1"/>
  <c r="H1125" i="1"/>
  <c r="J1125" i="1"/>
  <c r="H1126" i="1"/>
  <c r="J1126" i="1"/>
  <c r="H1127" i="1"/>
  <c r="J1127" i="1"/>
  <c r="H1128" i="1"/>
  <c r="J1128" i="1"/>
  <c r="H1129" i="1"/>
  <c r="J1129" i="1"/>
  <c r="H1130" i="1"/>
  <c r="J1130" i="1"/>
  <c r="H1131" i="1"/>
  <c r="J1131" i="1"/>
  <c r="H1132" i="1"/>
  <c r="J1132" i="1"/>
  <c r="H1133" i="1"/>
  <c r="J1133" i="1"/>
  <c r="H1134" i="1"/>
  <c r="J1134" i="1"/>
  <c r="H1135" i="1"/>
  <c r="J1135" i="1"/>
  <c r="H1136" i="1"/>
  <c r="J1136" i="1"/>
  <c r="H1137" i="1"/>
  <c r="J1137" i="1"/>
  <c r="H1138" i="1"/>
  <c r="J1138" i="1"/>
  <c r="H1139" i="1"/>
  <c r="J1139" i="1"/>
  <c r="H1140" i="1"/>
  <c r="J1140" i="1"/>
  <c r="H1141" i="1"/>
  <c r="J1141" i="1"/>
  <c r="H1142" i="1"/>
  <c r="J1142" i="1"/>
  <c r="H1143" i="1"/>
  <c r="J1143" i="1"/>
  <c r="H1144" i="1"/>
  <c r="J1144" i="1"/>
  <c r="H1145" i="1"/>
  <c r="J1145" i="1"/>
  <c r="H1146" i="1"/>
  <c r="J1146" i="1"/>
  <c r="H1147" i="1"/>
  <c r="J1147" i="1"/>
  <c r="H1148" i="1"/>
  <c r="J1148" i="1"/>
  <c r="H1149" i="1"/>
  <c r="J1149" i="1"/>
  <c r="H1150" i="1"/>
  <c r="J1150" i="1"/>
  <c r="H1151" i="1"/>
  <c r="J1151" i="1"/>
  <c r="H1152" i="1"/>
  <c r="J1152" i="1"/>
  <c r="H1153" i="1"/>
  <c r="J1153" i="1"/>
  <c r="H1154" i="1"/>
  <c r="J1154" i="1"/>
  <c r="H1155" i="1"/>
  <c r="J1155" i="1"/>
  <c r="H1156" i="1"/>
  <c r="J1156" i="1"/>
  <c r="H1157" i="1"/>
  <c r="J1157" i="1"/>
  <c r="H1158" i="1"/>
  <c r="J1158" i="1"/>
  <c r="H1159" i="1"/>
  <c r="J1159" i="1"/>
  <c r="H1160" i="1"/>
  <c r="J1160" i="1"/>
  <c r="H1161" i="1"/>
  <c r="J1161" i="1"/>
  <c r="H1162" i="1"/>
  <c r="J1162" i="1"/>
  <c r="H1163" i="1"/>
  <c r="J1163" i="1"/>
  <c r="H1164" i="1"/>
  <c r="J1164" i="1"/>
  <c r="H1165" i="1"/>
  <c r="J1165" i="1"/>
  <c r="H1166" i="1"/>
  <c r="J1166" i="1"/>
  <c r="H1167" i="1"/>
  <c r="J1167" i="1"/>
  <c r="H1168" i="1"/>
  <c r="J1168" i="1"/>
  <c r="H1169" i="1"/>
  <c r="J1169" i="1"/>
  <c r="H1170" i="1"/>
  <c r="J1170" i="1"/>
  <c r="H1171" i="1"/>
  <c r="J1171" i="1"/>
  <c r="H1172" i="1"/>
  <c r="J1172" i="1"/>
  <c r="H1173" i="1"/>
  <c r="J1173" i="1"/>
  <c r="H1174" i="1"/>
  <c r="J1174" i="1"/>
  <c r="H1175" i="1"/>
  <c r="J1175" i="1"/>
  <c r="H1176" i="1"/>
  <c r="J1176" i="1"/>
  <c r="H1177" i="1"/>
  <c r="J1177" i="1"/>
  <c r="H1178" i="1"/>
  <c r="J1178" i="1"/>
  <c r="H1179" i="1"/>
  <c r="J1179" i="1"/>
  <c r="H1180" i="1"/>
  <c r="J1180" i="1"/>
  <c r="H1181" i="1"/>
  <c r="J1181" i="1"/>
  <c r="H1182" i="1"/>
  <c r="J1182" i="1"/>
  <c r="H1183" i="1"/>
  <c r="J1183" i="1"/>
  <c r="H1184" i="1"/>
  <c r="J1184" i="1"/>
  <c r="H1185" i="1"/>
  <c r="J1185" i="1"/>
  <c r="H1186" i="1"/>
  <c r="J1186" i="1"/>
  <c r="H1187" i="1"/>
  <c r="J1187" i="1"/>
  <c r="H1188" i="1"/>
  <c r="J1188" i="1"/>
  <c r="H1189" i="1"/>
  <c r="J1189" i="1"/>
  <c r="H1190" i="1"/>
  <c r="J1190" i="1"/>
  <c r="H1191" i="1"/>
  <c r="J1191" i="1"/>
  <c r="H1192" i="1"/>
  <c r="J1192" i="1"/>
  <c r="H1193" i="1"/>
  <c r="J1193" i="1"/>
  <c r="H1194" i="1"/>
  <c r="J1194" i="1"/>
  <c r="H1195" i="1"/>
  <c r="J1195" i="1"/>
  <c r="H1196" i="1"/>
  <c r="J1196" i="1"/>
  <c r="H1197" i="1"/>
  <c r="J1197" i="1"/>
  <c r="H1198" i="1"/>
  <c r="J1198" i="1"/>
  <c r="H1199" i="1"/>
  <c r="J1199" i="1"/>
  <c r="H1200" i="1"/>
  <c r="J1200" i="1"/>
  <c r="H1201" i="1"/>
  <c r="J1201" i="1"/>
  <c r="H1202" i="1"/>
  <c r="J1202" i="1"/>
  <c r="H1203" i="1"/>
  <c r="J1203" i="1"/>
  <c r="H1204" i="1"/>
  <c r="J1204" i="1"/>
  <c r="H1205" i="1"/>
  <c r="J1205" i="1"/>
  <c r="H1206" i="1"/>
  <c r="J1206" i="1"/>
  <c r="H1207" i="1"/>
  <c r="J1207" i="1"/>
  <c r="H1208" i="1"/>
  <c r="J1208" i="1"/>
  <c r="H1209" i="1"/>
  <c r="J1209" i="1"/>
  <c r="H1210" i="1"/>
  <c r="J1210" i="1"/>
  <c r="H1211" i="1"/>
  <c r="J1211" i="1"/>
  <c r="H1212" i="1"/>
  <c r="J1212" i="1"/>
  <c r="H1213" i="1"/>
  <c r="J1213" i="1"/>
  <c r="H1214" i="1"/>
  <c r="J1214" i="1"/>
  <c r="H1215" i="1"/>
  <c r="J1215" i="1"/>
  <c r="H1216" i="1"/>
  <c r="J1216" i="1"/>
  <c r="H1217" i="1"/>
  <c r="J1217" i="1"/>
  <c r="H1218" i="1"/>
  <c r="J1218" i="1"/>
  <c r="H1219" i="1"/>
  <c r="J1219" i="1"/>
  <c r="H1220" i="1"/>
  <c r="J1220" i="1"/>
  <c r="H1221" i="1"/>
  <c r="J1221" i="1"/>
  <c r="H1222" i="1"/>
  <c r="J1222" i="1"/>
  <c r="H1223" i="1"/>
  <c r="J1223" i="1"/>
  <c r="H1224" i="1"/>
  <c r="J1224" i="1"/>
  <c r="H1225" i="1"/>
  <c r="J1225" i="1"/>
  <c r="H1226" i="1"/>
  <c r="J1226" i="1"/>
  <c r="H1227" i="1"/>
  <c r="J1227" i="1"/>
  <c r="H1228" i="1"/>
  <c r="J1228" i="1"/>
  <c r="H1229" i="1"/>
  <c r="J1229" i="1"/>
  <c r="H1230" i="1"/>
  <c r="J1230" i="1"/>
  <c r="H1231" i="1"/>
  <c r="J1231" i="1"/>
  <c r="H1232" i="1"/>
  <c r="J1232" i="1"/>
  <c r="H1233" i="1"/>
  <c r="J1233" i="1"/>
  <c r="H1234" i="1"/>
  <c r="J1234" i="1"/>
  <c r="H1235" i="1"/>
  <c r="J1235" i="1"/>
  <c r="H1236" i="1"/>
  <c r="J1236" i="1"/>
  <c r="H1237" i="1"/>
  <c r="J1237" i="1"/>
  <c r="H1238" i="1"/>
  <c r="J1238" i="1"/>
  <c r="H1239" i="1"/>
  <c r="J1239" i="1"/>
  <c r="H1240" i="1"/>
  <c r="J1240" i="1"/>
  <c r="H1241" i="1"/>
  <c r="J1241" i="1"/>
  <c r="H1242" i="1"/>
  <c r="J1242" i="1"/>
  <c r="H1243" i="1"/>
  <c r="J1243" i="1"/>
  <c r="H1244" i="1"/>
  <c r="J1244" i="1"/>
  <c r="H1245" i="1"/>
  <c r="J1245" i="1"/>
  <c r="H1246" i="1"/>
  <c r="J1246" i="1"/>
  <c r="H1247" i="1"/>
  <c r="J1247" i="1"/>
  <c r="H1248" i="1"/>
  <c r="J1248" i="1"/>
  <c r="H1249" i="1"/>
  <c r="J1249" i="1"/>
  <c r="H1250" i="1"/>
  <c r="J1250" i="1"/>
  <c r="H1251" i="1"/>
  <c r="J1251" i="1"/>
  <c r="H1252" i="1"/>
  <c r="J1252" i="1"/>
  <c r="H1253" i="1"/>
  <c r="J1253" i="1"/>
  <c r="H1254" i="1"/>
  <c r="J1254" i="1"/>
  <c r="H1255" i="1"/>
  <c r="J1255" i="1"/>
  <c r="H1256" i="1"/>
  <c r="J1256" i="1"/>
  <c r="H1257" i="1"/>
  <c r="J1257" i="1"/>
  <c r="H1258" i="1"/>
  <c r="J1258" i="1"/>
  <c r="H1259" i="1"/>
  <c r="J1259" i="1"/>
  <c r="H1260" i="1"/>
  <c r="J1260" i="1"/>
  <c r="H1261" i="1"/>
  <c r="J1261" i="1"/>
  <c r="H1262" i="1"/>
  <c r="J1262" i="1"/>
  <c r="H1263" i="1"/>
  <c r="J1263" i="1"/>
  <c r="H1264" i="1"/>
  <c r="J1264" i="1"/>
  <c r="H1265" i="1"/>
  <c r="J1265" i="1"/>
  <c r="H1266" i="1"/>
  <c r="J1266" i="1"/>
  <c r="H1267" i="1"/>
  <c r="J1267" i="1"/>
  <c r="H1268" i="1"/>
  <c r="J1268" i="1"/>
  <c r="H1269" i="1"/>
  <c r="J1269" i="1"/>
  <c r="H1270" i="1"/>
  <c r="J1270" i="1"/>
  <c r="H1271" i="1"/>
  <c r="J1271" i="1"/>
  <c r="H1272" i="1"/>
  <c r="J1272" i="1"/>
  <c r="H1273" i="1"/>
  <c r="J1273" i="1"/>
  <c r="H1274" i="1"/>
  <c r="J1274" i="1"/>
  <c r="H1275" i="1"/>
  <c r="J1275" i="1"/>
  <c r="H1276" i="1"/>
  <c r="J1276" i="1"/>
  <c r="H1277" i="1"/>
  <c r="J1277" i="1"/>
  <c r="H1278" i="1"/>
  <c r="J1278" i="1"/>
  <c r="H1279" i="1"/>
  <c r="J1279" i="1"/>
  <c r="H1280" i="1"/>
  <c r="J1280" i="1"/>
  <c r="H1281" i="1"/>
  <c r="J1281" i="1"/>
  <c r="H1282" i="1"/>
  <c r="J1282" i="1"/>
  <c r="H1283" i="1"/>
  <c r="J1283" i="1"/>
  <c r="H1284" i="1"/>
  <c r="J1284" i="1"/>
  <c r="H1285" i="1"/>
  <c r="J1285" i="1"/>
  <c r="H1286" i="1"/>
  <c r="J1286" i="1"/>
  <c r="H1287" i="1"/>
  <c r="J1287" i="1"/>
  <c r="H1288" i="1"/>
  <c r="J1288" i="1"/>
  <c r="H1289" i="1"/>
  <c r="J1289" i="1"/>
  <c r="H1290" i="1"/>
  <c r="J1290" i="1"/>
  <c r="H1291" i="1"/>
  <c r="J1291" i="1"/>
  <c r="H1292" i="1"/>
  <c r="J1292" i="1"/>
  <c r="H1293" i="1"/>
  <c r="J1293" i="1"/>
  <c r="H1294" i="1"/>
  <c r="J1294" i="1"/>
  <c r="H1295" i="1"/>
  <c r="J1295" i="1"/>
  <c r="H1296" i="1"/>
  <c r="J1296" i="1"/>
  <c r="H1297" i="1"/>
  <c r="J1297" i="1"/>
  <c r="H1298" i="1"/>
  <c r="J1298" i="1"/>
  <c r="H1299" i="1"/>
  <c r="J1299" i="1"/>
  <c r="H1300" i="1"/>
  <c r="J1300" i="1"/>
  <c r="H1301" i="1"/>
  <c r="J1301" i="1"/>
  <c r="H1302" i="1"/>
  <c r="J1302" i="1"/>
  <c r="H1303" i="1"/>
  <c r="J1303" i="1"/>
  <c r="H1304" i="1"/>
  <c r="J1304" i="1"/>
  <c r="H1305" i="1"/>
  <c r="J1305" i="1"/>
  <c r="H1306" i="1"/>
  <c r="J1306" i="1"/>
  <c r="H1307" i="1"/>
  <c r="J1307" i="1"/>
  <c r="H1308" i="1"/>
  <c r="J1308" i="1"/>
  <c r="H1309" i="1"/>
  <c r="J1309" i="1"/>
  <c r="H1310" i="1"/>
  <c r="J1310" i="1"/>
  <c r="H1311" i="1"/>
  <c r="J1311" i="1"/>
  <c r="H1312" i="1"/>
  <c r="J1312" i="1"/>
  <c r="H1313" i="1"/>
  <c r="J1313" i="1"/>
  <c r="H1314" i="1"/>
  <c r="J1314" i="1"/>
  <c r="H1315" i="1"/>
  <c r="J1315" i="1"/>
  <c r="H1316" i="1"/>
  <c r="J1316" i="1"/>
  <c r="H1317" i="1"/>
  <c r="J1317" i="1"/>
  <c r="H1318" i="1"/>
  <c r="J1318" i="1"/>
  <c r="H1319" i="1"/>
  <c r="J1319" i="1"/>
  <c r="H1320" i="1"/>
  <c r="J1320" i="1"/>
  <c r="H1321" i="1"/>
  <c r="J1321" i="1"/>
  <c r="H1322" i="1"/>
  <c r="J1322" i="1"/>
  <c r="H1323" i="1"/>
  <c r="J1323" i="1"/>
  <c r="H1324" i="1"/>
  <c r="J1324" i="1"/>
  <c r="H1325" i="1"/>
  <c r="J1325" i="1"/>
  <c r="H1326" i="1"/>
  <c r="J1326" i="1"/>
  <c r="H1327" i="1"/>
  <c r="J1327" i="1"/>
  <c r="H1328" i="1"/>
  <c r="J1328" i="1"/>
  <c r="H1329" i="1"/>
  <c r="J1329" i="1"/>
  <c r="H1330" i="1"/>
  <c r="J1330" i="1"/>
  <c r="H1331" i="1"/>
  <c r="J1331" i="1"/>
  <c r="H1332" i="1"/>
  <c r="J1332" i="1"/>
  <c r="H1333" i="1"/>
  <c r="J1333" i="1"/>
  <c r="H1334" i="1"/>
  <c r="J1334" i="1"/>
  <c r="H1335" i="1"/>
  <c r="J1335" i="1"/>
  <c r="H1336" i="1"/>
  <c r="J1336" i="1"/>
  <c r="H1337" i="1"/>
  <c r="J1337" i="1"/>
  <c r="H1338" i="1"/>
  <c r="J1338" i="1"/>
  <c r="H1339" i="1"/>
  <c r="J1339" i="1"/>
  <c r="H1340" i="1"/>
  <c r="J1340" i="1"/>
  <c r="H1341" i="1"/>
  <c r="J1341" i="1"/>
  <c r="H1342" i="1"/>
  <c r="J1342" i="1"/>
  <c r="H1343" i="1"/>
  <c r="J1343" i="1"/>
  <c r="H1344" i="1"/>
  <c r="J1344" i="1"/>
  <c r="H1345" i="1"/>
  <c r="J1345" i="1"/>
  <c r="H1346" i="1"/>
  <c r="J1346" i="1"/>
  <c r="H1347" i="1"/>
  <c r="J1347" i="1"/>
  <c r="H1348" i="1"/>
  <c r="J1348" i="1"/>
  <c r="H1349" i="1"/>
  <c r="J1349" i="1"/>
  <c r="H1350" i="1"/>
  <c r="J1350" i="1"/>
  <c r="H1351" i="1"/>
  <c r="J1351" i="1"/>
  <c r="H1352" i="1"/>
  <c r="J1352" i="1"/>
  <c r="H1353" i="1"/>
  <c r="J1353" i="1"/>
  <c r="H1354" i="1"/>
  <c r="J1354" i="1"/>
  <c r="H1355" i="1"/>
  <c r="J1355" i="1"/>
  <c r="H1356" i="1"/>
  <c r="J1356" i="1"/>
  <c r="H1357" i="1"/>
  <c r="J1357" i="1"/>
  <c r="H1358" i="1"/>
  <c r="J1358" i="1"/>
  <c r="H1359" i="1"/>
  <c r="J1359" i="1"/>
  <c r="H1360" i="1"/>
  <c r="J1360" i="1"/>
  <c r="H1361" i="1"/>
  <c r="J1361" i="1"/>
  <c r="H1362" i="1"/>
  <c r="J1362" i="1"/>
  <c r="H1363" i="1"/>
  <c r="J1363" i="1"/>
  <c r="H1364" i="1"/>
  <c r="J1364" i="1"/>
  <c r="H1365" i="1"/>
  <c r="J1365" i="1"/>
  <c r="H1366" i="1"/>
  <c r="J1366" i="1"/>
  <c r="H1367" i="1"/>
  <c r="J1367" i="1"/>
  <c r="H1368" i="1"/>
  <c r="J1368" i="1"/>
  <c r="H1369" i="1"/>
  <c r="J1369" i="1"/>
  <c r="H1370" i="1"/>
  <c r="J1370" i="1"/>
  <c r="H1371" i="1"/>
  <c r="J1371" i="1"/>
  <c r="H1372" i="1"/>
  <c r="J1372" i="1"/>
  <c r="H1373" i="1"/>
  <c r="J1373" i="1"/>
  <c r="H1374" i="1"/>
  <c r="J1374" i="1"/>
  <c r="H1375" i="1"/>
  <c r="J1375" i="1"/>
  <c r="H1376" i="1"/>
  <c r="J1376" i="1"/>
  <c r="H1377" i="1"/>
  <c r="J1377" i="1"/>
  <c r="H1378" i="1"/>
  <c r="J1378" i="1"/>
  <c r="H1379" i="1"/>
  <c r="J1379" i="1"/>
  <c r="H1380" i="1"/>
  <c r="J1380" i="1"/>
  <c r="H1381" i="1"/>
  <c r="J1381" i="1"/>
  <c r="H1382" i="1"/>
  <c r="J1382" i="1"/>
  <c r="H1383" i="1"/>
  <c r="J1383" i="1"/>
  <c r="H1384" i="1"/>
  <c r="J1384" i="1"/>
  <c r="H1385" i="1"/>
  <c r="J1385" i="1"/>
  <c r="H1386" i="1"/>
  <c r="J1386" i="1"/>
  <c r="H1387" i="1"/>
  <c r="J1387" i="1"/>
  <c r="H1388" i="1"/>
  <c r="J1388" i="1"/>
  <c r="H1389" i="1"/>
  <c r="J1389" i="1"/>
  <c r="H1390" i="1"/>
  <c r="J1390" i="1"/>
  <c r="H1391" i="1"/>
  <c r="J1391" i="1"/>
  <c r="H1392" i="1"/>
  <c r="J1392" i="1"/>
  <c r="H1393" i="1"/>
  <c r="J1393" i="1"/>
  <c r="H1394" i="1"/>
  <c r="J1394" i="1"/>
  <c r="H1395" i="1"/>
  <c r="J1395" i="1"/>
  <c r="H1396" i="1"/>
  <c r="J1396" i="1"/>
  <c r="H1397" i="1"/>
  <c r="J1397" i="1"/>
  <c r="H1398" i="1"/>
  <c r="J1398" i="1"/>
  <c r="H1399" i="1"/>
  <c r="J1399" i="1"/>
  <c r="H1400" i="1"/>
  <c r="J1400" i="1"/>
  <c r="H1401" i="1"/>
  <c r="J1401" i="1"/>
  <c r="H1402" i="1"/>
  <c r="J1402" i="1"/>
  <c r="H1403" i="1"/>
  <c r="J1403" i="1"/>
  <c r="H1404" i="1"/>
  <c r="J1404" i="1"/>
  <c r="H1405" i="1"/>
  <c r="J1405" i="1"/>
  <c r="H1406" i="1"/>
  <c r="J1406" i="1"/>
  <c r="H1407" i="1"/>
  <c r="J1407" i="1"/>
  <c r="H1408" i="1"/>
  <c r="J1408" i="1"/>
  <c r="H1409" i="1"/>
  <c r="J1409" i="1"/>
  <c r="H1410" i="1"/>
  <c r="J1410" i="1"/>
  <c r="H1411" i="1"/>
  <c r="J1411" i="1"/>
  <c r="H1412" i="1"/>
  <c r="J1412" i="1"/>
  <c r="H1413" i="1"/>
  <c r="J1413" i="1"/>
  <c r="H1414" i="1"/>
  <c r="J1414" i="1"/>
  <c r="H1415" i="1"/>
  <c r="J1415" i="1"/>
  <c r="H1416" i="1"/>
  <c r="J1416" i="1"/>
  <c r="H1417" i="1"/>
  <c r="J1417" i="1"/>
  <c r="H1418" i="1"/>
  <c r="J1418" i="1"/>
  <c r="H1419" i="1"/>
  <c r="J1419" i="1"/>
  <c r="H1420" i="1"/>
  <c r="J1420" i="1"/>
  <c r="H1421" i="1"/>
  <c r="J1421" i="1"/>
  <c r="H1422" i="1"/>
  <c r="J1422" i="1"/>
  <c r="H1423" i="1"/>
  <c r="J1423" i="1"/>
  <c r="H1424" i="1"/>
  <c r="J1424" i="1"/>
  <c r="H1425" i="1"/>
  <c r="J1425" i="1"/>
  <c r="H1426" i="1"/>
  <c r="J1426" i="1"/>
  <c r="H1427" i="1"/>
  <c r="J1427" i="1"/>
  <c r="H1428" i="1"/>
  <c r="J1428" i="1"/>
  <c r="H1429" i="1"/>
  <c r="J1429" i="1"/>
  <c r="H1430" i="1"/>
  <c r="J1430" i="1"/>
  <c r="H1431" i="1"/>
  <c r="J1431" i="1"/>
  <c r="H1432" i="1"/>
  <c r="J1432" i="1"/>
  <c r="H1433" i="1"/>
  <c r="J1433" i="1"/>
  <c r="H1434" i="1"/>
  <c r="J1434" i="1"/>
  <c r="H1435" i="1"/>
  <c r="J1435" i="1"/>
  <c r="H1436" i="1"/>
  <c r="J1436" i="1"/>
  <c r="H1437" i="1"/>
  <c r="J1437" i="1"/>
  <c r="H1438" i="1"/>
  <c r="J1438" i="1"/>
  <c r="H1439" i="1"/>
  <c r="J1439" i="1"/>
  <c r="H1440" i="1"/>
  <c r="J1440" i="1"/>
  <c r="H1441" i="1"/>
  <c r="J1441" i="1"/>
  <c r="H1442" i="1"/>
  <c r="J1442" i="1"/>
  <c r="H1443" i="1"/>
  <c r="J1443" i="1"/>
  <c r="H1444" i="1"/>
  <c r="J1444" i="1"/>
  <c r="H1445" i="1"/>
  <c r="J1445" i="1"/>
  <c r="H1446" i="1"/>
  <c r="J1446" i="1"/>
  <c r="H1447" i="1"/>
  <c r="J1447" i="1"/>
  <c r="H1448" i="1"/>
  <c r="J1448" i="1"/>
  <c r="H1449" i="1"/>
  <c r="J1449" i="1"/>
  <c r="H1450" i="1"/>
  <c r="J1450" i="1"/>
  <c r="H1451" i="1"/>
  <c r="J1451" i="1"/>
  <c r="H1452" i="1"/>
  <c r="J1452" i="1"/>
  <c r="H1453" i="1"/>
  <c r="J1453" i="1"/>
  <c r="H1454" i="1"/>
  <c r="J1454" i="1"/>
  <c r="H1455" i="1"/>
  <c r="J1455" i="1"/>
  <c r="H1456" i="1"/>
  <c r="J1456" i="1"/>
  <c r="H1457" i="1"/>
  <c r="J1457" i="1"/>
  <c r="H1458" i="1"/>
  <c r="J1458" i="1"/>
  <c r="H1459" i="1"/>
  <c r="J1459" i="1"/>
  <c r="H1460" i="1"/>
  <c r="J1460" i="1"/>
  <c r="H1461" i="1"/>
  <c r="J1461" i="1"/>
  <c r="H1462" i="1"/>
  <c r="J1462" i="1"/>
  <c r="H1463" i="1"/>
  <c r="J1463" i="1"/>
  <c r="H1464" i="1"/>
  <c r="J1464" i="1"/>
  <c r="H1465" i="1"/>
  <c r="J1465" i="1"/>
  <c r="H1466" i="1"/>
  <c r="J1466" i="1"/>
  <c r="H1467" i="1"/>
  <c r="J1467" i="1"/>
  <c r="H1468" i="1"/>
  <c r="J1468" i="1"/>
  <c r="H1469" i="1"/>
  <c r="J1469" i="1"/>
  <c r="H1470" i="1"/>
  <c r="J1470" i="1"/>
  <c r="H1471" i="1"/>
  <c r="J1471" i="1"/>
  <c r="H1472" i="1"/>
  <c r="J1472" i="1"/>
  <c r="H1473" i="1"/>
  <c r="J1473" i="1"/>
  <c r="H1474" i="1"/>
  <c r="J1474" i="1"/>
  <c r="H1475" i="1"/>
  <c r="J1475" i="1"/>
  <c r="H1476" i="1"/>
  <c r="J1476" i="1"/>
  <c r="H1477" i="1"/>
  <c r="J1477" i="1"/>
  <c r="H1478" i="1"/>
  <c r="J1478" i="1"/>
  <c r="H1479" i="1"/>
  <c r="J1479" i="1"/>
  <c r="H1480" i="1"/>
  <c r="J1480" i="1"/>
  <c r="H1481" i="1"/>
  <c r="J1481" i="1"/>
  <c r="H1482" i="1"/>
  <c r="J1482" i="1"/>
  <c r="H1483" i="1"/>
  <c r="J1483" i="1"/>
  <c r="H1484" i="1"/>
  <c r="J1484" i="1"/>
  <c r="H1485" i="1"/>
  <c r="J1485" i="1"/>
  <c r="H1486" i="1"/>
  <c r="J1486" i="1"/>
  <c r="H1487" i="1"/>
  <c r="J1487" i="1"/>
  <c r="H1488" i="1"/>
  <c r="J1488" i="1"/>
  <c r="H1489" i="1"/>
  <c r="J1489" i="1"/>
  <c r="H1490" i="1"/>
  <c r="J1490" i="1"/>
  <c r="H1491" i="1"/>
  <c r="J1491" i="1"/>
  <c r="H1492" i="1"/>
  <c r="J1492" i="1"/>
  <c r="H1493" i="1"/>
  <c r="J1493" i="1"/>
  <c r="H1494" i="1"/>
  <c r="J1494" i="1"/>
  <c r="H1495" i="1"/>
  <c r="J1495" i="1"/>
  <c r="H1496" i="1"/>
  <c r="J1496" i="1"/>
  <c r="H1497" i="1"/>
  <c r="J1497" i="1"/>
  <c r="H1498" i="1"/>
  <c r="J1498" i="1"/>
  <c r="H1499" i="1"/>
  <c r="J1499" i="1"/>
  <c r="H1500" i="1"/>
  <c r="J1500" i="1"/>
  <c r="H1501" i="1"/>
  <c r="J1501" i="1"/>
  <c r="H1502" i="1"/>
  <c r="J1502" i="1"/>
  <c r="H1503" i="1"/>
  <c r="J1503" i="1"/>
  <c r="H1504" i="1"/>
  <c r="J1504" i="1"/>
  <c r="H1505" i="1"/>
  <c r="J1505" i="1"/>
  <c r="H1506" i="1"/>
  <c r="J1506" i="1"/>
  <c r="H1507" i="1"/>
  <c r="J1507" i="1"/>
  <c r="H1508" i="1"/>
  <c r="J1508" i="1"/>
  <c r="H1509" i="1"/>
  <c r="J1509" i="1"/>
  <c r="H1510" i="1"/>
  <c r="J1510" i="1"/>
  <c r="H1511" i="1"/>
  <c r="J1511" i="1"/>
  <c r="H1512" i="1"/>
  <c r="J1512" i="1"/>
  <c r="H1513" i="1"/>
  <c r="J1513" i="1"/>
  <c r="H1514" i="1"/>
  <c r="J1514" i="1"/>
  <c r="H1515" i="1"/>
  <c r="J1515" i="1"/>
  <c r="H1516" i="1"/>
  <c r="J1516" i="1"/>
  <c r="H1517" i="1"/>
  <c r="J1517" i="1"/>
  <c r="H1518" i="1"/>
  <c r="J1518" i="1"/>
  <c r="H1519" i="1"/>
  <c r="J1519" i="1"/>
  <c r="H1520" i="1"/>
  <c r="J1520" i="1"/>
  <c r="H1521" i="1"/>
  <c r="J1521" i="1"/>
  <c r="H1522" i="1"/>
  <c r="J1522" i="1"/>
  <c r="H1523" i="1"/>
  <c r="J1523" i="1"/>
  <c r="H1524" i="1"/>
  <c r="J1524" i="1"/>
  <c r="H1525" i="1"/>
  <c r="J1525" i="1"/>
  <c r="H1526" i="1"/>
  <c r="J1526" i="1"/>
  <c r="H1527" i="1"/>
  <c r="J1527" i="1"/>
  <c r="H1528" i="1"/>
  <c r="J1528" i="1"/>
  <c r="H1529" i="1"/>
  <c r="J1529" i="1"/>
  <c r="H1530" i="1"/>
  <c r="J1530" i="1"/>
  <c r="H1531" i="1"/>
  <c r="J1531" i="1"/>
  <c r="H1532" i="1"/>
  <c r="J1532" i="1"/>
  <c r="H1533" i="1"/>
  <c r="J1533" i="1"/>
  <c r="H1534" i="1"/>
  <c r="J1534" i="1"/>
  <c r="H1535" i="1"/>
  <c r="J1535" i="1"/>
  <c r="H1536" i="1"/>
  <c r="J1536" i="1"/>
  <c r="H1537" i="1"/>
  <c r="J1537" i="1"/>
  <c r="H1538" i="1"/>
  <c r="J1538" i="1"/>
  <c r="H1539" i="1"/>
  <c r="J1539" i="1"/>
  <c r="H1540" i="1"/>
  <c r="J1540" i="1"/>
  <c r="H1541" i="1"/>
  <c r="J1541" i="1"/>
  <c r="H1542" i="1"/>
  <c r="J1542" i="1"/>
  <c r="H1543" i="1"/>
  <c r="J1543" i="1"/>
  <c r="H1544" i="1"/>
  <c r="J1544" i="1"/>
  <c r="H1545" i="1"/>
  <c r="J1545" i="1"/>
  <c r="H1546" i="1"/>
  <c r="J1546" i="1"/>
  <c r="H1547" i="1"/>
  <c r="J1547" i="1"/>
  <c r="H1548" i="1"/>
  <c r="J1548" i="1"/>
  <c r="H1549" i="1"/>
  <c r="J1549" i="1"/>
  <c r="H1550" i="1"/>
  <c r="J1550" i="1"/>
  <c r="H1551" i="1"/>
  <c r="J1551" i="1"/>
  <c r="H1552" i="1"/>
  <c r="J1552" i="1"/>
  <c r="H1553" i="1"/>
  <c r="J1553" i="1"/>
  <c r="H1554" i="1"/>
  <c r="J1554" i="1"/>
  <c r="H1555" i="1"/>
  <c r="J1555" i="1"/>
  <c r="H1556" i="1"/>
  <c r="J1556" i="1"/>
  <c r="H1557" i="1"/>
  <c r="J1557" i="1"/>
  <c r="H1558" i="1"/>
  <c r="J1558" i="1"/>
  <c r="H1559" i="1"/>
  <c r="J1559" i="1"/>
  <c r="H1560" i="1"/>
  <c r="J1560" i="1"/>
  <c r="H1561" i="1"/>
  <c r="J1561" i="1"/>
  <c r="H1562" i="1"/>
  <c r="J1562" i="1"/>
  <c r="H1563" i="1"/>
  <c r="J1563" i="1"/>
  <c r="H1564" i="1"/>
  <c r="J1564" i="1"/>
  <c r="H1565" i="1"/>
  <c r="J1565" i="1"/>
  <c r="H1566" i="1"/>
  <c r="J1566" i="1"/>
  <c r="H1567" i="1"/>
  <c r="J1567" i="1"/>
  <c r="H1568" i="1"/>
  <c r="J1568" i="1"/>
  <c r="H1569" i="1"/>
  <c r="J1569" i="1"/>
  <c r="H1570" i="1"/>
  <c r="J1570" i="1"/>
  <c r="H1571" i="1"/>
  <c r="J1571" i="1"/>
  <c r="H1572" i="1"/>
  <c r="J1572" i="1"/>
  <c r="H1573" i="1"/>
  <c r="J1573" i="1"/>
  <c r="H1574" i="1"/>
  <c r="J1574" i="1"/>
  <c r="H1575" i="1"/>
  <c r="J1575" i="1"/>
  <c r="H1576" i="1"/>
  <c r="J1576" i="1"/>
  <c r="H1577" i="1"/>
  <c r="J1577" i="1"/>
  <c r="H1578" i="1"/>
  <c r="J1578" i="1"/>
  <c r="H1579" i="1"/>
  <c r="J1579" i="1"/>
  <c r="H1580" i="1"/>
  <c r="J1580" i="1"/>
  <c r="H1581" i="1"/>
  <c r="J1581" i="1"/>
  <c r="H1582" i="1"/>
  <c r="J1582" i="1"/>
  <c r="H1583" i="1"/>
  <c r="J1583" i="1"/>
  <c r="H1584" i="1"/>
  <c r="J1584" i="1"/>
  <c r="H1585" i="1"/>
  <c r="J1585" i="1"/>
  <c r="H1586" i="1"/>
  <c r="J1586" i="1"/>
  <c r="H1587" i="1"/>
  <c r="J1587" i="1"/>
  <c r="H1588" i="1"/>
  <c r="J1588" i="1"/>
  <c r="H1589" i="1"/>
  <c r="J1589" i="1"/>
  <c r="H1590" i="1"/>
  <c r="J1590" i="1"/>
  <c r="H1591" i="1"/>
  <c r="J1591" i="1"/>
  <c r="H1592" i="1"/>
  <c r="J1592" i="1"/>
  <c r="H1593" i="1"/>
  <c r="J1593" i="1"/>
  <c r="H1594" i="1"/>
  <c r="J1594" i="1"/>
  <c r="H1595" i="1"/>
  <c r="J1595" i="1"/>
  <c r="H1596" i="1"/>
  <c r="J1596" i="1"/>
  <c r="H1597" i="1"/>
  <c r="J1597" i="1"/>
  <c r="H1598" i="1"/>
  <c r="J1598" i="1"/>
  <c r="H1599" i="1"/>
  <c r="J1599" i="1"/>
  <c r="H1600" i="1"/>
  <c r="J1600" i="1"/>
  <c r="H1601" i="1"/>
  <c r="J1601" i="1"/>
  <c r="H1602" i="1"/>
  <c r="J1602" i="1"/>
  <c r="H1603" i="1"/>
  <c r="J1603" i="1"/>
  <c r="H1604" i="1"/>
  <c r="J1604" i="1"/>
  <c r="H1605" i="1"/>
  <c r="J1605" i="1"/>
  <c r="H1606" i="1"/>
  <c r="J1606" i="1"/>
  <c r="H1607" i="1"/>
  <c r="J1607" i="1"/>
  <c r="H1608" i="1"/>
  <c r="J1608" i="1"/>
  <c r="H1609" i="1"/>
  <c r="J1609" i="1"/>
  <c r="H1610" i="1"/>
  <c r="J1610" i="1"/>
  <c r="H1611" i="1"/>
  <c r="J1611" i="1"/>
  <c r="H1612" i="1"/>
  <c r="J1612" i="1"/>
  <c r="H1613" i="1"/>
  <c r="J1613" i="1"/>
  <c r="H1614" i="1"/>
  <c r="J1614" i="1"/>
  <c r="H1615" i="1"/>
  <c r="J1615" i="1"/>
  <c r="H1616" i="1"/>
  <c r="J1616" i="1"/>
  <c r="H1617" i="1"/>
  <c r="J1617" i="1"/>
  <c r="H1618" i="1"/>
  <c r="J1618" i="1"/>
  <c r="H1619" i="1"/>
  <c r="J1619" i="1"/>
  <c r="H1620" i="1"/>
  <c r="J1620" i="1"/>
  <c r="H1621" i="1"/>
  <c r="J1621" i="1"/>
  <c r="H1622" i="1"/>
  <c r="J1622" i="1"/>
  <c r="H1623" i="1"/>
  <c r="J1623" i="1"/>
  <c r="H1624" i="1"/>
  <c r="J1624" i="1"/>
  <c r="H1625" i="1"/>
  <c r="J1625" i="1"/>
  <c r="H1626" i="1"/>
  <c r="J1626" i="1"/>
  <c r="H1627" i="1"/>
  <c r="J1627" i="1"/>
  <c r="H1628" i="1"/>
  <c r="J1628" i="1"/>
  <c r="H1629" i="1"/>
  <c r="J1629" i="1"/>
  <c r="H1630" i="1"/>
  <c r="J1630" i="1"/>
  <c r="H1631" i="1"/>
  <c r="J1631" i="1"/>
  <c r="H1632" i="1"/>
  <c r="J1632" i="1"/>
  <c r="H1633" i="1"/>
  <c r="J1633" i="1"/>
  <c r="H1634" i="1"/>
  <c r="J1634" i="1"/>
  <c r="H1635" i="1"/>
  <c r="J1635" i="1"/>
  <c r="H1636" i="1"/>
  <c r="J1636" i="1"/>
  <c r="H1637" i="1"/>
  <c r="J1637" i="1"/>
  <c r="H1638" i="1"/>
  <c r="J1638" i="1"/>
  <c r="H1639" i="1"/>
  <c r="J1639" i="1"/>
  <c r="H1640" i="1"/>
  <c r="J1640" i="1"/>
  <c r="H1641" i="1"/>
  <c r="J1641" i="1"/>
  <c r="H1642" i="1"/>
  <c r="J1642" i="1"/>
  <c r="H1643" i="1"/>
  <c r="J1643" i="1"/>
  <c r="H1644" i="1"/>
  <c r="J1644" i="1"/>
  <c r="H1645" i="1"/>
  <c r="J1645" i="1"/>
  <c r="H1646" i="1"/>
  <c r="J1646" i="1"/>
  <c r="H1647" i="1"/>
  <c r="J1647" i="1"/>
  <c r="H1648" i="1"/>
  <c r="J1648" i="1"/>
  <c r="H1649" i="1"/>
  <c r="J1649" i="1"/>
  <c r="H1650" i="1"/>
  <c r="J1650" i="1"/>
  <c r="H1651" i="1"/>
  <c r="J1651" i="1"/>
  <c r="H1652" i="1"/>
  <c r="J1652" i="1"/>
  <c r="H1653" i="1"/>
  <c r="J1653" i="1"/>
  <c r="H1654" i="1"/>
  <c r="J1654" i="1"/>
  <c r="H1655" i="1"/>
  <c r="J1655" i="1"/>
  <c r="H1656" i="1"/>
  <c r="J1656" i="1"/>
  <c r="H1657" i="1"/>
  <c r="J1657" i="1"/>
  <c r="H1658" i="1"/>
  <c r="J1658" i="1"/>
  <c r="H1659" i="1"/>
  <c r="J1659" i="1"/>
  <c r="H1660" i="1"/>
  <c r="J1660" i="1"/>
  <c r="H1661" i="1"/>
  <c r="J1661" i="1"/>
  <c r="H1662" i="1"/>
  <c r="J1662" i="1"/>
  <c r="H1663" i="1"/>
  <c r="J1663" i="1"/>
  <c r="H1664" i="1"/>
  <c r="J1664" i="1"/>
  <c r="H1665" i="1"/>
  <c r="J1665" i="1"/>
  <c r="H1666" i="1"/>
  <c r="J1666" i="1"/>
  <c r="H1667" i="1"/>
  <c r="J1667" i="1"/>
  <c r="H1668" i="1"/>
  <c r="J1668" i="1"/>
  <c r="H1669" i="1"/>
  <c r="J1669" i="1"/>
  <c r="H1670" i="1"/>
  <c r="J1670" i="1"/>
  <c r="H1671" i="1"/>
  <c r="J1671" i="1"/>
  <c r="H1672" i="1"/>
  <c r="J1672" i="1"/>
  <c r="H1673" i="1"/>
  <c r="J1673" i="1"/>
  <c r="H1674" i="1"/>
  <c r="J1674" i="1"/>
  <c r="H1675" i="1"/>
  <c r="J1675" i="1"/>
  <c r="H1676" i="1"/>
  <c r="J1676" i="1"/>
  <c r="H1677" i="1"/>
  <c r="J1677" i="1"/>
  <c r="H1678" i="1"/>
  <c r="J1678" i="1"/>
  <c r="H1679" i="1"/>
  <c r="J1679" i="1"/>
  <c r="H1680" i="1"/>
  <c r="J1680" i="1"/>
  <c r="H1681" i="1"/>
  <c r="J1681" i="1"/>
  <c r="H1682" i="1"/>
  <c r="J1682" i="1"/>
  <c r="H1683" i="1"/>
  <c r="J1683" i="1"/>
  <c r="H1684" i="1"/>
  <c r="J1684" i="1"/>
  <c r="H1685" i="1"/>
  <c r="J1685" i="1"/>
  <c r="H1686" i="1"/>
  <c r="J1686" i="1"/>
  <c r="H1687" i="1"/>
  <c r="J1687" i="1"/>
  <c r="H1688" i="1"/>
  <c r="J1688" i="1"/>
  <c r="H1689" i="1"/>
  <c r="J1689" i="1"/>
  <c r="H1690" i="1"/>
  <c r="J1690" i="1"/>
  <c r="H1691" i="1"/>
  <c r="J1691" i="1"/>
  <c r="H1692" i="1"/>
  <c r="J1692" i="1"/>
  <c r="H1693" i="1"/>
  <c r="J1693" i="1"/>
  <c r="H1694" i="1"/>
  <c r="J1694" i="1"/>
  <c r="H1695" i="1"/>
  <c r="J1695" i="1"/>
  <c r="H1696" i="1"/>
  <c r="J1696" i="1"/>
  <c r="H1697" i="1"/>
  <c r="J1697" i="1"/>
  <c r="H1698" i="1"/>
  <c r="J1698" i="1"/>
  <c r="H1699" i="1"/>
  <c r="J1699" i="1"/>
  <c r="H1700" i="1"/>
  <c r="J1700" i="1"/>
  <c r="H1701" i="1"/>
  <c r="J1701" i="1"/>
  <c r="H1702" i="1"/>
  <c r="J1702" i="1"/>
  <c r="H1703" i="1"/>
  <c r="J1703" i="1"/>
  <c r="H1704" i="1"/>
  <c r="J1704" i="1"/>
  <c r="H1705" i="1"/>
  <c r="J1705" i="1"/>
  <c r="H1706" i="1"/>
  <c r="J1706" i="1"/>
  <c r="H1707" i="1"/>
  <c r="J1707" i="1"/>
  <c r="H1708" i="1"/>
  <c r="J1708" i="1"/>
  <c r="H1709" i="1"/>
  <c r="J1709" i="1"/>
  <c r="H1710" i="1"/>
  <c r="J1710" i="1"/>
  <c r="H1711" i="1"/>
  <c r="J1711" i="1"/>
  <c r="H1712" i="1"/>
  <c r="J1712" i="1"/>
  <c r="H1713" i="1"/>
  <c r="J1713" i="1"/>
  <c r="H1714" i="1"/>
  <c r="J1714" i="1"/>
  <c r="H1715" i="1"/>
  <c r="J1715" i="1"/>
  <c r="H1716" i="1"/>
  <c r="J1716" i="1"/>
  <c r="H1717" i="1"/>
  <c r="J1717" i="1"/>
  <c r="H1718" i="1"/>
  <c r="J1718" i="1"/>
  <c r="H1719" i="1"/>
  <c r="J1719" i="1"/>
  <c r="H1720" i="1"/>
  <c r="J1720" i="1"/>
  <c r="H1721" i="1"/>
  <c r="J1721" i="1"/>
  <c r="H1722" i="1"/>
  <c r="J1722" i="1"/>
  <c r="H1723" i="1"/>
  <c r="J1723" i="1"/>
  <c r="H1724" i="1"/>
  <c r="J1724" i="1"/>
  <c r="H1725" i="1"/>
  <c r="J1725" i="1"/>
  <c r="H1726" i="1"/>
  <c r="J1726" i="1"/>
  <c r="H1727" i="1"/>
  <c r="J1727" i="1"/>
  <c r="H1728" i="1"/>
  <c r="J1728" i="1"/>
  <c r="H1729" i="1"/>
  <c r="J1729" i="1"/>
  <c r="H1730" i="1"/>
  <c r="J1730" i="1"/>
  <c r="H1731" i="1"/>
  <c r="J1731" i="1"/>
  <c r="H1732" i="1"/>
  <c r="J1732" i="1"/>
  <c r="H1733" i="1"/>
  <c r="J1733" i="1"/>
  <c r="H1734" i="1"/>
  <c r="J1734" i="1"/>
  <c r="H1735" i="1"/>
  <c r="J1735" i="1"/>
  <c r="H1736" i="1"/>
  <c r="J1736" i="1"/>
  <c r="H1737" i="1"/>
  <c r="J1737" i="1"/>
  <c r="H1738" i="1"/>
  <c r="J1738" i="1"/>
  <c r="H1739" i="1"/>
  <c r="J1739" i="1"/>
  <c r="H1740" i="1"/>
  <c r="J1740" i="1"/>
  <c r="H1741" i="1"/>
  <c r="J1741" i="1"/>
  <c r="H1742" i="1"/>
  <c r="J1742" i="1"/>
  <c r="H1743" i="1"/>
  <c r="J1743" i="1"/>
  <c r="H1744" i="1"/>
  <c r="J1744" i="1"/>
  <c r="H1745" i="1"/>
  <c r="J1745" i="1"/>
  <c r="H1746" i="1"/>
  <c r="J1746" i="1"/>
  <c r="H1747" i="1"/>
  <c r="J1747" i="1"/>
  <c r="H1748" i="1"/>
  <c r="J1748" i="1"/>
  <c r="H1749" i="1"/>
  <c r="J1749" i="1"/>
  <c r="H1750" i="1"/>
  <c r="J1750" i="1"/>
  <c r="H1751" i="1"/>
  <c r="J1751" i="1"/>
  <c r="H1752" i="1"/>
  <c r="J1752" i="1"/>
  <c r="H1753" i="1"/>
  <c r="J1753" i="1"/>
  <c r="H1754" i="1"/>
  <c r="J1754" i="1"/>
  <c r="H1755" i="1"/>
  <c r="J1755" i="1"/>
  <c r="H1756" i="1"/>
  <c r="J1756" i="1"/>
  <c r="H1757" i="1"/>
  <c r="J1757" i="1"/>
  <c r="H1758" i="1"/>
  <c r="J1758" i="1"/>
  <c r="H1759" i="1"/>
  <c r="J1759" i="1"/>
  <c r="H1760" i="1"/>
  <c r="J1760" i="1"/>
  <c r="H1761" i="1"/>
  <c r="J1761" i="1"/>
  <c r="H1762" i="1"/>
  <c r="J1762" i="1"/>
  <c r="H1763" i="1"/>
  <c r="J1763" i="1"/>
  <c r="H1764" i="1"/>
  <c r="J1764" i="1"/>
  <c r="H1765" i="1"/>
  <c r="J1765" i="1"/>
  <c r="H1766" i="1"/>
  <c r="J1766" i="1"/>
  <c r="H1767" i="1"/>
  <c r="J1767" i="1"/>
  <c r="H1768" i="1"/>
  <c r="J1768" i="1"/>
  <c r="H1769" i="1"/>
  <c r="J1769" i="1"/>
  <c r="H1770" i="1"/>
  <c r="J1770" i="1"/>
  <c r="H1771" i="1"/>
  <c r="J1771" i="1"/>
  <c r="H1772" i="1"/>
  <c r="J1772" i="1"/>
  <c r="H1773" i="1"/>
  <c r="J1773" i="1"/>
  <c r="H1774" i="1"/>
  <c r="J1774" i="1"/>
  <c r="H1775" i="1"/>
  <c r="J1775" i="1"/>
  <c r="H1776" i="1"/>
  <c r="J1776" i="1"/>
  <c r="H1777" i="1"/>
  <c r="J1777" i="1"/>
  <c r="H1778" i="1"/>
  <c r="J1778" i="1"/>
  <c r="H1779" i="1"/>
  <c r="J1779" i="1"/>
  <c r="H1780" i="1"/>
  <c r="J1780" i="1"/>
  <c r="H1781" i="1"/>
  <c r="J1781" i="1"/>
  <c r="H1782" i="1"/>
  <c r="J1782" i="1"/>
  <c r="H1783" i="1"/>
  <c r="J1783" i="1"/>
  <c r="H1784" i="1"/>
  <c r="J1784" i="1"/>
  <c r="H1785" i="1"/>
  <c r="J1785" i="1"/>
  <c r="H1786" i="1"/>
  <c r="J1786" i="1"/>
  <c r="H1787" i="1"/>
  <c r="J1787" i="1"/>
  <c r="H1788" i="1"/>
  <c r="J1788" i="1"/>
  <c r="H1789" i="1"/>
  <c r="J1789" i="1"/>
  <c r="H1790" i="1"/>
  <c r="J1790" i="1"/>
  <c r="H1791" i="1"/>
  <c r="J1791" i="1"/>
  <c r="H1792" i="1"/>
  <c r="J1792" i="1"/>
  <c r="H1793" i="1"/>
  <c r="J1793" i="1"/>
  <c r="H1794" i="1"/>
  <c r="J1794" i="1"/>
  <c r="H1795" i="1"/>
  <c r="J1795" i="1"/>
  <c r="H1796" i="1"/>
  <c r="J1796" i="1"/>
  <c r="H1797" i="1"/>
  <c r="J1797" i="1"/>
  <c r="H1798" i="1"/>
  <c r="J1798" i="1"/>
  <c r="H1799" i="1"/>
  <c r="J1799" i="1"/>
  <c r="H1800" i="1"/>
  <c r="J1800" i="1"/>
  <c r="H1801" i="1"/>
  <c r="J1801" i="1"/>
  <c r="H1802" i="1"/>
  <c r="J1802" i="1"/>
  <c r="H1803" i="1"/>
  <c r="J1803" i="1"/>
  <c r="H1804" i="1"/>
  <c r="J1804" i="1"/>
  <c r="H1805" i="1"/>
  <c r="J1805" i="1"/>
  <c r="H1806" i="1"/>
  <c r="J1806" i="1"/>
  <c r="H1807" i="1"/>
  <c r="J1807" i="1"/>
  <c r="H1808" i="1"/>
  <c r="J1808" i="1"/>
  <c r="H1809" i="1"/>
  <c r="J1809" i="1"/>
  <c r="H1810" i="1"/>
  <c r="J1810" i="1"/>
  <c r="H1811" i="1"/>
  <c r="J1811" i="1"/>
  <c r="H1812" i="1"/>
  <c r="J1812" i="1"/>
  <c r="H1813" i="1"/>
  <c r="J1813" i="1"/>
  <c r="H1814" i="1"/>
  <c r="J1814" i="1"/>
  <c r="H1815" i="1"/>
  <c r="J1815" i="1"/>
  <c r="H1816" i="1"/>
  <c r="J1816" i="1"/>
  <c r="H1817" i="1"/>
  <c r="J1817" i="1"/>
  <c r="H1818" i="1"/>
  <c r="J1818" i="1"/>
  <c r="H1819" i="1"/>
  <c r="J1819" i="1"/>
  <c r="H1820" i="1"/>
  <c r="J1820" i="1"/>
  <c r="H1821" i="1"/>
  <c r="J1821" i="1"/>
  <c r="H1822" i="1"/>
  <c r="J1822" i="1"/>
  <c r="H1823" i="1"/>
  <c r="J1823" i="1"/>
  <c r="H1824" i="1"/>
  <c r="J1824" i="1"/>
  <c r="H1825" i="1"/>
  <c r="J1825" i="1"/>
  <c r="H1826" i="1"/>
  <c r="J1826" i="1"/>
  <c r="H1827" i="1"/>
  <c r="J1827" i="1"/>
  <c r="H1828" i="1"/>
  <c r="J1828" i="1"/>
  <c r="H1829" i="1"/>
  <c r="J1829" i="1"/>
  <c r="H1830" i="1"/>
  <c r="J1830" i="1"/>
  <c r="H1831" i="1"/>
  <c r="J1831" i="1"/>
  <c r="H1832" i="1"/>
  <c r="J1832" i="1"/>
  <c r="H1833" i="1"/>
  <c r="J1833" i="1"/>
  <c r="H1834" i="1"/>
  <c r="J1834" i="1"/>
  <c r="H1835" i="1"/>
  <c r="J1835" i="1"/>
  <c r="H1836" i="1"/>
  <c r="J1836" i="1"/>
  <c r="H1837" i="1"/>
  <c r="J1837" i="1"/>
  <c r="H1838" i="1"/>
  <c r="J1838" i="1"/>
  <c r="H1839" i="1"/>
  <c r="J1839" i="1"/>
  <c r="H1840" i="1"/>
  <c r="J1840" i="1"/>
  <c r="H1841" i="1"/>
  <c r="J1841" i="1"/>
  <c r="H1842" i="1"/>
  <c r="J1842" i="1"/>
  <c r="H1843" i="1"/>
  <c r="J1843" i="1"/>
  <c r="H1844" i="1"/>
  <c r="J1844" i="1"/>
  <c r="H1845" i="1"/>
  <c r="J1845" i="1"/>
  <c r="H1846" i="1"/>
  <c r="J1846" i="1"/>
  <c r="H1847" i="1"/>
  <c r="J1847" i="1"/>
  <c r="H1848" i="1"/>
  <c r="J1848" i="1"/>
  <c r="H1849" i="1"/>
  <c r="J1849" i="1"/>
  <c r="H1850" i="1"/>
  <c r="J1850" i="1"/>
  <c r="H1851" i="1"/>
  <c r="J1851" i="1"/>
  <c r="H1852" i="1"/>
  <c r="J1852" i="1"/>
  <c r="H1853" i="1"/>
  <c r="J1853" i="1"/>
  <c r="H1854" i="1"/>
  <c r="J1854" i="1"/>
  <c r="H1855" i="1"/>
  <c r="J1855" i="1"/>
  <c r="H1856" i="1"/>
  <c r="J1856" i="1"/>
  <c r="H1857" i="1"/>
  <c r="J1857" i="1"/>
  <c r="H1858" i="1"/>
  <c r="J1858" i="1"/>
  <c r="H1859" i="1"/>
  <c r="J1859" i="1"/>
  <c r="H1860" i="1"/>
  <c r="J1860" i="1"/>
  <c r="H1861" i="1"/>
  <c r="J1861" i="1"/>
  <c r="H1862" i="1"/>
  <c r="J1862" i="1"/>
  <c r="H1863" i="1"/>
  <c r="J1863" i="1"/>
  <c r="H1864" i="1"/>
  <c r="J1864" i="1"/>
  <c r="H1865" i="1"/>
  <c r="J1865" i="1"/>
  <c r="H1866" i="1"/>
  <c r="J1866" i="1"/>
  <c r="H1867" i="1"/>
  <c r="J1867" i="1"/>
  <c r="H1868" i="1"/>
  <c r="J1868" i="1"/>
  <c r="H1869" i="1"/>
  <c r="J1869" i="1"/>
  <c r="H1870" i="1"/>
  <c r="J1870" i="1"/>
  <c r="H1871" i="1"/>
  <c r="J1871" i="1"/>
  <c r="H1872" i="1"/>
  <c r="J1872" i="1"/>
  <c r="H1873" i="1"/>
  <c r="J1873" i="1"/>
  <c r="H1874" i="1"/>
  <c r="J1874" i="1"/>
  <c r="H1875" i="1"/>
  <c r="J1875" i="1"/>
  <c r="H1876" i="1"/>
  <c r="J1876" i="1"/>
  <c r="H1877" i="1"/>
  <c r="J1877" i="1"/>
  <c r="H1878" i="1"/>
  <c r="J1878" i="1"/>
  <c r="H1879" i="1"/>
  <c r="J1879" i="1"/>
  <c r="H1880" i="1"/>
  <c r="J1880" i="1"/>
  <c r="H1881" i="1"/>
  <c r="J1881" i="1"/>
  <c r="H1882" i="1"/>
  <c r="J1882" i="1"/>
  <c r="H1883" i="1"/>
  <c r="J1883" i="1"/>
  <c r="H1884" i="1"/>
  <c r="J1884" i="1"/>
  <c r="H1885" i="1"/>
  <c r="J1885" i="1"/>
  <c r="H1886" i="1"/>
  <c r="J1886" i="1"/>
  <c r="H1887" i="1"/>
  <c r="J1887" i="1"/>
  <c r="H1888" i="1"/>
  <c r="J1888" i="1"/>
  <c r="H1889" i="1"/>
  <c r="J1889" i="1"/>
  <c r="H1890" i="1"/>
  <c r="J1890" i="1"/>
  <c r="H1891" i="1"/>
  <c r="J1891" i="1"/>
  <c r="H1892" i="1"/>
  <c r="J1892" i="1"/>
  <c r="H1893" i="1"/>
  <c r="J1893" i="1"/>
  <c r="H1894" i="1"/>
  <c r="J1894" i="1"/>
  <c r="H1895" i="1"/>
  <c r="J1895" i="1"/>
  <c r="H1896" i="1"/>
  <c r="J1896" i="1"/>
  <c r="H1897" i="1"/>
  <c r="J1897" i="1"/>
  <c r="H1898" i="1"/>
  <c r="J1898" i="1"/>
  <c r="H1899" i="1"/>
  <c r="J1899" i="1"/>
  <c r="H1900" i="1"/>
  <c r="J1900" i="1"/>
  <c r="H1901" i="1"/>
  <c r="J1901" i="1"/>
  <c r="H1902" i="1"/>
  <c r="J1902" i="1"/>
  <c r="H1903" i="1"/>
  <c r="J1903" i="1"/>
  <c r="H1904" i="1"/>
  <c r="J1904" i="1"/>
  <c r="H1905" i="1"/>
  <c r="J1905" i="1"/>
  <c r="H1906" i="1"/>
  <c r="J1906" i="1"/>
  <c r="H1907" i="1"/>
  <c r="J1907" i="1"/>
  <c r="H1908" i="1"/>
  <c r="J1908" i="1"/>
  <c r="H1909" i="1"/>
  <c r="J1909" i="1"/>
  <c r="H1910" i="1"/>
  <c r="J1910" i="1"/>
  <c r="H1911" i="1"/>
  <c r="J1911" i="1"/>
  <c r="H1912" i="1"/>
  <c r="J1912" i="1"/>
  <c r="H1913" i="1"/>
  <c r="J1913" i="1"/>
  <c r="H1914" i="1"/>
  <c r="J1914" i="1"/>
  <c r="H1915" i="1"/>
  <c r="J1915" i="1"/>
  <c r="H1916" i="1"/>
  <c r="J1916" i="1"/>
  <c r="H1917" i="1"/>
  <c r="J1917" i="1"/>
  <c r="H1918" i="1"/>
  <c r="J1918" i="1"/>
  <c r="H1919" i="1"/>
  <c r="J1919" i="1"/>
  <c r="H1920" i="1"/>
  <c r="J1920" i="1"/>
  <c r="H1921" i="1"/>
  <c r="J1921" i="1"/>
  <c r="H1922" i="1"/>
  <c r="J1922" i="1"/>
  <c r="H1923" i="1"/>
  <c r="J1923" i="1"/>
  <c r="H1924" i="1"/>
  <c r="J1924" i="1"/>
  <c r="H1925" i="1"/>
  <c r="J1925" i="1"/>
  <c r="H1926" i="1"/>
  <c r="J1926" i="1"/>
  <c r="H1927" i="1"/>
  <c r="J1927" i="1"/>
  <c r="H1928" i="1"/>
  <c r="J1928" i="1"/>
  <c r="H1929" i="1"/>
  <c r="J1929" i="1"/>
  <c r="H1930" i="1"/>
  <c r="J1930" i="1"/>
  <c r="H1931" i="1"/>
  <c r="J1931" i="1"/>
  <c r="H1932" i="1"/>
  <c r="J1932" i="1"/>
  <c r="H1933" i="1"/>
  <c r="J1933" i="1"/>
  <c r="H1934" i="1"/>
  <c r="J1934" i="1"/>
  <c r="H1935" i="1"/>
  <c r="J1935" i="1"/>
  <c r="H1936" i="1"/>
  <c r="J1936" i="1"/>
  <c r="H1937" i="1"/>
  <c r="J1937" i="1"/>
  <c r="H1938" i="1"/>
  <c r="J1938" i="1"/>
  <c r="H1939" i="1"/>
  <c r="J1939" i="1"/>
  <c r="H1940" i="1"/>
  <c r="J1940" i="1"/>
  <c r="H1941" i="1"/>
  <c r="J1941" i="1"/>
  <c r="H1942" i="1"/>
  <c r="J1942" i="1"/>
  <c r="H1943" i="1"/>
  <c r="J1943" i="1"/>
  <c r="H1944" i="1"/>
  <c r="J1944" i="1"/>
  <c r="H1945" i="1"/>
  <c r="J1945" i="1"/>
  <c r="H1946" i="1"/>
  <c r="J1946" i="1"/>
  <c r="H1947" i="1"/>
  <c r="J1947" i="1"/>
  <c r="H1948" i="1"/>
  <c r="J1948" i="1"/>
  <c r="H1949" i="1"/>
  <c r="J1949" i="1"/>
  <c r="H1950" i="1"/>
  <c r="J1950" i="1"/>
  <c r="H1951" i="1"/>
  <c r="J1951" i="1"/>
  <c r="H1952" i="1"/>
  <c r="J1952" i="1"/>
  <c r="H1953" i="1"/>
  <c r="J1953" i="1"/>
  <c r="H1954" i="1"/>
  <c r="J1954" i="1"/>
  <c r="H1955" i="1"/>
  <c r="J1955" i="1"/>
  <c r="H1956" i="1"/>
  <c r="J1956" i="1"/>
  <c r="H1957" i="1"/>
  <c r="J1957" i="1"/>
  <c r="H1958" i="1"/>
  <c r="J1958" i="1"/>
  <c r="H1959" i="1"/>
  <c r="J1959" i="1"/>
  <c r="H1960" i="1"/>
  <c r="J1960" i="1"/>
  <c r="H1961" i="1"/>
  <c r="J1961" i="1"/>
  <c r="H1962" i="1"/>
  <c r="J1962" i="1"/>
  <c r="H1963" i="1"/>
  <c r="J1963" i="1"/>
  <c r="H1964" i="1"/>
  <c r="J1964" i="1"/>
  <c r="H1965" i="1"/>
  <c r="J1965" i="1"/>
  <c r="H1966" i="1"/>
  <c r="J1966" i="1"/>
  <c r="H1967" i="1"/>
  <c r="J1967" i="1"/>
  <c r="H1968" i="1"/>
  <c r="J1968" i="1"/>
  <c r="H1969" i="1"/>
  <c r="J1969" i="1"/>
  <c r="H1970" i="1"/>
  <c r="J1970" i="1"/>
  <c r="H1971" i="1"/>
  <c r="J1971" i="1"/>
  <c r="H1972" i="1"/>
  <c r="J1972" i="1"/>
  <c r="H1973" i="1"/>
  <c r="J1973" i="1"/>
  <c r="H1974" i="1"/>
  <c r="J1974" i="1"/>
  <c r="H1975" i="1"/>
  <c r="J1975" i="1"/>
  <c r="H1976" i="1"/>
  <c r="J1976" i="1"/>
  <c r="H1977" i="1"/>
  <c r="J1977" i="1"/>
  <c r="H1978" i="1"/>
  <c r="J1978" i="1"/>
  <c r="H1979" i="1"/>
  <c r="J1979" i="1"/>
  <c r="H1980" i="1"/>
  <c r="J1980" i="1"/>
  <c r="H1981" i="1"/>
  <c r="J1981" i="1"/>
  <c r="H1982" i="1"/>
  <c r="J1982" i="1"/>
  <c r="H1983" i="1"/>
  <c r="J1983" i="1"/>
  <c r="H1984" i="1"/>
  <c r="J1984" i="1"/>
  <c r="H1985" i="1"/>
  <c r="J1985" i="1"/>
  <c r="H1986" i="1"/>
  <c r="J1986" i="1"/>
  <c r="H1987" i="1"/>
  <c r="J1987" i="1"/>
  <c r="H1988" i="1"/>
  <c r="J1988" i="1"/>
  <c r="H1989" i="1"/>
  <c r="J1989" i="1"/>
  <c r="H1990" i="1"/>
  <c r="J1990" i="1"/>
  <c r="H1991" i="1"/>
  <c r="J1991" i="1"/>
  <c r="H1992" i="1"/>
  <c r="J1992" i="1"/>
  <c r="H1993" i="1"/>
  <c r="J1993" i="1"/>
  <c r="H1994" i="1"/>
  <c r="J1994" i="1"/>
  <c r="H1995" i="1"/>
  <c r="J1995" i="1"/>
  <c r="H1996" i="1"/>
  <c r="J1996" i="1"/>
  <c r="H1997" i="1"/>
  <c r="J1997" i="1"/>
  <c r="H1998" i="1"/>
  <c r="J1998" i="1"/>
  <c r="H1999" i="1"/>
  <c r="J1999" i="1"/>
  <c r="H2000" i="1"/>
  <c r="J2000" i="1"/>
  <c r="H2001" i="1"/>
  <c r="J2001" i="1"/>
  <c r="H2002" i="1"/>
  <c r="J2002" i="1"/>
  <c r="H2003" i="1"/>
  <c r="J2003" i="1"/>
  <c r="H2004" i="1"/>
  <c r="J2004" i="1"/>
  <c r="H2005" i="1"/>
  <c r="J2005" i="1"/>
  <c r="H2006" i="1"/>
  <c r="J2006" i="1"/>
  <c r="H2007" i="1"/>
  <c r="J2007" i="1"/>
  <c r="H2008" i="1"/>
  <c r="J2008" i="1"/>
  <c r="H2009" i="1"/>
  <c r="J2009" i="1"/>
  <c r="H2010" i="1"/>
  <c r="J2010" i="1"/>
  <c r="H2011" i="1"/>
  <c r="J2011" i="1"/>
  <c r="H2012" i="1"/>
  <c r="J2012" i="1"/>
  <c r="H2013" i="1"/>
  <c r="J2013" i="1"/>
  <c r="H2014" i="1"/>
  <c r="J2014" i="1"/>
  <c r="H2015" i="1"/>
  <c r="J2015" i="1"/>
  <c r="H2016" i="1"/>
  <c r="J2016" i="1"/>
  <c r="H2017" i="1"/>
  <c r="J2017" i="1"/>
  <c r="H2018" i="1"/>
  <c r="J2018" i="1"/>
  <c r="H2019" i="1"/>
  <c r="J2019" i="1"/>
  <c r="H2020" i="1"/>
  <c r="J2020" i="1"/>
  <c r="H2021" i="1"/>
  <c r="J2021" i="1"/>
  <c r="H2022" i="1"/>
  <c r="J2022" i="1"/>
  <c r="H2023" i="1"/>
  <c r="J2023" i="1"/>
  <c r="H2024" i="1"/>
  <c r="J2024" i="1"/>
  <c r="H2025" i="1"/>
  <c r="J2025" i="1"/>
  <c r="H2026" i="1"/>
  <c r="J2026" i="1"/>
  <c r="H2027" i="1"/>
  <c r="J2027" i="1"/>
  <c r="H2028" i="1"/>
  <c r="J2028" i="1"/>
  <c r="H2029" i="1"/>
  <c r="J2029" i="1"/>
  <c r="H2030" i="1"/>
  <c r="J2030" i="1"/>
  <c r="H2031" i="1"/>
  <c r="J2031" i="1"/>
  <c r="H2032" i="1"/>
  <c r="J2032" i="1"/>
  <c r="H2033" i="1"/>
  <c r="J2033" i="1"/>
  <c r="H2034" i="1"/>
  <c r="J2034" i="1"/>
  <c r="H2035" i="1"/>
  <c r="J2035" i="1"/>
  <c r="H2036" i="1"/>
  <c r="J2036" i="1"/>
  <c r="H2037" i="1"/>
  <c r="J2037" i="1"/>
  <c r="H2038" i="1"/>
  <c r="J2038" i="1"/>
  <c r="H2039" i="1"/>
  <c r="J2039" i="1"/>
  <c r="H2040" i="1"/>
  <c r="J2040" i="1"/>
  <c r="H2041" i="1"/>
  <c r="J2041" i="1"/>
  <c r="H2042" i="1"/>
  <c r="J2042" i="1"/>
  <c r="H2043" i="1"/>
  <c r="J2043" i="1"/>
  <c r="H2044" i="1"/>
  <c r="J2044" i="1"/>
  <c r="H2045" i="1"/>
  <c r="J2045" i="1"/>
  <c r="H2046" i="1"/>
  <c r="J2046" i="1"/>
  <c r="H2047" i="1"/>
  <c r="J2047" i="1"/>
  <c r="H2048" i="1"/>
  <c r="J2048" i="1"/>
  <c r="H2049" i="1"/>
  <c r="J2049" i="1"/>
  <c r="H2050" i="1"/>
  <c r="J2050" i="1"/>
  <c r="H2051" i="1"/>
  <c r="J2051" i="1"/>
  <c r="H2052" i="1"/>
  <c r="J2052" i="1"/>
  <c r="H2053" i="1"/>
  <c r="J2053" i="1"/>
  <c r="H2054" i="1"/>
  <c r="J2054" i="1"/>
  <c r="H2055" i="1"/>
  <c r="J2055" i="1"/>
  <c r="H2056" i="1"/>
  <c r="J2056" i="1"/>
  <c r="H2057" i="1"/>
  <c r="J2057" i="1"/>
  <c r="H2058" i="1"/>
  <c r="J2058" i="1"/>
  <c r="H2059" i="1"/>
  <c r="J2059" i="1"/>
  <c r="H2060" i="1"/>
  <c r="J2060" i="1"/>
  <c r="H2061" i="1"/>
  <c r="J2061" i="1"/>
  <c r="H2062" i="1"/>
  <c r="J2062" i="1"/>
  <c r="H2063" i="1"/>
  <c r="J2063" i="1"/>
  <c r="H2064" i="1"/>
  <c r="J2064" i="1"/>
  <c r="H2065" i="1"/>
  <c r="J2065" i="1"/>
  <c r="H2066" i="1"/>
  <c r="J2066" i="1"/>
  <c r="H2067" i="1"/>
  <c r="J2067" i="1"/>
  <c r="H2068" i="1"/>
  <c r="J2068" i="1"/>
  <c r="H2069" i="1"/>
  <c r="J2069" i="1"/>
  <c r="H2070" i="1"/>
  <c r="J2070" i="1"/>
  <c r="H2071" i="1"/>
  <c r="J2071" i="1"/>
  <c r="H2072" i="1"/>
  <c r="J2072" i="1"/>
  <c r="H2073" i="1"/>
  <c r="J2073" i="1"/>
  <c r="H2074" i="1"/>
  <c r="J2074" i="1"/>
  <c r="H2075" i="1"/>
  <c r="J2075" i="1"/>
  <c r="H2076" i="1"/>
  <c r="J2076" i="1"/>
  <c r="H2077" i="1"/>
  <c r="J2077" i="1"/>
  <c r="H2078" i="1"/>
  <c r="J2078" i="1"/>
  <c r="H2079" i="1"/>
  <c r="J2079" i="1"/>
  <c r="H2080" i="1"/>
  <c r="J2080" i="1"/>
  <c r="H2081" i="1"/>
  <c r="J2081" i="1"/>
  <c r="H2082" i="1"/>
  <c r="J2082" i="1"/>
  <c r="H2083" i="1"/>
  <c r="J2083" i="1"/>
  <c r="H2084" i="1"/>
  <c r="J2084" i="1"/>
  <c r="H2085" i="1"/>
  <c r="J2085" i="1"/>
  <c r="H2086" i="1"/>
  <c r="J2086" i="1"/>
  <c r="H2087" i="1"/>
  <c r="J2087" i="1"/>
  <c r="H2088" i="1"/>
  <c r="J2088" i="1"/>
  <c r="H2089" i="1"/>
  <c r="J2089" i="1"/>
  <c r="H2090" i="1"/>
  <c r="J2090" i="1"/>
  <c r="H2091" i="1"/>
  <c r="J2091" i="1"/>
  <c r="H2092" i="1"/>
  <c r="J2092" i="1"/>
  <c r="H2093" i="1"/>
  <c r="J2093" i="1"/>
  <c r="H2094" i="1"/>
  <c r="J2094" i="1"/>
  <c r="H2095" i="1"/>
  <c r="J2095" i="1"/>
  <c r="H2096" i="1"/>
  <c r="J2096" i="1"/>
  <c r="H2097" i="1"/>
  <c r="J2097" i="1"/>
  <c r="H2098" i="1"/>
  <c r="J2098" i="1"/>
  <c r="H2099" i="1"/>
  <c r="J2099" i="1"/>
  <c r="H2100" i="1"/>
  <c r="J2100" i="1"/>
  <c r="H2101" i="1"/>
  <c r="J2101" i="1"/>
  <c r="H2102" i="1"/>
  <c r="J2102" i="1"/>
  <c r="H2103" i="1"/>
  <c r="J2103" i="1"/>
  <c r="H2104" i="1"/>
  <c r="J2104" i="1"/>
  <c r="H2105" i="1"/>
  <c r="J2105" i="1"/>
  <c r="H2106" i="1"/>
  <c r="J2106" i="1"/>
  <c r="H2107" i="1"/>
  <c r="J2107" i="1"/>
  <c r="H2108" i="1"/>
  <c r="J2108" i="1"/>
  <c r="H2109" i="1"/>
  <c r="J2109" i="1"/>
  <c r="H2110" i="1"/>
  <c r="J2110" i="1"/>
  <c r="H2111" i="1"/>
  <c r="J2111" i="1"/>
  <c r="H2112" i="1"/>
  <c r="J2112" i="1"/>
  <c r="H2113" i="1"/>
  <c r="J2113" i="1"/>
  <c r="H2114" i="1"/>
  <c r="J2114" i="1"/>
  <c r="H2115" i="1"/>
  <c r="J2115" i="1"/>
  <c r="H2116" i="1"/>
  <c r="J2116" i="1"/>
  <c r="H2117" i="1"/>
  <c r="J2117" i="1"/>
  <c r="H2118" i="1"/>
  <c r="J2118" i="1"/>
  <c r="H2119" i="1"/>
  <c r="J2119" i="1"/>
  <c r="H2120" i="1"/>
  <c r="J2120" i="1"/>
  <c r="H2121" i="1"/>
  <c r="J2121" i="1"/>
  <c r="H2122" i="1"/>
  <c r="J2122" i="1"/>
  <c r="H2123" i="1"/>
  <c r="J2123" i="1"/>
  <c r="H2124" i="1"/>
  <c r="J2124" i="1"/>
  <c r="H2125" i="1"/>
  <c r="J2125" i="1"/>
  <c r="H2126" i="1"/>
  <c r="J2126" i="1"/>
  <c r="H2127" i="1"/>
  <c r="J2127" i="1"/>
  <c r="H2128" i="1"/>
  <c r="J2128" i="1"/>
  <c r="H2129" i="1"/>
  <c r="J2129" i="1"/>
  <c r="H2130" i="1"/>
  <c r="J2130" i="1"/>
  <c r="H2131" i="1"/>
  <c r="J2131" i="1"/>
  <c r="H2132" i="1"/>
  <c r="J2132" i="1"/>
  <c r="H2133" i="1"/>
  <c r="J2133" i="1"/>
  <c r="H2134" i="1"/>
  <c r="J2134" i="1"/>
  <c r="H2135" i="1"/>
  <c r="J2135" i="1"/>
  <c r="H2136" i="1"/>
  <c r="J2136" i="1"/>
  <c r="H2137" i="1"/>
  <c r="J2137" i="1"/>
  <c r="H2138" i="1"/>
  <c r="J2138" i="1"/>
  <c r="H2139" i="1"/>
  <c r="J2139" i="1"/>
  <c r="H2140" i="1"/>
  <c r="J2140" i="1"/>
  <c r="H2141" i="1"/>
  <c r="J2141" i="1"/>
  <c r="H2142" i="1"/>
  <c r="J2142" i="1"/>
  <c r="H2143" i="1"/>
  <c r="J2143" i="1"/>
  <c r="H2144" i="1"/>
  <c r="J2144" i="1"/>
  <c r="H2145" i="1"/>
  <c r="J2145" i="1"/>
  <c r="H2146" i="1"/>
  <c r="J2146" i="1"/>
  <c r="H2147" i="1"/>
  <c r="J2147" i="1"/>
  <c r="H2148" i="1"/>
  <c r="J2148" i="1"/>
  <c r="H2149" i="1"/>
  <c r="J2149" i="1"/>
  <c r="H2150" i="1"/>
  <c r="J2150" i="1"/>
  <c r="H2151" i="1"/>
  <c r="J2151" i="1"/>
  <c r="H2152" i="1"/>
  <c r="J2152" i="1"/>
  <c r="H2153" i="1"/>
  <c r="J2153" i="1"/>
  <c r="H2154" i="1"/>
  <c r="J2154" i="1"/>
  <c r="H2155" i="1"/>
  <c r="J2155" i="1"/>
  <c r="H2156" i="1"/>
  <c r="J2156" i="1"/>
  <c r="H2157" i="1"/>
  <c r="J2157" i="1"/>
  <c r="H2158" i="1"/>
  <c r="J2158" i="1"/>
  <c r="H2159" i="1"/>
  <c r="J2159" i="1"/>
  <c r="H2160" i="1"/>
  <c r="J2160" i="1"/>
  <c r="H2161" i="1"/>
  <c r="J2161" i="1"/>
  <c r="H2162" i="1"/>
  <c r="J2162" i="1"/>
  <c r="H2163" i="1"/>
  <c r="J2163" i="1"/>
  <c r="H2164" i="1"/>
  <c r="J2164" i="1"/>
  <c r="H2165" i="1"/>
  <c r="J2165" i="1"/>
  <c r="H2166" i="1"/>
  <c r="J2166" i="1"/>
  <c r="H2167" i="1"/>
  <c r="J2167" i="1"/>
  <c r="H2168" i="1"/>
  <c r="J2168" i="1"/>
  <c r="H2169" i="1"/>
  <c r="J2169" i="1"/>
  <c r="H2170" i="1"/>
  <c r="J2170" i="1"/>
  <c r="H2171" i="1"/>
  <c r="J2171" i="1"/>
  <c r="H2172" i="1"/>
  <c r="J2172" i="1"/>
  <c r="H2173" i="1"/>
  <c r="J2173" i="1"/>
  <c r="H2174" i="1"/>
  <c r="J2174" i="1"/>
  <c r="H2175" i="1"/>
  <c r="J2175" i="1"/>
  <c r="H2176" i="1"/>
  <c r="J2176" i="1"/>
  <c r="H2177" i="1"/>
  <c r="J2177" i="1"/>
  <c r="H2178" i="1"/>
  <c r="J2178" i="1"/>
  <c r="H2179" i="1"/>
  <c r="J2179" i="1"/>
  <c r="H2180" i="1"/>
  <c r="J2180" i="1"/>
  <c r="H2181" i="1"/>
  <c r="J2181" i="1"/>
  <c r="H2182" i="1"/>
  <c r="J2182" i="1"/>
  <c r="H2183" i="1"/>
  <c r="J2183" i="1"/>
  <c r="H2184" i="1"/>
  <c r="J2184" i="1"/>
  <c r="H2185" i="1"/>
  <c r="J2185" i="1"/>
  <c r="H2186" i="1"/>
  <c r="J2186" i="1"/>
  <c r="H2187" i="1"/>
  <c r="J2187" i="1"/>
  <c r="H2188" i="1"/>
  <c r="J2188" i="1"/>
  <c r="H2189" i="1"/>
  <c r="J2189" i="1"/>
  <c r="H2190" i="1"/>
  <c r="J2190" i="1"/>
  <c r="H2191" i="1"/>
  <c r="J2191" i="1"/>
  <c r="H2192" i="1"/>
  <c r="J2192" i="1"/>
  <c r="H2193" i="1"/>
  <c r="J2193" i="1"/>
  <c r="H2194" i="1"/>
  <c r="J2194" i="1"/>
  <c r="H2195" i="1"/>
  <c r="J2195" i="1"/>
  <c r="H2196" i="1"/>
  <c r="J2196" i="1"/>
  <c r="H2197" i="1"/>
  <c r="J2197" i="1"/>
  <c r="H2198" i="1"/>
  <c r="J2198" i="1"/>
  <c r="H2199" i="1"/>
  <c r="J2199" i="1"/>
  <c r="H2200" i="1"/>
  <c r="J2200" i="1"/>
  <c r="H2201" i="1"/>
  <c r="J2201" i="1"/>
  <c r="H2202" i="1"/>
  <c r="J2202" i="1"/>
  <c r="H2203" i="1"/>
  <c r="J2203" i="1"/>
  <c r="H2204" i="1"/>
  <c r="J2204" i="1"/>
  <c r="H2205" i="1"/>
  <c r="J2205" i="1"/>
  <c r="H2206" i="1"/>
  <c r="J2206" i="1"/>
  <c r="H2207" i="1"/>
  <c r="J2207" i="1"/>
  <c r="H2208" i="1"/>
  <c r="J2208" i="1"/>
  <c r="H2209" i="1"/>
  <c r="J2209" i="1"/>
  <c r="H2210" i="1"/>
  <c r="J2210" i="1"/>
  <c r="H2211" i="1"/>
  <c r="J2211" i="1"/>
  <c r="H2212" i="1"/>
  <c r="J2212" i="1"/>
  <c r="H2213" i="1"/>
  <c r="J2213" i="1"/>
  <c r="H2214" i="1"/>
  <c r="J2214" i="1"/>
  <c r="H2215" i="1"/>
  <c r="J2215" i="1"/>
  <c r="H2216" i="1"/>
  <c r="J2216" i="1"/>
  <c r="H2217" i="1"/>
  <c r="J2217" i="1"/>
  <c r="H2218" i="1"/>
  <c r="J2218" i="1"/>
  <c r="H2219" i="1"/>
  <c r="J2219" i="1"/>
  <c r="H2220" i="1"/>
  <c r="J2220" i="1"/>
  <c r="H2221" i="1"/>
  <c r="J2221" i="1"/>
  <c r="H2222" i="1"/>
  <c r="J2222" i="1"/>
  <c r="H2223" i="1"/>
  <c r="J2223" i="1"/>
  <c r="H2224" i="1"/>
  <c r="J2224" i="1"/>
  <c r="H2225" i="1"/>
  <c r="J2225" i="1"/>
  <c r="H2226" i="1"/>
  <c r="J2226" i="1"/>
  <c r="H2227" i="1"/>
  <c r="J2227" i="1"/>
  <c r="H2228" i="1"/>
  <c r="J2228" i="1"/>
  <c r="H2229" i="1"/>
  <c r="J2229" i="1"/>
  <c r="H2230" i="1"/>
  <c r="J2230" i="1"/>
  <c r="H2231" i="1"/>
  <c r="J2231" i="1"/>
  <c r="H2232" i="1"/>
  <c r="J2232" i="1"/>
  <c r="H2233" i="1"/>
  <c r="J2233" i="1"/>
  <c r="H2234" i="1"/>
  <c r="J2234" i="1"/>
  <c r="H2235" i="1"/>
  <c r="J2235" i="1"/>
  <c r="H2236" i="1"/>
  <c r="J2236" i="1"/>
  <c r="H2237" i="1"/>
  <c r="J2237" i="1"/>
  <c r="H2238" i="1"/>
  <c r="J2238" i="1"/>
  <c r="H2239" i="1"/>
  <c r="J2239" i="1"/>
  <c r="H2240" i="1"/>
  <c r="J2240" i="1"/>
  <c r="H2241" i="1"/>
  <c r="J2241" i="1"/>
  <c r="H2242" i="1"/>
  <c r="J2242" i="1"/>
  <c r="H2243" i="1"/>
  <c r="J2243" i="1"/>
  <c r="H2244" i="1"/>
  <c r="J2244" i="1"/>
  <c r="H2245" i="1"/>
  <c r="J2245" i="1"/>
  <c r="H2246" i="1"/>
  <c r="J2246" i="1"/>
  <c r="H2247" i="1"/>
  <c r="J2247" i="1"/>
  <c r="H2248" i="1"/>
  <c r="J2248" i="1"/>
  <c r="H2249" i="1"/>
  <c r="J2249" i="1"/>
  <c r="H2250" i="1"/>
  <c r="J2250" i="1"/>
  <c r="H2251" i="1"/>
  <c r="J2251" i="1"/>
  <c r="H2252" i="1"/>
  <c r="J2252" i="1"/>
  <c r="H2253" i="1"/>
  <c r="J2253" i="1"/>
  <c r="H2254" i="1"/>
  <c r="J2254" i="1"/>
  <c r="H2255" i="1"/>
  <c r="J2255" i="1"/>
  <c r="H2256" i="1"/>
  <c r="J2256" i="1"/>
  <c r="H2257" i="1"/>
  <c r="J2257" i="1"/>
  <c r="H2258" i="1"/>
  <c r="J2258" i="1"/>
  <c r="H2259" i="1"/>
  <c r="J2259" i="1"/>
  <c r="H2260" i="1"/>
  <c r="J2260" i="1"/>
  <c r="H2261" i="1"/>
  <c r="J2261" i="1"/>
  <c r="H2262" i="1"/>
  <c r="J2262" i="1"/>
  <c r="H2263" i="1"/>
  <c r="J2263" i="1"/>
  <c r="H2264" i="1"/>
  <c r="J2264" i="1"/>
  <c r="H2265" i="1"/>
  <c r="J2265" i="1"/>
  <c r="H2266" i="1"/>
  <c r="J2266" i="1"/>
  <c r="H2267" i="1"/>
  <c r="J2267" i="1"/>
  <c r="H2268" i="1"/>
  <c r="J2268" i="1"/>
  <c r="H2269" i="1"/>
  <c r="J2269" i="1"/>
  <c r="H2270" i="1"/>
  <c r="J2270" i="1"/>
  <c r="H2271" i="1"/>
  <c r="J2271" i="1"/>
  <c r="H2272" i="1"/>
  <c r="J2272" i="1"/>
  <c r="H2273" i="1"/>
  <c r="J2273" i="1"/>
  <c r="H2274" i="1"/>
  <c r="J2274" i="1"/>
  <c r="H2275" i="1"/>
  <c r="J2275" i="1"/>
  <c r="H2276" i="1"/>
  <c r="J2276" i="1"/>
  <c r="H2277" i="1"/>
  <c r="J2277" i="1"/>
  <c r="H2278" i="1"/>
  <c r="J2278" i="1"/>
  <c r="H2279" i="1"/>
  <c r="J2279" i="1"/>
  <c r="H2280" i="1"/>
  <c r="J2280" i="1"/>
  <c r="H2281" i="1"/>
  <c r="J2281" i="1"/>
  <c r="H2282" i="1"/>
  <c r="J2282" i="1"/>
  <c r="H2283" i="1"/>
  <c r="J2283" i="1"/>
  <c r="H2284" i="1"/>
  <c r="J2284" i="1"/>
  <c r="H2285" i="1"/>
  <c r="J2285" i="1"/>
  <c r="H2286" i="1"/>
  <c r="J2286" i="1"/>
  <c r="H2287" i="1"/>
  <c r="J2287" i="1"/>
  <c r="H2288" i="1"/>
  <c r="J2288" i="1"/>
  <c r="H2289" i="1"/>
  <c r="J2289" i="1"/>
  <c r="H2290" i="1"/>
  <c r="J2290" i="1"/>
  <c r="H2291" i="1"/>
  <c r="J2291" i="1"/>
  <c r="H2292" i="1"/>
  <c r="J2292" i="1"/>
  <c r="H2293" i="1"/>
  <c r="J2293" i="1"/>
  <c r="H2294" i="1"/>
  <c r="J2294" i="1"/>
  <c r="H2295" i="1"/>
  <c r="J2295" i="1"/>
  <c r="H2296" i="1"/>
  <c r="J2296" i="1"/>
  <c r="H2297" i="1"/>
  <c r="J2297" i="1"/>
  <c r="H2298" i="1"/>
  <c r="J2298" i="1"/>
  <c r="H2299" i="1"/>
  <c r="J2299" i="1"/>
  <c r="H2300" i="1"/>
  <c r="J2300" i="1"/>
  <c r="H2301" i="1"/>
  <c r="J2301" i="1"/>
  <c r="H2302" i="1"/>
  <c r="J2302" i="1"/>
  <c r="H2303" i="1"/>
  <c r="J2303" i="1"/>
  <c r="H2304" i="1"/>
  <c r="J2304" i="1"/>
  <c r="H2305" i="1"/>
  <c r="J2305" i="1"/>
  <c r="H2306" i="1"/>
  <c r="J2306" i="1"/>
  <c r="H2307" i="1"/>
  <c r="J2307" i="1"/>
  <c r="H2308" i="1"/>
  <c r="J2308" i="1"/>
  <c r="H2309" i="1"/>
  <c r="J2309" i="1"/>
  <c r="H2310" i="1"/>
  <c r="J2310" i="1"/>
  <c r="H2311" i="1"/>
  <c r="J2311" i="1"/>
  <c r="H2312" i="1"/>
  <c r="J2312" i="1"/>
  <c r="H2313" i="1"/>
  <c r="J2313" i="1"/>
  <c r="H2314" i="1"/>
  <c r="J2314" i="1"/>
  <c r="H2315" i="1"/>
  <c r="J2315" i="1"/>
  <c r="H2316" i="1"/>
  <c r="J2316" i="1"/>
  <c r="H2317" i="1"/>
  <c r="J2317" i="1"/>
  <c r="H2318" i="1"/>
  <c r="J2318" i="1"/>
  <c r="H2319" i="1"/>
  <c r="J2319" i="1"/>
  <c r="H2320" i="1"/>
  <c r="J2320" i="1"/>
  <c r="H2321" i="1"/>
  <c r="J2321" i="1"/>
  <c r="H2322" i="1"/>
  <c r="J2322" i="1"/>
  <c r="H2323" i="1"/>
  <c r="J2323" i="1"/>
  <c r="H2324" i="1"/>
  <c r="J2324" i="1"/>
  <c r="H2325" i="1"/>
  <c r="J2325" i="1"/>
  <c r="H2326" i="1"/>
  <c r="J2326" i="1"/>
  <c r="H2327" i="1"/>
  <c r="J2327" i="1"/>
  <c r="H2328" i="1"/>
  <c r="J2328" i="1"/>
  <c r="H2329" i="1"/>
  <c r="J2329" i="1"/>
  <c r="H2330" i="1"/>
  <c r="J2330" i="1"/>
  <c r="H2331" i="1"/>
  <c r="J2331" i="1"/>
  <c r="H2332" i="1"/>
  <c r="J2332" i="1"/>
  <c r="H2333" i="1"/>
  <c r="J2333" i="1"/>
  <c r="H2334" i="1"/>
  <c r="J2334" i="1"/>
  <c r="H2335" i="1"/>
  <c r="J2335" i="1"/>
  <c r="H2336" i="1"/>
  <c r="J2336" i="1"/>
  <c r="H2337" i="1"/>
  <c r="J2337" i="1"/>
  <c r="H2338" i="1"/>
  <c r="J2338" i="1"/>
  <c r="H2339" i="1"/>
  <c r="J2339" i="1"/>
  <c r="H2340" i="1"/>
  <c r="J2340" i="1"/>
  <c r="H2341" i="1"/>
  <c r="J2341" i="1"/>
  <c r="H2342" i="1"/>
  <c r="J2342" i="1"/>
  <c r="H2343" i="1"/>
  <c r="J2343" i="1"/>
  <c r="H2344" i="1"/>
  <c r="J2344" i="1"/>
  <c r="H2345" i="1"/>
  <c r="J2345" i="1"/>
  <c r="H2346" i="1"/>
  <c r="J2346" i="1"/>
  <c r="H2347" i="1"/>
  <c r="J2347" i="1"/>
  <c r="H2348" i="1"/>
  <c r="J2348" i="1"/>
  <c r="H2349" i="1"/>
  <c r="J2349" i="1"/>
  <c r="H2350" i="1"/>
  <c r="J2350" i="1"/>
  <c r="H2351" i="1"/>
  <c r="J2351" i="1"/>
  <c r="H2352" i="1"/>
  <c r="J2352" i="1"/>
  <c r="H2353" i="1"/>
  <c r="J2353" i="1"/>
  <c r="H2354" i="1"/>
  <c r="J2354" i="1"/>
  <c r="H2355" i="1"/>
  <c r="J2355" i="1"/>
  <c r="H2356" i="1"/>
  <c r="J2356" i="1"/>
  <c r="H2357" i="1"/>
  <c r="J2357" i="1"/>
  <c r="H2358" i="1"/>
  <c r="J2358" i="1"/>
  <c r="H2359" i="1"/>
  <c r="J2359" i="1"/>
  <c r="H2360" i="1"/>
  <c r="J2360" i="1"/>
  <c r="H2361" i="1"/>
  <c r="J2361" i="1"/>
  <c r="H2362" i="1"/>
  <c r="J2362" i="1"/>
  <c r="H2363" i="1"/>
  <c r="J2363" i="1"/>
  <c r="H2364" i="1"/>
  <c r="J2364" i="1"/>
  <c r="H2365" i="1"/>
  <c r="J2365" i="1"/>
  <c r="H2366" i="1"/>
  <c r="J2366" i="1"/>
  <c r="H2367" i="1"/>
  <c r="J2367" i="1"/>
  <c r="H2368" i="1"/>
  <c r="J2368" i="1"/>
  <c r="H2369" i="1"/>
  <c r="J2369" i="1"/>
  <c r="H2370" i="1"/>
  <c r="J2370" i="1"/>
  <c r="H2371" i="1"/>
  <c r="J2371" i="1"/>
  <c r="H2372" i="1"/>
  <c r="J2372" i="1"/>
  <c r="H2373" i="1"/>
  <c r="J2373" i="1"/>
  <c r="H2374" i="1"/>
  <c r="J2374" i="1"/>
  <c r="H2375" i="1"/>
  <c r="J2375" i="1"/>
  <c r="H2376" i="1"/>
  <c r="J2376" i="1"/>
  <c r="H2377" i="1"/>
  <c r="J2377" i="1"/>
  <c r="H2378" i="1"/>
  <c r="J2378" i="1"/>
  <c r="H2379" i="1"/>
  <c r="J2379" i="1"/>
  <c r="H2380" i="1"/>
  <c r="J2380" i="1"/>
  <c r="H2381" i="1"/>
  <c r="J2381" i="1"/>
  <c r="H2382" i="1"/>
  <c r="J2382" i="1"/>
  <c r="H2383" i="1"/>
  <c r="J2383" i="1"/>
  <c r="H2384" i="1"/>
  <c r="J2384" i="1"/>
  <c r="H2385" i="1"/>
  <c r="J2385" i="1"/>
  <c r="H2386" i="1"/>
  <c r="J2386" i="1"/>
  <c r="H2387" i="1"/>
  <c r="J2387" i="1"/>
  <c r="H2388" i="1"/>
  <c r="J2388" i="1"/>
  <c r="H2389" i="1"/>
  <c r="J2389" i="1"/>
  <c r="H2390" i="1"/>
  <c r="J2390" i="1"/>
  <c r="H2391" i="1"/>
  <c r="J2391" i="1"/>
  <c r="H2392" i="1"/>
  <c r="J2392" i="1"/>
  <c r="H2393" i="1"/>
  <c r="J2393" i="1"/>
  <c r="H2394" i="1"/>
  <c r="J2394" i="1"/>
  <c r="H2395" i="1"/>
  <c r="J2395" i="1"/>
  <c r="H2396" i="1"/>
  <c r="J2396" i="1"/>
  <c r="H2397" i="1"/>
  <c r="J2397" i="1"/>
  <c r="H2398" i="1"/>
  <c r="J2398" i="1"/>
  <c r="H2399" i="1"/>
  <c r="J2399" i="1"/>
  <c r="H2400" i="1"/>
  <c r="J2400" i="1"/>
  <c r="H2401" i="1"/>
  <c r="J2401" i="1"/>
  <c r="H2402" i="1"/>
  <c r="J2402" i="1"/>
  <c r="H2403" i="1"/>
  <c r="J2403" i="1"/>
  <c r="H2404" i="1"/>
  <c r="J2404" i="1"/>
  <c r="H2405" i="1"/>
  <c r="J2405" i="1"/>
  <c r="H2406" i="1"/>
  <c r="J2406" i="1"/>
  <c r="H2407" i="1"/>
  <c r="J2407" i="1"/>
  <c r="H2408" i="1"/>
  <c r="J2408" i="1"/>
  <c r="H2409" i="1"/>
  <c r="J2409" i="1"/>
  <c r="H2410" i="1"/>
  <c r="J2410" i="1"/>
  <c r="H2411" i="1"/>
  <c r="J2411" i="1"/>
  <c r="H2412" i="1"/>
  <c r="J2412" i="1"/>
  <c r="H2413" i="1"/>
  <c r="J2413" i="1"/>
  <c r="H2414" i="1"/>
  <c r="J2414" i="1"/>
  <c r="H2415" i="1"/>
  <c r="J2415" i="1"/>
  <c r="H2416" i="1"/>
  <c r="J2416" i="1"/>
  <c r="H2417" i="1"/>
  <c r="J2417" i="1"/>
  <c r="H2418" i="1"/>
  <c r="J2418" i="1"/>
  <c r="H2419" i="1"/>
  <c r="J2419" i="1"/>
  <c r="H2420" i="1"/>
  <c r="J2420" i="1"/>
  <c r="H2421" i="1"/>
  <c r="J2421" i="1"/>
  <c r="H2422" i="1"/>
  <c r="J2422" i="1"/>
  <c r="H2423" i="1"/>
  <c r="J2423" i="1"/>
  <c r="H2424" i="1"/>
  <c r="J2424" i="1"/>
  <c r="H2425" i="1"/>
  <c r="J2425" i="1"/>
  <c r="H2426" i="1"/>
  <c r="J2426" i="1"/>
  <c r="H2427" i="1"/>
  <c r="J2427" i="1"/>
  <c r="H2428" i="1"/>
  <c r="J2428" i="1"/>
  <c r="H2429" i="1"/>
  <c r="J2429" i="1"/>
  <c r="H2430" i="1"/>
  <c r="J2430" i="1"/>
  <c r="H2431" i="1"/>
  <c r="J2431" i="1"/>
  <c r="H2432" i="1"/>
  <c r="J2432" i="1"/>
  <c r="H2433" i="1"/>
  <c r="J2433" i="1"/>
  <c r="H2434" i="1"/>
  <c r="J2434" i="1"/>
  <c r="H2435" i="1"/>
  <c r="J2435" i="1"/>
  <c r="H2436" i="1"/>
  <c r="J2436" i="1"/>
  <c r="H2437" i="1"/>
  <c r="J2437" i="1"/>
  <c r="H2438" i="1"/>
  <c r="J2438" i="1"/>
  <c r="H2439" i="1"/>
  <c r="J2439" i="1"/>
  <c r="H2440" i="1"/>
  <c r="J2440" i="1"/>
  <c r="H2441" i="1"/>
  <c r="J2441" i="1"/>
  <c r="H2442" i="1"/>
  <c r="J2442" i="1"/>
  <c r="H2443" i="1"/>
  <c r="J2443" i="1"/>
  <c r="H2444" i="1"/>
  <c r="J2444" i="1"/>
  <c r="H2445" i="1"/>
  <c r="J2445" i="1"/>
  <c r="H2446" i="1"/>
  <c r="J2446" i="1"/>
  <c r="H2447" i="1"/>
  <c r="J2447" i="1"/>
  <c r="H2448" i="1"/>
  <c r="J2448" i="1"/>
  <c r="H2449" i="1"/>
  <c r="J2449" i="1"/>
  <c r="H2450" i="1"/>
  <c r="J2450" i="1"/>
  <c r="H2451" i="1"/>
  <c r="J2451" i="1"/>
  <c r="H2452" i="1"/>
  <c r="J2452" i="1"/>
  <c r="H2453" i="1"/>
  <c r="J2453" i="1"/>
  <c r="H2454" i="1"/>
  <c r="J2454" i="1"/>
  <c r="H2455" i="1"/>
  <c r="J2455" i="1"/>
  <c r="H2456" i="1"/>
  <c r="J2456" i="1"/>
  <c r="H2457" i="1"/>
  <c r="J2457" i="1"/>
  <c r="H2458" i="1"/>
  <c r="J2458" i="1"/>
  <c r="H2459" i="1"/>
  <c r="J2459" i="1"/>
  <c r="H2460" i="1"/>
  <c r="J2460" i="1"/>
  <c r="H2461" i="1"/>
  <c r="J2461" i="1"/>
  <c r="H2462" i="1"/>
  <c r="J2462" i="1"/>
  <c r="H2463" i="1"/>
  <c r="J2463" i="1"/>
  <c r="H2464" i="1"/>
  <c r="J2464" i="1"/>
  <c r="H2465" i="1"/>
  <c r="J2465" i="1"/>
  <c r="H2466" i="1"/>
  <c r="J2466" i="1"/>
  <c r="H2467" i="1"/>
  <c r="J2467" i="1"/>
  <c r="H2468" i="1"/>
  <c r="J2468" i="1"/>
  <c r="H2469" i="1"/>
  <c r="J2469" i="1"/>
  <c r="H2470" i="1"/>
  <c r="J2470" i="1"/>
  <c r="H2471" i="1"/>
  <c r="J2471" i="1"/>
  <c r="H2472" i="1"/>
  <c r="J2472" i="1"/>
  <c r="H2473" i="1"/>
  <c r="J2473" i="1"/>
  <c r="H2474" i="1"/>
  <c r="J2474" i="1"/>
  <c r="H2475" i="1"/>
  <c r="J2475" i="1"/>
  <c r="H2476" i="1"/>
  <c r="J2476" i="1"/>
  <c r="H2477" i="1"/>
  <c r="J2477" i="1"/>
  <c r="H2478" i="1"/>
  <c r="J2478" i="1"/>
  <c r="H2479" i="1"/>
  <c r="J2479" i="1"/>
  <c r="H2480" i="1"/>
  <c r="J2480" i="1"/>
  <c r="H2481" i="1"/>
  <c r="J2481" i="1"/>
  <c r="H2482" i="1"/>
  <c r="J2482" i="1"/>
  <c r="H2483" i="1"/>
  <c r="J2483" i="1"/>
  <c r="H2484" i="1"/>
  <c r="J2484" i="1"/>
  <c r="H2485" i="1"/>
  <c r="J2485" i="1"/>
  <c r="H2486" i="1"/>
  <c r="J2486" i="1"/>
  <c r="H2487" i="1"/>
  <c r="J2487" i="1"/>
  <c r="H2488" i="1"/>
  <c r="J2488" i="1"/>
  <c r="H2489" i="1"/>
  <c r="J2489" i="1"/>
  <c r="H2490" i="1"/>
  <c r="J2490" i="1"/>
  <c r="H2491" i="1"/>
  <c r="J2491" i="1"/>
  <c r="H2492" i="1"/>
  <c r="J2492" i="1"/>
  <c r="H2493" i="1"/>
  <c r="J2493" i="1"/>
  <c r="H2494" i="1"/>
  <c r="J2494" i="1"/>
  <c r="H2495" i="1"/>
  <c r="J2495" i="1"/>
  <c r="H2496" i="1"/>
  <c r="J2496" i="1"/>
  <c r="H2497" i="1"/>
  <c r="J2497" i="1"/>
  <c r="H2498" i="1"/>
  <c r="J2498" i="1"/>
  <c r="H2499" i="1"/>
  <c r="J2499" i="1"/>
  <c r="H2500" i="1"/>
  <c r="J2500" i="1"/>
  <c r="H2501" i="1"/>
  <c r="J2501" i="1"/>
  <c r="H2502" i="1"/>
  <c r="J2502" i="1"/>
  <c r="H2503" i="1"/>
  <c r="J2503" i="1"/>
  <c r="H2504" i="1"/>
  <c r="J2504" i="1"/>
  <c r="H2505" i="1"/>
  <c r="J2505" i="1"/>
  <c r="H2506" i="1"/>
  <c r="J2506" i="1"/>
  <c r="H2507" i="1"/>
  <c r="J2507" i="1"/>
  <c r="H2508" i="1"/>
  <c r="J2508" i="1"/>
  <c r="H2509" i="1"/>
  <c r="J2509" i="1"/>
  <c r="H2510" i="1"/>
  <c r="J2510" i="1"/>
  <c r="H2511" i="1"/>
  <c r="J2511" i="1"/>
  <c r="H2512" i="1"/>
  <c r="J2512" i="1"/>
  <c r="H2513" i="1"/>
  <c r="J2513" i="1"/>
  <c r="H2514" i="1"/>
  <c r="J2514" i="1"/>
  <c r="H2515" i="1"/>
  <c r="J2515" i="1"/>
  <c r="H2516" i="1"/>
  <c r="J2516" i="1"/>
  <c r="H2517" i="1"/>
  <c r="J2517" i="1"/>
  <c r="H2518" i="1"/>
  <c r="J2518" i="1"/>
  <c r="H2519" i="1"/>
  <c r="J2519" i="1"/>
  <c r="H2520" i="1"/>
  <c r="J2520" i="1"/>
  <c r="H2521" i="1"/>
  <c r="J2521" i="1"/>
  <c r="H2522" i="1"/>
  <c r="J2522" i="1"/>
  <c r="H2523" i="1"/>
  <c r="J2523" i="1"/>
  <c r="H2524" i="1"/>
  <c r="J2524" i="1"/>
  <c r="H2525" i="1"/>
  <c r="J2525" i="1"/>
  <c r="H2526" i="1"/>
  <c r="J2526" i="1"/>
  <c r="H2527" i="1"/>
  <c r="J2527" i="1"/>
  <c r="H2528" i="1"/>
  <c r="J2528" i="1"/>
  <c r="H2529" i="1"/>
  <c r="J2529" i="1"/>
  <c r="H2530" i="1"/>
  <c r="J2530" i="1"/>
  <c r="H2531" i="1"/>
  <c r="J2531" i="1"/>
  <c r="H2532" i="1"/>
  <c r="J2532" i="1"/>
  <c r="H2533" i="1"/>
  <c r="J2533" i="1"/>
  <c r="H2534" i="1"/>
  <c r="J2534" i="1"/>
  <c r="H2535" i="1"/>
  <c r="J2535" i="1"/>
  <c r="H2536" i="1"/>
  <c r="J2536" i="1"/>
  <c r="H2537" i="1"/>
  <c r="J2537" i="1"/>
  <c r="H2538" i="1"/>
  <c r="J2538" i="1"/>
  <c r="H2539" i="1"/>
  <c r="J2539" i="1"/>
  <c r="H2540" i="1"/>
  <c r="J2540" i="1"/>
  <c r="H2541" i="1"/>
  <c r="J2541" i="1"/>
  <c r="H2542" i="1"/>
  <c r="J2542" i="1"/>
  <c r="H2543" i="1"/>
  <c r="J2543" i="1"/>
  <c r="H2544" i="1"/>
  <c r="J2544" i="1"/>
  <c r="H2545" i="1"/>
  <c r="J2545" i="1"/>
  <c r="H2546" i="1"/>
  <c r="J2546" i="1"/>
  <c r="H2547" i="1"/>
  <c r="J2547" i="1"/>
  <c r="H2548" i="1"/>
  <c r="J2548" i="1"/>
  <c r="H2549" i="1"/>
  <c r="J2549" i="1"/>
  <c r="H2550" i="1"/>
  <c r="J2550" i="1"/>
  <c r="H2551" i="1"/>
  <c r="J2551" i="1"/>
  <c r="H2552" i="1"/>
  <c r="J2552" i="1"/>
  <c r="H2553" i="1"/>
  <c r="J2553" i="1"/>
  <c r="H2554" i="1"/>
  <c r="J2554" i="1"/>
  <c r="H2555" i="1"/>
  <c r="J2555" i="1"/>
  <c r="H2556" i="1"/>
  <c r="J2556" i="1"/>
  <c r="H2557" i="1"/>
  <c r="J2557" i="1"/>
  <c r="H2558" i="1"/>
  <c r="J2558" i="1"/>
  <c r="H2559" i="1"/>
  <c r="J2559" i="1"/>
  <c r="H2560" i="1"/>
  <c r="J2560" i="1"/>
  <c r="H2561" i="1"/>
  <c r="J2561" i="1"/>
  <c r="H2562" i="1"/>
  <c r="J2562" i="1"/>
  <c r="H2563" i="1"/>
  <c r="J2563" i="1"/>
  <c r="H2564" i="1"/>
  <c r="J2564" i="1"/>
  <c r="H2565" i="1"/>
  <c r="J2565" i="1"/>
  <c r="H2566" i="1"/>
  <c r="J2566" i="1"/>
  <c r="H2567" i="1"/>
  <c r="J2567" i="1"/>
  <c r="H2568" i="1"/>
  <c r="J2568" i="1"/>
  <c r="H2569" i="1"/>
  <c r="J2569" i="1"/>
  <c r="H2570" i="1"/>
  <c r="J2570" i="1"/>
  <c r="H2571" i="1"/>
  <c r="J2571" i="1"/>
  <c r="H2572" i="1"/>
  <c r="J2572" i="1"/>
  <c r="H2573" i="1"/>
  <c r="J2573" i="1"/>
  <c r="H2574" i="1"/>
  <c r="J2574" i="1"/>
  <c r="H2575" i="1"/>
  <c r="J2575" i="1"/>
  <c r="H2576" i="1"/>
  <c r="J2576" i="1"/>
  <c r="H2577" i="1"/>
  <c r="J2577" i="1"/>
  <c r="H2578" i="1"/>
  <c r="J2578" i="1"/>
  <c r="H2579" i="1"/>
  <c r="J2579" i="1"/>
  <c r="H2580" i="1"/>
  <c r="J2580" i="1"/>
  <c r="H2581" i="1"/>
  <c r="J2581" i="1"/>
  <c r="H2582" i="1"/>
  <c r="J2582" i="1"/>
  <c r="H2583" i="1"/>
  <c r="J2583" i="1"/>
  <c r="H2584" i="1"/>
  <c r="J2584" i="1"/>
  <c r="H2585" i="1"/>
  <c r="J2585" i="1"/>
  <c r="H2586" i="1"/>
  <c r="J2586" i="1"/>
  <c r="H2587" i="1"/>
  <c r="J2587" i="1"/>
  <c r="H2588" i="1"/>
  <c r="J2588" i="1"/>
  <c r="H2589" i="1"/>
  <c r="J2589" i="1"/>
  <c r="H2590" i="1"/>
  <c r="J2590" i="1"/>
  <c r="H2591" i="1"/>
  <c r="J2591" i="1"/>
  <c r="H2592" i="1"/>
  <c r="J2592" i="1"/>
  <c r="H2593" i="1"/>
  <c r="J2593" i="1"/>
  <c r="H2594" i="1"/>
  <c r="J2594" i="1"/>
  <c r="H2595" i="1"/>
  <c r="J2595" i="1"/>
  <c r="H2596" i="1"/>
  <c r="J2596" i="1"/>
  <c r="H2597" i="1"/>
  <c r="J2597" i="1"/>
  <c r="H2598" i="1"/>
  <c r="J2598" i="1"/>
  <c r="H2599" i="1"/>
  <c r="J2599" i="1"/>
  <c r="H2600" i="1"/>
  <c r="J2600" i="1"/>
  <c r="H2601" i="1"/>
  <c r="J2601" i="1"/>
  <c r="H2602" i="1"/>
  <c r="J2602" i="1"/>
  <c r="H2603" i="1"/>
  <c r="J2603" i="1"/>
  <c r="H2604" i="1"/>
  <c r="J2604" i="1"/>
  <c r="H2605" i="1"/>
  <c r="J2605" i="1"/>
  <c r="H2606" i="1"/>
  <c r="J2606" i="1"/>
  <c r="H2607" i="1"/>
  <c r="J2607" i="1"/>
  <c r="H2608" i="1"/>
  <c r="J2608" i="1"/>
  <c r="H2609" i="1"/>
  <c r="J2609" i="1"/>
  <c r="H2610" i="1"/>
  <c r="J2610" i="1"/>
  <c r="H2611" i="1"/>
  <c r="J2611" i="1"/>
  <c r="H2612" i="1"/>
  <c r="J2612" i="1"/>
  <c r="H2613" i="1"/>
  <c r="J2613" i="1"/>
  <c r="H2614" i="1"/>
  <c r="J2614" i="1"/>
  <c r="H2615" i="1"/>
  <c r="J2615" i="1"/>
  <c r="H2616" i="1"/>
  <c r="J2616" i="1"/>
  <c r="H2617" i="1"/>
  <c r="J2617" i="1"/>
  <c r="H2618" i="1"/>
  <c r="J2618" i="1"/>
  <c r="H2619" i="1"/>
  <c r="J2619" i="1"/>
  <c r="H2620" i="1"/>
  <c r="J2620" i="1"/>
  <c r="H2621" i="1"/>
  <c r="J2621" i="1"/>
  <c r="H2622" i="1"/>
  <c r="J2622" i="1"/>
  <c r="H2623" i="1"/>
  <c r="J2623" i="1"/>
  <c r="H2624" i="1"/>
  <c r="J2624" i="1"/>
  <c r="H2625" i="1"/>
  <c r="J2625" i="1"/>
  <c r="H2626" i="1"/>
  <c r="J2626" i="1"/>
  <c r="H2627" i="1"/>
  <c r="J2627" i="1"/>
  <c r="H2628" i="1"/>
  <c r="J2628" i="1"/>
  <c r="H2629" i="1"/>
  <c r="J2629" i="1"/>
  <c r="H2630" i="1"/>
  <c r="J2630" i="1"/>
  <c r="H2631" i="1"/>
  <c r="J2631" i="1"/>
  <c r="H2632" i="1"/>
  <c r="J2632" i="1"/>
  <c r="H2633" i="1"/>
  <c r="J2633" i="1"/>
  <c r="H2634" i="1"/>
  <c r="J2634" i="1"/>
  <c r="H2635" i="1"/>
  <c r="J2635" i="1"/>
  <c r="H2636" i="1"/>
  <c r="J2636" i="1"/>
  <c r="H2637" i="1"/>
  <c r="J2637" i="1"/>
  <c r="H2638" i="1"/>
  <c r="J2638" i="1"/>
  <c r="H2639" i="1"/>
  <c r="J2639" i="1"/>
  <c r="H2640" i="1"/>
  <c r="J2640" i="1"/>
  <c r="H2641" i="1"/>
  <c r="J2641" i="1"/>
  <c r="H2642" i="1"/>
  <c r="J2642" i="1"/>
  <c r="H2643" i="1"/>
  <c r="J2643" i="1"/>
  <c r="H2644" i="1"/>
  <c r="J2644" i="1"/>
  <c r="H2645" i="1"/>
  <c r="J2645" i="1"/>
  <c r="H2646" i="1"/>
  <c r="J2646" i="1"/>
  <c r="H2647" i="1"/>
  <c r="J2647" i="1"/>
  <c r="H2648" i="1"/>
  <c r="J2648" i="1"/>
  <c r="H2649" i="1"/>
  <c r="J2649" i="1"/>
  <c r="H2650" i="1"/>
  <c r="J2650" i="1"/>
  <c r="H2651" i="1"/>
  <c r="J2651" i="1"/>
  <c r="H2652" i="1"/>
  <c r="J2652" i="1"/>
  <c r="H2653" i="1"/>
  <c r="J2653" i="1"/>
  <c r="H2654" i="1"/>
  <c r="J2654" i="1"/>
  <c r="H2655" i="1"/>
  <c r="J2655" i="1"/>
  <c r="H2656" i="1"/>
  <c r="J2656" i="1"/>
  <c r="H2657" i="1"/>
  <c r="J2657" i="1"/>
  <c r="H2658" i="1"/>
  <c r="J2658" i="1"/>
  <c r="H2659" i="1"/>
  <c r="J2659" i="1"/>
  <c r="H2660" i="1"/>
  <c r="J2660" i="1"/>
  <c r="H2661" i="1"/>
  <c r="J2661" i="1"/>
  <c r="H2662" i="1"/>
  <c r="J2662" i="1"/>
  <c r="H2663" i="1"/>
  <c r="J2663" i="1"/>
  <c r="H2664" i="1"/>
  <c r="J2664" i="1"/>
  <c r="H2665" i="1"/>
  <c r="J2665" i="1"/>
  <c r="H2666" i="1"/>
  <c r="J2666" i="1"/>
  <c r="H2667" i="1"/>
  <c r="J2667" i="1"/>
  <c r="H2668" i="1"/>
  <c r="J2668" i="1"/>
  <c r="H2669" i="1"/>
  <c r="J2669" i="1"/>
  <c r="H2670" i="1"/>
  <c r="J2670" i="1"/>
  <c r="H2671" i="1"/>
  <c r="J2671" i="1"/>
  <c r="H2672" i="1"/>
  <c r="J2672" i="1"/>
  <c r="H2673" i="1"/>
  <c r="J2673" i="1"/>
  <c r="H2674" i="1"/>
  <c r="J2674" i="1"/>
  <c r="H2675" i="1"/>
  <c r="J2675" i="1"/>
  <c r="H2676" i="1"/>
  <c r="J2676" i="1"/>
  <c r="H2677" i="1"/>
  <c r="J2677" i="1"/>
  <c r="H2678" i="1"/>
  <c r="J2678" i="1"/>
  <c r="H2679" i="1"/>
  <c r="J2679" i="1"/>
  <c r="H2680" i="1"/>
  <c r="J2680" i="1"/>
  <c r="H2681" i="1"/>
  <c r="J2681" i="1"/>
  <c r="H2682" i="1"/>
  <c r="J2682" i="1"/>
  <c r="H2683" i="1"/>
  <c r="J2683" i="1"/>
  <c r="H2684" i="1"/>
  <c r="J2684" i="1"/>
  <c r="H2685" i="1"/>
  <c r="J2685" i="1"/>
  <c r="H2686" i="1"/>
  <c r="J2686" i="1"/>
  <c r="H2687" i="1"/>
  <c r="J2687" i="1"/>
  <c r="H2688" i="1"/>
  <c r="J2688" i="1"/>
  <c r="H2689" i="1"/>
  <c r="J2689" i="1"/>
  <c r="H2690" i="1"/>
  <c r="J2690" i="1"/>
  <c r="H2691" i="1"/>
  <c r="J2691" i="1"/>
  <c r="H2692" i="1"/>
  <c r="J2692" i="1"/>
  <c r="H2693" i="1"/>
  <c r="J2693" i="1"/>
  <c r="H2694" i="1"/>
  <c r="J2694" i="1"/>
  <c r="H2695" i="1"/>
  <c r="J2695" i="1"/>
  <c r="H2696" i="1"/>
  <c r="J2696" i="1"/>
  <c r="H2697" i="1"/>
  <c r="J2697" i="1"/>
  <c r="H2698" i="1"/>
  <c r="J2698" i="1"/>
  <c r="H2699" i="1"/>
  <c r="J2699" i="1"/>
  <c r="H2700" i="1"/>
  <c r="J2700" i="1"/>
  <c r="H2701" i="1"/>
  <c r="J2701" i="1"/>
  <c r="H2702" i="1"/>
  <c r="J2702" i="1"/>
  <c r="H2703" i="1"/>
  <c r="J2703" i="1"/>
  <c r="H2704" i="1"/>
  <c r="J2704" i="1"/>
  <c r="H2705" i="1"/>
  <c r="J2705" i="1"/>
  <c r="H2706" i="1"/>
  <c r="J2706" i="1"/>
  <c r="H2707" i="1"/>
  <c r="J2707" i="1"/>
  <c r="H2708" i="1"/>
  <c r="J2708" i="1"/>
  <c r="H2709" i="1"/>
  <c r="J2709" i="1"/>
  <c r="H2710" i="1"/>
  <c r="J2710" i="1"/>
  <c r="H2711" i="1"/>
  <c r="J2711" i="1"/>
  <c r="H2712" i="1"/>
  <c r="J2712" i="1"/>
  <c r="H2713" i="1"/>
  <c r="J2713" i="1"/>
  <c r="H2714" i="1"/>
  <c r="J2714" i="1"/>
  <c r="H2715" i="1"/>
  <c r="J2715" i="1"/>
  <c r="H2716" i="1"/>
  <c r="J2716" i="1"/>
  <c r="H2717" i="1"/>
  <c r="J2717" i="1"/>
  <c r="H2718" i="1"/>
  <c r="J2718" i="1"/>
  <c r="H2719" i="1"/>
  <c r="J2719" i="1"/>
  <c r="H2720" i="1"/>
  <c r="J2720" i="1"/>
  <c r="H2721" i="1"/>
  <c r="J2721" i="1"/>
  <c r="H2722" i="1"/>
  <c r="J2722" i="1"/>
  <c r="H2723" i="1"/>
  <c r="J2723" i="1"/>
  <c r="H2724" i="1"/>
  <c r="J2724" i="1"/>
  <c r="H2725" i="1"/>
  <c r="J2725" i="1"/>
  <c r="H2726" i="1"/>
  <c r="J2726" i="1"/>
  <c r="H2727" i="1"/>
  <c r="J2727" i="1"/>
  <c r="H2728" i="1"/>
  <c r="J2728" i="1"/>
  <c r="H2729" i="1"/>
  <c r="J2729" i="1"/>
  <c r="H2730" i="1"/>
  <c r="J2730" i="1"/>
  <c r="H2731" i="1"/>
  <c r="J2731" i="1"/>
  <c r="H2732" i="1"/>
  <c r="J2732" i="1"/>
  <c r="H2733" i="1"/>
  <c r="J2733" i="1"/>
  <c r="H2734" i="1"/>
  <c r="J2734" i="1"/>
  <c r="H2735" i="1"/>
  <c r="J2735" i="1"/>
  <c r="H2736" i="1"/>
  <c r="J2736" i="1"/>
  <c r="H2737" i="1"/>
  <c r="J2737" i="1"/>
  <c r="H2738" i="1"/>
  <c r="J2738" i="1"/>
  <c r="H2739" i="1"/>
  <c r="J2739" i="1"/>
  <c r="H2740" i="1"/>
  <c r="J2740" i="1"/>
  <c r="H2741" i="1"/>
  <c r="J2741" i="1"/>
  <c r="H2742" i="1"/>
  <c r="J2742" i="1"/>
  <c r="H2743" i="1"/>
  <c r="J2743" i="1"/>
  <c r="H2744" i="1"/>
  <c r="J2744" i="1"/>
  <c r="H2745" i="1"/>
  <c r="J2745" i="1"/>
  <c r="H2746" i="1"/>
  <c r="J2746" i="1"/>
  <c r="H2747" i="1"/>
  <c r="J2747" i="1"/>
  <c r="H2748" i="1"/>
  <c r="J2748" i="1"/>
  <c r="H2749" i="1"/>
  <c r="J2749" i="1"/>
  <c r="H2750" i="1"/>
  <c r="J2750" i="1"/>
  <c r="H2751" i="1"/>
  <c r="J2751" i="1"/>
  <c r="H2752" i="1"/>
  <c r="J2752" i="1"/>
  <c r="H2753" i="1"/>
  <c r="J2753" i="1"/>
  <c r="H2754" i="1"/>
  <c r="J2754" i="1"/>
  <c r="H2755" i="1"/>
  <c r="J2755" i="1"/>
  <c r="H2756" i="1"/>
  <c r="J2756" i="1"/>
  <c r="H2757" i="1"/>
  <c r="J2757" i="1"/>
  <c r="H2758" i="1"/>
  <c r="J2758" i="1"/>
  <c r="H2759" i="1"/>
  <c r="J2759" i="1"/>
  <c r="H2760" i="1"/>
  <c r="J2760" i="1"/>
  <c r="H2761" i="1"/>
  <c r="J2761" i="1"/>
  <c r="H2762" i="1"/>
  <c r="J2762" i="1"/>
  <c r="H2763" i="1"/>
  <c r="J2763" i="1"/>
  <c r="H2764" i="1"/>
  <c r="J2764" i="1"/>
  <c r="H2765" i="1"/>
  <c r="J2765" i="1"/>
  <c r="H2766" i="1"/>
  <c r="J2766" i="1"/>
  <c r="H2767" i="1"/>
  <c r="J2767" i="1"/>
  <c r="H2768" i="1"/>
  <c r="J2768" i="1"/>
  <c r="H2769" i="1"/>
  <c r="J2769" i="1"/>
  <c r="H2770" i="1"/>
  <c r="J2770" i="1"/>
  <c r="H2771" i="1"/>
  <c r="J2771" i="1"/>
  <c r="H2772" i="1"/>
  <c r="J2772" i="1"/>
  <c r="H2773" i="1"/>
  <c r="J2773" i="1"/>
  <c r="H2774" i="1"/>
  <c r="J2774" i="1"/>
  <c r="H2775" i="1"/>
  <c r="J2775" i="1"/>
  <c r="H2776" i="1"/>
  <c r="J2776" i="1"/>
  <c r="H2777" i="1"/>
  <c r="J2777" i="1"/>
  <c r="H2778" i="1"/>
  <c r="J2778" i="1"/>
  <c r="H2779" i="1"/>
  <c r="J2779" i="1"/>
  <c r="H2780" i="1"/>
  <c r="J2780" i="1"/>
  <c r="H2781" i="1"/>
  <c r="J2781" i="1"/>
  <c r="H2782" i="1"/>
  <c r="J2782" i="1"/>
  <c r="H2783" i="1"/>
  <c r="J2783" i="1"/>
  <c r="H2784" i="1"/>
  <c r="J2784" i="1"/>
  <c r="H2785" i="1"/>
  <c r="J2785" i="1"/>
  <c r="H2786" i="1"/>
  <c r="J2786" i="1"/>
  <c r="H2787" i="1"/>
  <c r="J2787" i="1"/>
  <c r="H2788" i="1"/>
  <c r="J2788" i="1"/>
  <c r="H2789" i="1"/>
  <c r="J2789" i="1"/>
  <c r="H2790" i="1"/>
  <c r="J2790" i="1"/>
  <c r="H2791" i="1"/>
  <c r="J2791" i="1"/>
  <c r="H2792" i="1"/>
  <c r="J2792" i="1"/>
  <c r="H2793" i="1"/>
  <c r="J2793" i="1"/>
  <c r="H2794" i="1"/>
  <c r="J2794" i="1"/>
  <c r="H2795" i="1"/>
  <c r="J2795" i="1"/>
  <c r="H2796" i="1"/>
  <c r="J2796" i="1"/>
  <c r="H2797" i="1"/>
  <c r="J2797" i="1"/>
  <c r="H2798" i="1"/>
  <c r="J2798" i="1"/>
  <c r="H2799" i="1"/>
  <c r="J2799" i="1"/>
  <c r="H2800" i="1"/>
  <c r="J2800" i="1"/>
  <c r="H2801" i="1"/>
  <c r="J2801" i="1"/>
  <c r="H2802" i="1"/>
  <c r="J2802" i="1"/>
  <c r="H2803" i="1"/>
  <c r="J2803" i="1"/>
  <c r="H2804" i="1"/>
  <c r="J2804" i="1"/>
  <c r="H2805" i="1"/>
  <c r="J2805" i="1"/>
  <c r="H2806" i="1"/>
  <c r="J2806" i="1"/>
  <c r="H2807" i="1"/>
  <c r="J2807" i="1"/>
  <c r="H2808" i="1"/>
  <c r="J2808" i="1"/>
  <c r="H2809" i="1"/>
  <c r="J2809" i="1"/>
  <c r="H2810" i="1"/>
  <c r="J2810" i="1"/>
  <c r="H2811" i="1"/>
  <c r="J2811" i="1"/>
  <c r="H2812" i="1"/>
  <c r="J2812" i="1"/>
  <c r="H2813" i="1"/>
  <c r="J2813" i="1"/>
  <c r="H2814" i="1"/>
  <c r="J2814" i="1"/>
  <c r="H2815" i="1"/>
  <c r="J2815" i="1"/>
  <c r="H2816" i="1"/>
  <c r="J2816" i="1"/>
  <c r="H2817" i="1"/>
  <c r="J2817" i="1"/>
  <c r="H2818" i="1"/>
  <c r="J2818" i="1"/>
  <c r="H2819" i="1"/>
  <c r="J2819" i="1"/>
  <c r="H2820" i="1"/>
  <c r="J2820" i="1"/>
  <c r="H2821" i="1"/>
  <c r="J2821" i="1"/>
  <c r="H2822" i="1"/>
  <c r="J2822" i="1"/>
  <c r="H2823" i="1"/>
  <c r="J2823" i="1"/>
  <c r="H2824" i="1"/>
  <c r="J2824" i="1"/>
  <c r="H2825" i="1"/>
  <c r="J2825" i="1"/>
  <c r="H2826" i="1"/>
  <c r="J2826" i="1"/>
  <c r="H2827" i="1"/>
  <c r="J2827" i="1"/>
  <c r="H2828" i="1"/>
  <c r="J2828" i="1"/>
  <c r="H2829" i="1"/>
  <c r="J2829" i="1"/>
  <c r="H2830" i="1"/>
  <c r="J2830" i="1"/>
  <c r="H2831" i="1"/>
  <c r="J2831" i="1"/>
  <c r="H2832" i="1"/>
  <c r="J2832" i="1"/>
  <c r="H2833" i="1"/>
  <c r="J2833" i="1"/>
  <c r="H2834" i="1"/>
  <c r="J2834" i="1"/>
  <c r="H2835" i="1"/>
  <c r="J2835" i="1"/>
  <c r="H2836" i="1"/>
  <c r="J2836" i="1"/>
  <c r="H2837" i="1"/>
  <c r="J2837" i="1"/>
  <c r="H2838" i="1"/>
  <c r="J2838" i="1"/>
  <c r="H2839" i="1"/>
  <c r="J2839" i="1"/>
  <c r="H2840" i="1"/>
  <c r="J2840" i="1"/>
  <c r="H2841" i="1"/>
  <c r="J2841" i="1"/>
  <c r="H2842" i="1"/>
  <c r="J2842" i="1"/>
  <c r="H2843" i="1"/>
  <c r="J2843" i="1"/>
  <c r="H2844" i="1"/>
  <c r="J2844" i="1"/>
  <c r="H2845" i="1"/>
  <c r="J2845" i="1"/>
  <c r="H2846" i="1"/>
  <c r="J2846" i="1"/>
  <c r="H2847" i="1"/>
  <c r="J2847" i="1"/>
  <c r="H2848" i="1"/>
  <c r="J2848" i="1"/>
  <c r="H2849" i="1"/>
  <c r="J2849" i="1"/>
  <c r="H2850" i="1"/>
  <c r="J2850" i="1"/>
  <c r="H2851" i="1"/>
  <c r="J2851" i="1"/>
  <c r="H2852" i="1"/>
  <c r="J2852" i="1"/>
  <c r="H2853" i="1"/>
  <c r="J2853" i="1"/>
  <c r="H2854" i="1"/>
  <c r="J2854" i="1"/>
  <c r="H2855" i="1"/>
  <c r="J2855" i="1"/>
  <c r="H2856" i="1"/>
  <c r="J2856" i="1"/>
  <c r="H2857" i="1"/>
  <c r="J2857" i="1"/>
  <c r="H2858" i="1"/>
  <c r="J2858" i="1"/>
  <c r="H2859" i="1"/>
  <c r="J2859" i="1"/>
  <c r="H2860" i="1"/>
  <c r="J2860" i="1"/>
  <c r="H2861" i="1"/>
  <c r="J2861" i="1"/>
  <c r="H2862" i="1"/>
  <c r="J2862" i="1"/>
  <c r="H2863" i="1"/>
  <c r="J2863" i="1"/>
  <c r="H2864" i="1"/>
  <c r="J2864" i="1"/>
  <c r="H2865" i="1"/>
  <c r="J2865" i="1"/>
  <c r="H2866" i="1"/>
  <c r="J2866" i="1"/>
  <c r="H2867" i="1"/>
  <c r="J2867" i="1"/>
  <c r="H2868" i="1"/>
  <c r="J2868" i="1"/>
  <c r="H2869" i="1"/>
  <c r="J2869" i="1"/>
  <c r="H2870" i="1"/>
  <c r="J2870" i="1"/>
  <c r="H2871" i="1"/>
  <c r="J2871" i="1"/>
  <c r="H2872" i="1"/>
  <c r="J2872" i="1"/>
  <c r="H2873" i="1"/>
  <c r="J2873" i="1"/>
  <c r="H2874" i="1"/>
  <c r="J2874" i="1"/>
  <c r="H2875" i="1"/>
  <c r="J2875" i="1"/>
  <c r="H2876" i="1"/>
  <c r="J2876" i="1"/>
  <c r="H2877" i="1"/>
  <c r="J2877" i="1"/>
  <c r="H2878" i="1"/>
  <c r="J2878" i="1"/>
  <c r="H2879" i="1"/>
  <c r="J2879" i="1"/>
  <c r="H2880" i="1"/>
  <c r="J2880" i="1"/>
  <c r="H2881" i="1"/>
  <c r="J2881" i="1"/>
  <c r="H2882" i="1"/>
  <c r="J2882" i="1"/>
  <c r="H2883" i="1"/>
  <c r="J2883" i="1"/>
  <c r="H2884" i="1"/>
  <c r="J2884" i="1"/>
  <c r="H2885" i="1"/>
  <c r="J2885" i="1"/>
  <c r="H2886" i="1"/>
  <c r="J2886" i="1"/>
  <c r="H2887" i="1"/>
  <c r="J2887" i="1"/>
  <c r="H2888" i="1"/>
  <c r="J2888" i="1"/>
  <c r="H2889" i="1"/>
  <c r="J2889" i="1"/>
  <c r="H2890" i="1"/>
  <c r="J2890" i="1"/>
  <c r="H2891" i="1"/>
  <c r="J2891" i="1"/>
  <c r="H2892" i="1"/>
  <c r="J2892" i="1"/>
  <c r="H2893" i="1"/>
  <c r="J2893" i="1"/>
  <c r="H2894" i="1"/>
  <c r="J2894" i="1"/>
  <c r="H2895" i="1"/>
  <c r="J2895" i="1"/>
  <c r="H2896" i="1"/>
  <c r="J2896" i="1"/>
  <c r="H2897" i="1"/>
  <c r="J2897" i="1"/>
  <c r="H2898" i="1"/>
  <c r="J2898" i="1"/>
  <c r="H2899" i="1"/>
  <c r="J2899" i="1"/>
  <c r="H2900" i="1"/>
  <c r="J2900" i="1"/>
  <c r="H2901" i="1"/>
  <c r="J2901" i="1"/>
  <c r="H2902" i="1"/>
  <c r="J2902" i="1"/>
  <c r="H2903" i="1"/>
  <c r="J2903" i="1"/>
  <c r="H2904" i="1"/>
  <c r="J2904" i="1"/>
  <c r="H2905" i="1"/>
  <c r="J2905" i="1"/>
  <c r="H2906" i="1"/>
  <c r="J2906" i="1"/>
  <c r="H2907" i="1"/>
  <c r="J2907" i="1"/>
  <c r="H2908" i="1"/>
  <c r="J2908" i="1"/>
  <c r="H2909" i="1"/>
  <c r="J2909" i="1"/>
  <c r="H2910" i="1"/>
  <c r="J2910" i="1"/>
  <c r="H2911" i="1"/>
  <c r="J2911" i="1"/>
  <c r="H2912" i="1"/>
  <c r="J2912" i="1"/>
  <c r="H2913" i="1"/>
  <c r="J2913" i="1"/>
  <c r="H2914" i="1"/>
  <c r="J2914" i="1"/>
  <c r="H2915" i="1"/>
  <c r="J2915" i="1"/>
  <c r="H2916" i="1"/>
  <c r="J2916" i="1"/>
  <c r="H2917" i="1"/>
  <c r="J2917" i="1"/>
  <c r="H2918" i="1"/>
  <c r="J2918" i="1"/>
  <c r="H2919" i="1"/>
  <c r="J2919" i="1"/>
  <c r="H2920" i="1"/>
  <c r="J2920" i="1"/>
  <c r="H2921" i="1"/>
  <c r="J2921" i="1"/>
  <c r="H2922" i="1"/>
  <c r="J2922" i="1"/>
  <c r="H2923" i="1"/>
  <c r="J2923" i="1"/>
  <c r="H2924" i="1"/>
  <c r="J2924" i="1"/>
  <c r="H2925" i="1"/>
  <c r="J2925" i="1"/>
  <c r="H2926" i="1"/>
  <c r="J2926" i="1"/>
  <c r="H2927" i="1"/>
  <c r="J2927" i="1"/>
  <c r="H2928" i="1"/>
  <c r="J2928" i="1"/>
  <c r="H2929" i="1"/>
  <c r="J2929" i="1"/>
  <c r="H2930" i="1"/>
  <c r="J2930" i="1"/>
  <c r="H2931" i="1"/>
  <c r="J2931" i="1"/>
  <c r="H2932" i="1"/>
  <c r="J2932" i="1"/>
  <c r="H2933" i="1"/>
  <c r="J2933" i="1"/>
  <c r="H2934" i="1"/>
  <c r="J2934" i="1"/>
  <c r="H2935" i="1"/>
  <c r="J2935" i="1"/>
  <c r="H2936" i="1"/>
  <c r="J2936" i="1"/>
  <c r="H2937" i="1"/>
  <c r="J2937" i="1"/>
  <c r="H2938" i="1"/>
  <c r="J2938" i="1"/>
  <c r="H2939" i="1"/>
  <c r="J2939" i="1"/>
  <c r="H2940" i="1"/>
  <c r="J2940" i="1"/>
  <c r="H2941" i="1"/>
  <c r="J2941" i="1"/>
  <c r="H2942" i="1"/>
  <c r="J2942" i="1"/>
  <c r="H2943" i="1"/>
  <c r="J2943" i="1"/>
  <c r="H2944" i="1"/>
  <c r="J2944" i="1"/>
  <c r="H2945" i="1"/>
  <c r="J2945" i="1"/>
  <c r="H2946" i="1"/>
  <c r="J2946" i="1"/>
  <c r="H2947" i="1"/>
  <c r="J2947" i="1"/>
  <c r="H2948" i="1"/>
  <c r="J2948" i="1"/>
  <c r="H2949" i="1"/>
  <c r="J2949" i="1"/>
  <c r="H2950" i="1"/>
  <c r="J2950" i="1"/>
  <c r="H2951" i="1"/>
  <c r="J2951" i="1"/>
  <c r="H2952" i="1"/>
  <c r="J2952" i="1"/>
  <c r="H2953" i="1"/>
  <c r="J2953" i="1"/>
  <c r="H2954" i="1"/>
  <c r="J2954" i="1"/>
  <c r="H2955" i="1"/>
  <c r="J2955" i="1"/>
  <c r="H2956" i="1"/>
  <c r="J2956" i="1"/>
  <c r="H2957" i="1"/>
  <c r="J2957" i="1"/>
  <c r="H2958" i="1"/>
  <c r="J2958" i="1"/>
  <c r="H2959" i="1"/>
  <c r="J2959" i="1"/>
  <c r="H2960" i="1"/>
  <c r="J2960" i="1"/>
  <c r="H2961" i="1"/>
  <c r="J2961" i="1"/>
  <c r="H2962" i="1"/>
  <c r="J2962" i="1"/>
  <c r="H2963" i="1"/>
  <c r="J2963" i="1"/>
  <c r="H2964" i="1"/>
  <c r="J2964" i="1"/>
  <c r="H2965" i="1"/>
  <c r="J2965" i="1"/>
  <c r="H2966" i="1"/>
  <c r="J2966" i="1"/>
  <c r="H2967" i="1"/>
  <c r="J2967" i="1"/>
  <c r="H2968" i="1"/>
  <c r="J2968" i="1"/>
  <c r="H2969" i="1"/>
  <c r="J2969" i="1"/>
  <c r="H2970" i="1"/>
  <c r="J2970" i="1"/>
  <c r="H2971" i="1"/>
  <c r="J2971" i="1"/>
  <c r="H2972" i="1"/>
  <c r="J2972" i="1"/>
  <c r="H2973" i="1"/>
  <c r="J2973" i="1"/>
  <c r="H2974" i="1"/>
  <c r="J2974" i="1"/>
  <c r="H2975" i="1"/>
  <c r="J2975" i="1"/>
  <c r="H2976" i="1"/>
  <c r="J2976" i="1"/>
  <c r="H2977" i="1"/>
  <c r="J2977" i="1"/>
  <c r="H2978" i="1"/>
  <c r="J2978" i="1"/>
  <c r="H2979" i="1"/>
  <c r="J2979" i="1"/>
  <c r="H2980" i="1"/>
  <c r="J2980" i="1"/>
  <c r="H2981" i="1"/>
  <c r="J2981" i="1"/>
  <c r="H2982" i="1"/>
  <c r="J2982" i="1"/>
  <c r="H2983" i="1"/>
  <c r="J2983" i="1"/>
  <c r="H2984" i="1"/>
  <c r="J2984" i="1"/>
  <c r="H2985" i="1"/>
  <c r="J2985" i="1"/>
  <c r="H2986" i="1"/>
  <c r="J2986" i="1"/>
  <c r="H2987" i="1"/>
  <c r="J2987" i="1"/>
  <c r="H2988" i="1"/>
  <c r="J2988" i="1"/>
  <c r="H2989" i="1"/>
  <c r="J2989" i="1"/>
  <c r="H2990" i="1"/>
  <c r="J2990" i="1"/>
  <c r="H2991" i="1"/>
  <c r="J2991" i="1"/>
  <c r="H2992" i="1"/>
  <c r="J2992" i="1"/>
  <c r="H2993" i="1"/>
  <c r="J2993" i="1"/>
  <c r="H2994" i="1"/>
  <c r="J2994" i="1"/>
  <c r="H2995" i="1"/>
  <c r="J2995" i="1"/>
  <c r="H2996" i="1"/>
  <c r="J2996" i="1"/>
  <c r="H2997" i="1"/>
  <c r="J2997" i="1"/>
  <c r="H2998" i="1"/>
  <c r="J2998" i="1"/>
  <c r="H2999" i="1"/>
  <c r="J2999" i="1"/>
  <c r="H3000" i="1"/>
  <c r="J3000" i="1"/>
  <c r="H3001" i="1"/>
  <c r="J3001" i="1"/>
  <c r="H3002" i="1"/>
  <c r="J3002" i="1"/>
  <c r="H3003" i="1"/>
  <c r="J3003" i="1"/>
  <c r="H3004" i="1"/>
  <c r="J3004" i="1"/>
  <c r="H3005" i="1"/>
  <c r="J3005" i="1"/>
  <c r="H3006" i="1"/>
  <c r="J3006" i="1"/>
  <c r="H3007" i="1"/>
  <c r="J3007" i="1"/>
  <c r="H3008" i="1"/>
  <c r="J3008" i="1"/>
  <c r="H3009" i="1"/>
  <c r="J3009" i="1"/>
  <c r="H3010" i="1"/>
  <c r="J3010" i="1"/>
  <c r="H3011" i="1"/>
  <c r="J3011" i="1"/>
  <c r="H3012" i="1"/>
  <c r="J3012" i="1"/>
  <c r="H3013" i="1"/>
  <c r="J3013" i="1"/>
  <c r="H3014" i="1"/>
  <c r="J3014" i="1"/>
  <c r="H3015" i="1"/>
  <c r="J3015" i="1"/>
  <c r="H3016" i="1"/>
  <c r="J3016" i="1"/>
  <c r="H3017" i="1"/>
  <c r="J3017" i="1"/>
  <c r="H3018" i="1"/>
  <c r="J3018" i="1"/>
  <c r="H3019" i="1"/>
  <c r="J3019" i="1"/>
  <c r="H3020" i="1"/>
  <c r="J3020" i="1"/>
  <c r="H3021" i="1"/>
  <c r="J3021" i="1"/>
  <c r="H3022" i="1"/>
  <c r="J3022" i="1"/>
  <c r="H3023" i="1"/>
  <c r="J3023" i="1"/>
  <c r="H3024" i="1"/>
  <c r="J3024" i="1"/>
  <c r="H3025" i="1"/>
  <c r="J3025" i="1"/>
  <c r="H3026" i="1"/>
  <c r="J3026" i="1"/>
  <c r="H3027" i="1"/>
  <c r="J3027" i="1"/>
  <c r="H3028" i="1"/>
  <c r="J3028" i="1"/>
  <c r="H3029" i="1"/>
  <c r="J3029" i="1"/>
  <c r="H3030" i="1"/>
  <c r="J3030" i="1"/>
  <c r="H3031" i="1"/>
  <c r="J3031" i="1"/>
  <c r="H3032" i="1"/>
  <c r="J3032" i="1"/>
  <c r="H3033" i="1"/>
  <c r="J3033" i="1"/>
  <c r="H3034" i="1"/>
  <c r="J3034" i="1"/>
  <c r="H3035" i="1"/>
  <c r="J3035" i="1"/>
  <c r="H3036" i="1"/>
  <c r="J3036" i="1"/>
  <c r="H3037" i="1"/>
  <c r="J3037" i="1"/>
  <c r="H3038" i="1"/>
  <c r="J3038" i="1"/>
  <c r="H3039" i="1"/>
  <c r="J3039" i="1"/>
  <c r="H3040" i="1"/>
  <c r="J3040" i="1"/>
  <c r="H3041" i="1"/>
  <c r="J3041" i="1"/>
  <c r="H3042" i="1"/>
  <c r="J3042" i="1"/>
  <c r="H3043" i="1"/>
  <c r="J3043" i="1"/>
  <c r="H3044" i="1"/>
  <c r="J3044" i="1"/>
  <c r="H3045" i="1"/>
  <c r="J3045" i="1"/>
  <c r="H3046" i="1"/>
  <c r="J3046" i="1"/>
  <c r="H3047" i="1"/>
  <c r="J3047" i="1"/>
  <c r="H3048" i="1"/>
  <c r="J3048" i="1"/>
  <c r="H3049" i="1"/>
  <c r="J3049" i="1"/>
  <c r="H3050" i="1"/>
  <c r="J3050" i="1"/>
  <c r="H3051" i="1"/>
  <c r="J3051" i="1"/>
  <c r="H3052" i="1"/>
  <c r="J3052" i="1"/>
  <c r="H3053" i="1"/>
  <c r="J3053" i="1"/>
  <c r="H3054" i="1"/>
  <c r="J3054" i="1"/>
  <c r="H3055" i="1"/>
  <c r="J3055" i="1"/>
  <c r="H3056" i="1"/>
  <c r="J3056" i="1"/>
  <c r="H3057" i="1"/>
  <c r="J3057" i="1"/>
  <c r="H3058" i="1"/>
  <c r="J3058" i="1"/>
  <c r="H3059" i="1"/>
  <c r="J3059" i="1"/>
  <c r="H3060" i="1"/>
  <c r="J3060" i="1"/>
  <c r="H3061" i="1"/>
  <c r="J3061" i="1"/>
  <c r="H3062" i="1"/>
  <c r="J3062" i="1"/>
  <c r="H3063" i="1"/>
  <c r="J3063" i="1"/>
  <c r="H3064" i="1"/>
  <c r="J3064" i="1"/>
  <c r="H3065" i="1"/>
  <c r="J3065" i="1"/>
  <c r="H3066" i="1"/>
  <c r="J3066" i="1"/>
  <c r="H3067" i="1"/>
  <c r="J3067" i="1"/>
  <c r="H3068" i="1"/>
  <c r="J3068" i="1"/>
  <c r="H3069" i="1"/>
  <c r="J3069" i="1"/>
  <c r="H3070" i="1"/>
  <c r="J3070" i="1"/>
  <c r="H3071" i="1"/>
  <c r="J3071" i="1"/>
  <c r="H3072" i="1"/>
  <c r="J3072" i="1"/>
  <c r="H3073" i="1"/>
  <c r="J3073" i="1"/>
  <c r="H3074" i="1"/>
  <c r="J3074" i="1"/>
  <c r="H3075" i="1"/>
  <c r="J3075" i="1"/>
  <c r="H3076" i="1"/>
  <c r="J3076" i="1"/>
  <c r="H3077" i="1"/>
  <c r="J3077" i="1"/>
  <c r="H3078" i="1"/>
  <c r="J3078" i="1"/>
  <c r="H3079" i="1"/>
  <c r="J3079" i="1"/>
  <c r="H3080" i="1"/>
  <c r="J3080" i="1"/>
  <c r="H3081" i="1"/>
  <c r="J3081" i="1"/>
  <c r="H3082" i="1"/>
  <c r="J3082" i="1"/>
  <c r="H3083" i="1"/>
  <c r="J3083" i="1"/>
  <c r="H3084" i="1"/>
  <c r="J3084" i="1"/>
  <c r="H3085" i="1"/>
  <c r="J3085" i="1"/>
  <c r="H3086" i="1"/>
  <c r="J3086" i="1"/>
  <c r="H3087" i="1"/>
  <c r="J3087" i="1"/>
  <c r="H3088" i="1"/>
  <c r="J3088" i="1"/>
  <c r="H3089" i="1"/>
  <c r="J3089" i="1"/>
  <c r="H3090" i="1"/>
  <c r="J3090" i="1"/>
  <c r="H3091" i="1"/>
  <c r="J3091" i="1"/>
  <c r="H3092" i="1"/>
  <c r="J3092" i="1"/>
  <c r="H3093" i="1"/>
  <c r="J3093" i="1"/>
  <c r="H3094" i="1"/>
  <c r="J3094" i="1"/>
  <c r="H3095" i="1"/>
  <c r="J3095" i="1"/>
  <c r="H3096" i="1"/>
  <c r="J3096" i="1"/>
  <c r="H3097" i="1"/>
  <c r="J3097" i="1"/>
  <c r="H3098" i="1"/>
  <c r="J3098" i="1"/>
  <c r="H3099" i="1"/>
  <c r="J3099" i="1"/>
  <c r="H3100" i="1"/>
  <c r="J3100" i="1"/>
  <c r="H3101" i="1"/>
  <c r="J3101" i="1"/>
  <c r="H3102" i="1"/>
  <c r="J3102" i="1"/>
  <c r="H3103" i="1"/>
  <c r="J3103" i="1"/>
  <c r="H3104" i="1"/>
  <c r="J3104" i="1"/>
  <c r="H3105" i="1"/>
  <c r="J3105" i="1"/>
  <c r="H3106" i="1"/>
  <c r="J3106" i="1"/>
  <c r="H3107" i="1"/>
  <c r="J3107" i="1"/>
  <c r="H3108" i="1"/>
  <c r="J3108" i="1"/>
  <c r="H3109" i="1"/>
  <c r="J3109" i="1"/>
  <c r="H3110" i="1"/>
  <c r="J3110" i="1"/>
  <c r="H3111" i="1"/>
  <c r="J3111" i="1"/>
  <c r="H3112" i="1"/>
  <c r="J3112" i="1"/>
  <c r="H3113" i="1"/>
  <c r="J3113" i="1"/>
  <c r="H3114" i="1"/>
  <c r="J3114" i="1"/>
  <c r="H3115" i="1"/>
  <c r="J3115" i="1"/>
  <c r="H3116" i="1"/>
  <c r="J3116" i="1"/>
  <c r="H3117" i="1"/>
  <c r="J3117" i="1"/>
  <c r="H3118" i="1"/>
  <c r="J3118" i="1"/>
  <c r="H3119" i="1"/>
  <c r="J3119" i="1"/>
  <c r="H3120" i="1"/>
  <c r="J3120" i="1"/>
  <c r="H3121" i="1"/>
  <c r="J3121" i="1"/>
  <c r="H3122" i="1"/>
  <c r="J3122" i="1"/>
  <c r="H3123" i="1"/>
  <c r="J3123" i="1"/>
  <c r="H3124" i="1"/>
  <c r="J3124" i="1"/>
  <c r="H3125" i="1"/>
  <c r="J3125" i="1"/>
  <c r="H3126" i="1"/>
  <c r="J3126" i="1"/>
  <c r="H3127" i="1"/>
  <c r="J3127" i="1"/>
  <c r="H3128" i="1"/>
  <c r="J3128" i="1"/>
  <c r="H3129" i="1"/>
  <c r="J3129" i="1"/>
  <c r="H3130" i="1"/>
  <c r="J3130" i="1"/>
  <c r="H3131" i="1"/>
  <c r="J3131" i="1"/>
  <c r="H3132" i="1"/>
  <c r="J3132" i="1"/>
  <c r="H3133" i="1"/>
  <c r="J3133" i="1"/>
  <c r="H3134" i="1"/>
  <c r="J3134" i="1"/>
  <c r="H3135" i="1"/>
  <c r="J3135" i="1"/>
  <c r="H3136" i="1"/>
  <c r="J3136" i="1"/>
  <c r="H3137" i="1"/>
  <c r="J3137" i="1"/>
  <c r="H3138" i="1"/>
  <c r="J3138" i="1"/>
  <c r="H3139" i="1"/>
  <c r="J3139" i="1"/>
  <c r="H3140" i="1"/>
  <c r="J3140" i="1"/>
  <c r="H3141" i="1"/>
  <c r="J3141" i="1"/>
  <c r="H3142" i="1"/>
  <c r="J3142" i="1"/>
  <c r="H3143" i="1"/>
  <c r="J3143" i="1"/>
  <c r="H3144" i="1"/>
  <c r="J3144" i="1"/>
  <c r="H3145" i="1"/>
  <c r="J3145" i="1"/>
  <c r="H3146" i="1"/>
  <c r="J3146" i="1"/>
  <c r="H3147" i="1"/>
  <c r="J3147" i="1"/>
  <c r="H3148" i="1"/>
  <c r="J3148" i="1"/>
  <c r="H3149" i="1"/>
  <c r="J3149" i="1"/>
  <c r="H3150" i="1"/>
  <c r="J3150" i="1"/>
  <c r="H3151" i="1"/>
  <c r="J3151" i="1"/>
  <c r="H3152" i="1"/>
  <c r="J3152" i="1"/>
  <c r="H3153" i="1"/>
  <c r="J3153" i="1"/>
  <c r="H3154" i="1"/>
  <c r="J3154" i="1"/>
  <c r="H3155" i="1"/>
  <c r="J3155" i="1"/>
  <c r="H3156" i="1"/>
  <c r="J3156" i="1"/>
  <c r="H3157" i="1"/>
  <c r="J3157" i="1"/>
  <c r="H3158" i="1"/>
  <c r="J3158" i="1"/>
  <c r="H3159" i="1"/>
  <c r="J3159" i="1"/>
  <c r="H3160" i="1"/>
  <c r="J3160" i="1"/>
  <c r="H3161" i="1"/>
  <c r="J3161" i="1"/>
  <c r="H3162" i="1"/>
  <c r="J3162" i="1"/>
  <c r="H3163" i="1"/>
  <c r="J3163" i="1"/>
  <c r="H3164" i="1"/>
  <c r="J3164" i="1"/>
  <c r="H3165" i="1"/>
  <c r="J3165" i="1"/>
  <c r="H3166" i="1"/>
  <c r="J3166" i="1"/>
  <c r="H3167" i="1"/>
  <c r="J3167" i="1"/>
  <c r="H3168" i="1"/>
  <c r="J3168" i="1"/>
  <c r="H3169" i="1"/>
  <c r="J3169" i="1"/>
  <c r="H3170" i="1"/>
  <c r="J3170" i="1"/>
  <c r="H3171" i="1"/>
  <c r="J3171" i="1"/>
  <c r="H3172" i="1"/>
  <c r="J3172" i="1"/>
  <c r="H3173" i="1"/>
  <c r="J3173" i="1"/>
  <c r="H3174" i="1"/>
  <c r="J3174" i="1"/>
  <c r="H3175" i="1"/>
  <c r="J3175" i="1"/>
  <c r="H3176" i="1"/>
  <c r="J3176" i="1"/>
  <c r="H3177" i="1"/>
  <c r="J3177" i="1"/>
  <c r="H3178" i="1"/>
  <c r="J3178" i="1"/>
  <c r="H3179" i="1"/>
  <c r="J3179" i="1"/>
  <c r="H3180" i="1"/>
  <c r="J3180" i="1"/>
  <c r="H3181" i="1"/>
  <c r="J3181" i="1"/>
  <c r="H3182" i="1"/>
  <c r="J3182" i="1"/>
  <c r="H3183" i="1"/>
  <c r="J3183" i="1"/>
  <c r="H3184" i="1"/>
  <c r="J3184" i="1"/>
  <c r="H3185" i="1"/>
  <c r="J3185" i="1"/>
  <c r="H3186" i="1"/>
  <c r="J3186" i="1"/>
  <c r="H3187" i="1"/>
  <c r="J3187" i="1"/>
  <c r="H3188" i="1"/>
  <c r="J3188" i="1"/>
  <c r="H3189" i="1"/>
  <c r="J3189" i="1"/>
  <c r="H3190" i="1"/>
  <c r="J3190" i="1"/>
  <c r="H3191" i="1"/>
  <c r="J3191" i="1"/>
  <c r="H3192" i="1"/>
  <c r="J3192" i="1"/>
  <c r="H3193" i="1"/>
  <c r="J3193" i="1"/>
  <c r="H3194" i="1"/>
  <c r="J3194" i="1"/>
  <c r="H3195" i="1"/>
  <c r="J3195" i="1"/>
  <c r="H3196" i="1"/>
  <c r="J3196" i="1"/>
  <c r="H3197" i="1"/>
  <c r="J3197" i="1"/>
  <c r="H3198" i="1"/>
  <c r="J3198" i="1"/>
  <c r="H3199" i="1"/>
  <c r="J3199" i="1"/>
  <c r="H3200" i="1"/>
  <c r="J3200" i="1"/>
  <c r="H3201" i="1"/>
  <c r="J3201" i="1"/>
  <c r="H3202" i="1"/>
  <c r="J3202" i="1"/>
  <c r="H3203" i="1"/>
  <c r="J3203" i="1"/>
  <c r="H3204" i="1"/>
  <c r="J3204" i="1"/>
  <c r="H3205" i="1"/>
  <c r="J3205" i="1"/>
  <c r="H3206" i="1"/>
  <c r="J3206" i="1"/>
  <c r="H3207" i="1"/>
  <c r="J3207" i="1"/>
  <c r="H3208" i="1"/>
  <c r="J3208" i="1"/>
  <c r="I3208" i="1"/>
  <c r="K3208" i="1"/>
  <c r="G3208" i="1"/>
  <c r="F3208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I37" i="3"/>
  <c r="I2852" i="1"/>
  <c r="K2852" i="1"/>
  <c r="G2852" i="1"/>
  <c r="F2852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I36" i="3"/>
  <c r="I2496" i="1"/>
  <c r="K2496" i="1"/>
  <c r="G2496" i="1"/>
  <c r="F2496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B2" i="10"/>
  <c r="B2" i="9"/>
  <c r="I2140" i="1"/>
  <c r="K2140" i="1"/>
  <c r="G2140" i="1"/>
  <c r="F2140" i="1"/>
  <c r="I2139" i="1"/>
  <c r="K2139" i="1"/>
  <c r="G2139" i="1"/>
  <c r="F2139" i="1"/>
  <c r="I2138" i="1"/>
  <c r="K2138" i="1"/>
  <c r="G2138" i="1"/>
  <c r="F2138" i="1"/>
  <c r="I2137" i="1"/>
  <c r="K2137" i="1"/>
  <c r="G2137" i="1"/>
  <c r="F2137" i="1"/>
  <c r="I2136" i="1"/>
  <c r="K2136" i="1"/>
  <c r="G2136" i="1"/>
  <c r="F2136" i="1"/>
  <c r="I2135" i="1"/>
  <c r="K2135" i="1"/>
  <c r="G2135" i="1"/>
  <c r="F2135" i="1"/>
  <c r="I2134" i="1"/>
  <c r="K2134" i="1"/>
  <c r="G2134" i="1"/>
  <c r="F2134" i="1"/>
  <c r="I2133" i="1"/>
  <c r="K2133" i="1"/>
  <c r="G2133" i="1"/>
  <c r="F2133" i="1"/>
  <c r="I2132" i="1"/>
  <c r="K2132" i="1"/>
  <c r="G2132" i="1"/>
  <c r="F2132" i="1"/>
  <c r="I2131" i="1"/>
  <c r="K2131" i="1"/>
  <c r="G2131" i="1"/>
  <c r="F2131" i="1"/>
  <c r="I2130" i="1"/>
  <c r="K2130" i="1"/>
  <c r="G2130" i="1"/>
  <c r="F2130" i="1"/>
  <c r="I2129" i="1"/>
  <c r="K2129" i="1"/>
  <c r="G2129" i="1"/>
  <c r="F2129" i="1"/>
  <c r="I2128" i="1"/>
  <c r="K2128" i="1"/>
  <c r="G2128" i="1"/>
  <c r="F2128" i="1"/>
  <c r="I2127" i="1"/>
  <c r="K2127" i="1"/>
  <c r="G2127" i="1"/>
  <c r="F2127" i="1"/>
  <c r="I2126" i="1"/>
  <c r="K2126" i="1"/>
  <c r="G2126" i="1"/>
  <c r="F2126" i="1"/>
  <c r="I2125" i="1"/>
  <c r="K2125" i="1"/>
  <c r="G2125" i="1"/>
  <c r="F2125" i="1"/>
  <c r="I2124" i="1"/>
  <c r="K2124" i="1"/>
  <c r="G2124" i="1"/>
  <c r="F2124" i="1"/>
  <c r="I2123" i="1"/>
  <c r="K2123" i="1"/>
  <c r="G2123" i="1"/>
  <c r="F2123" i="1"/>
  <c r="I2122" i="1"/>
  <c r="K2122" i="1"/>
  <c r="G2122" i="1"/>
  <c r="F2122" i="1"/>
  <c r="I2121" i="1"/>
  <c r="K2121" i="1"/>
  <c r="G2121" i="1"/>
  <c r="F2121" i="1"/>
  <c r="I2120" i="1"/>
  <c r="K2120" i="1"/>
  <c r="G2120" i="1"/>
  <c r="F2120" i="1"/>
  <c r="I2119" i="1"/>
  <c r="K2119" i="1"/>
  <c r="G2119" i="1"/>
  <c r="F2119" i="1"/>
  <c r="I2118" i="1"/>
  <c r="K2118" i="1"/>
  <c r="G2118" i="1"/>
  <c r="F2118" i="1"/>
  <c r="I2117" i="1"/>
  <c r="K2117" i="1"/>
  <c r="G2117" i="1"/>
  <c r="F2117" i="1"/>
  <c r="I2116" i="1"/>
  <c r="K2116" i="1"/>
  <c r="G2116" i="1"/>
  <c r="F2116" i="1"/>
  <c r="I2115" i="1"/>
  <c r="K2115" i="1"/>
  <c r="G2115" i="1"/>
  <c r="F2115" i="1"/>
  <c r="I2114" i="1"/>
  <c r="K2114" i="1"/>
  <c r="G2114" i="1"/>
  <c r="F2114" i="1"/>
  <c r="I2113" i="1"/>
  <c r="K2113" i="1"/>
  <c r="G2113" i="1"/>
  <c r="F2113" i="1"/>
  <c r="I2112" i="1"/>
  <c r="K2112" i="1"/>
  <c r="G2112" i="1"/>
  <c r="F2112" i="1"/>
  <c r="I2111" i="1"/>
  <c r="K2111" i="1"/>
  <c r="G2111" i="1"/>
  <c r="F2111" i="1"/>
  <c r="I2110" i="1"/>
  <c r="K2110" i="1"/>
  <c r="G2110" i="1"/>
  <c r="F2110" i="1"/>
  <c r="I2109" i="1"/>
  <c r="K2109" i="1"/>
  <c r="G2109" i="1"/>
  <c r="F2109" i="1"/>
  <c r="I2108" i="1"/>
  <c r="K2108" i="1"/>
  <c r="G2108" i="1"/>
  <c r="F2108" i="1"/>
  <c r="I2107" i="1"/>
  <c r="K2107" i="1"/>
  <c r="G2107" i="1"/>
  <c r="F2107" i="1"/>
  <c r="I2106" i="1"/>
  <c r="K2106" i="1"/>
  <c r="G2106" i="1"/>
  <c r="F2106" i="1"/>
  <c r="I2105" i="1"/>
  <c r="K2105" i="1"/>
  <c r="G2105" i="1"/>
  <c r="F2105" i="1"/>
  <c r="I2104" i="1"/>
  <c r="K2104" i="1"/>
  <c r="G2104" i="1"/>
  <c r="F2104" i="1"/>
  <c r="I2103" i="1"/>
  <c r="K2103" i="1"/>
  <c r="G2103" i="1"/>
  <c r="F2103" i="1"/>
  <c r="I2102" i="1"/>
  <c r="K2102" i="1"/>
  <c r="G2102" i="1"/>
  <c r="F2102" i="1"/>
  <c r="I2101" i="1"/>
  <c r="K2101" i="1"/>
  <c r="G2101" i="1"/>
  <c r="F2101" i="1"/>
  <c r="I2100" i="1"/>
  <c r="K2100" i="1"/>
  <c r="G2100" i="1"/>
  <c r="F2100" i="1"/>
  <c r="I2099" i="1"/>
  <c r="K2099" i="1"/>
  <c r="G2099" i="1"/>
  <c r="F2099" i="1"/>
  <c r="I2098" i="1"/>
  <c r="K2098" i="1"/>
  <c r="G2098" i="1"/>
  <c r="F2098" i="1"/>
  <c r="I2097" i="1"/>
  <c r="K2097" i="1"/>
  <c r="G2097" i="1"/>
  <c r="F2097" i="1"/>
  <c r="I2096" i="1"/>
  <c r="K2096" i="1"/>
  <c r="G2096" i="1"/>
  <c r="F2096" i="1"/>
  <c r="I2095" i="1"/>
  <c r="K2095" i="1"/>
  <c r="G2095" i="1"/>
  <c r="F2095" i="1"/>
  <c r="I2094" i="1"/>
  <c r="K2094" i="1"/>
  <c r="G2094" i="1"/>
  <c r="F2094" i="1"/>
  <c r="I2093" i="1"/>
  <c r="K2093" i="1"/>
  <c r="G2093" i="1"/>
  <c r="F2093" i="1"/>
  <c r="I2092" i="1"/>
  <c r="K2092" i="1"/>
  <c r="G2092" i="1"/>
  <c r="F2092" i="1"/>
  <c r="I2091" i="1"/>
  <c r="K2091" i="1"/>
  <c r="G2091" i="1"/>
  <c r="F2091" i="1"/>
  <c r="I2090" i="1"/>
  <c r="K2090" i="1"/>
  <c r="G2090" i="1"/>
  <c r="F2090" i="1"/>
  <c r="I2089" i="1"/>
  <c r="K2089" i="1"/>
  <c r="G2089" i="1"/>
  <c r="F2089" i="1"/>
  <c r="I2088" i="1"/>
  <c r="K2088" i="1"/>
  <c r="G2088" i="1"/>
  <c r="F2088" i="1"/>
  <c r="I2087" i="1"/>
  <c r="K2087" i="1"/>
  <c r="G2087" i="1"/>
  <c r="F2087" i="1"/>
  <c r="I2086" i="1"/>
  <c r="K2086" i="1"/>
  <c r="G2086" i="1"/>
  <c r="F2086" i="1"/>
  <c r="I2085" i="1"/>
  <c r="K2085" i="1"/>
  <c r="G2085" i="1"/>
  <c r="F2085" i="1"/>
  <c r="I2084" i="1"/>
  <c r="K2084" i="1"/>
  <c r="G2084" i="1"/>
  <c r="F2084" i="1"/>
  <c r="I2083" i="1"/>
  <c r="K2083" i="1"/>
  <c r="G2083" i="1"/>
  <c r="F2083" i="1"/>
  <c r="I2082" i="1"/>
  <c r="K2082" i="1"/>
  <c r="G2082" i="1"/>
  <c r="F2082" i="1"/>
  <c r="I2081" i="1"/>
  <c r="K2081" i="1"/>
  <c r="G2081" i="1"/>
  <c r="F2081" i="1"/>
  <c r="I2080" i="1"/>
  <c r="K2080" i="1"/>
  <c r="G2080" i="1"/>
  <c r="F2080" i="1"/>
  <c r="I2079" i="1"/>
  <c r="K2079" i="1"/>
  <c r="G2079" i="1"/>
  <c r="F2079" i="1"/>
  <c r="I2078" i="1"/>
  <c r="K2078" i="1"/>
  <c r="G2078" i="1"/>
  <c r="F2078" i="1"/>
  <c r="I2077" i="1"/>
  <c r="K2077" i="1"/>
  <c r="G2077" i="1"/>
  <c r="F2077" i="1"/>
  <c r="I2076" i="1"/>
  <c r="K2076" i="1"/>
  <c r="G2076" i="1"/>
  <c r="F2076" i="1"/>
  <c r="I2075" i="1"/>
  <c r="K2075" i="1"/>
  <c r="G2075" i="1"/>
  <c r="F2075" i="1"/>
  <c r="I2074" i="1"/>
  <c r="K2074" i="1"/>
  <c r="G2074" i="1"/>
  <c r="F2074" i="1"/>
  <c r="I2073" i="1"/>
  <c r="K2073" i="1"/>
  <c r="G2073" i="1"/>
  <c r="F2073" i="1"/>
  <c r="I2072" i="1"/>
  <c r="K2072" i="1"/>
  <c r="G2072" i="1"/>
  <c r="F2072" i="1"/>
  <c r="I2071" i="1"/>
  <c r="K2071" i="1"/>
  <c r="G2071" i="1"/>
  <c r="F2071" i="1"/>
  <c r="I2070" i="1"/>
  <c r="K2070" i="1"/>
  <c r="G2070" i="1"/>
  <c r="F2070" i="1"/>
  <c r="I2069" i="1"/>
  <c r="K2069" i="1"/>
  <c r="G2069" i="1"/>
  <c r="F2069" i="1"/>
  <c r="I2068" i="1"/>
  <c r="K2068" i="1"/>
  <c r="G2068" i="1"/>
  <c r="F2068" i="1"/>
  <c r="I2067" i="1"/>
  <c r="K2067" i="1"/>
  <c r="G2067" i="1"/>
  <c r="F2067" i="1"/>
  <c r="I2066" i="1"/>
  <c r="K2066" i="1"/>
  <c r="G2066" i="1"/>
  <c r="F2066" i="1"/>
  <c r="I2065" i="1"/>
  <c r="K2065" i="1"/>
  <c r="G2065" i="1"/>
  <c r="F2065" i="1"/>
  <c r="I2064" i="1"/>
  <c r="K2064" i="1"/>
  <c r="G2064" i="1"/>
  <c r="F2064" i="1"/>
  <c r="I2063" i="1"/>
  <c r="K2063" i="1"/>
  <c r="G2063" i="1"/>
  <c r="F2063" i="1"/>
  <c r="I2062" i="1"/>
  <c r="K2062" i="1"/>
  <c r="G2062" i="1"/>
  <c r="F2062" i="1"/>
  <c r="I2061" i="1"/>
  <c r="K2061" i="1"/>
  <c r="G2061" i="1"/>
  <c r="F2061" i="1"/>
  <c r="I2060" i="1"/>
  <c r="K2060" i="1"/>
  <c r="G2060" i="1"/>
  <c r="F2060" i="1"/>
  <c r="I2059" i="1"/>
  <c r="K2059" i="1"/>
  <c r="G2059" i="1"/>
  <c r="F2059" i="1"/>
  <c r="I2058" i="1"/>
  <c r="K2058" i="1"/>
  <c r="G2058" i="1"/>
  <c r="F2058" i="1"/>
  <c r="I2057" i="1"/>
  <c r="K2057" i="1"/>
  <c r="G2057" i="1"/>
  <c r="F2057" i="1"/>
  <c r="I2056" i="1"/>
  <c r="K2056" i="1"/>
  <c r="G2056" i="1"/>
  <c r="F2056" i="1"/>
  <c r="I2055" i="1"/>
  <c r="K2055" i="1"/>
  <c r="G2055" i="1"/>
  <c r="F2055" i="1"/>
  <c r="I2054" i="1"/>
  <c r="K2054" i="1"/>
  <c r="G2054" i="1"/>
  <c r="F2054" i="1"/>
  <c r="I2053" i="1"/>
  <c r="K2053" i="1"/>
  <c r="G2053" i="1"/>
  <c r="F2053" i="1"/>
  <c r="I2052" i="1"/>
  <c r="K2052" i="1"/>
  <c r="G2052" i="1"/>
  <c r="F2052" i="1"/>
  <c r="I2051" i="1"/>
  <c r="K2051" i="1"/>
  <c r="G2051" i="1"/>
  <c r="F2051" i="1"/>
  <c r="I2050" i="1"/>
  <c r="K2050" i="1"/>
  <c r="G2050" i="1"/>
  <c r="F2050" i="1"/>
  <c r="I2049" i="1"/>
  <c r="K2049" i="1"/>
  <c r="G2049" i="1"/>
  <c r="F2049" i="1"/>
  <c r="I2048" i="1"/>
  <c r="K2048" i="1"/>
  <c r="G2048" i="1"/>
  <c r="F2048" i="1"/>
  <c r="I2047" i="1"/>
  <c r="K2047" i="1"/>
  <c r="G2047" i="1"/>
  <c r="F2047" i="1"/>
  <c r="I2046" i="1"/>
  <c r="K2046" i="1"/>
  <c r="G2046" i="1"/>
  <c r="F2046" i="1"/>
  <c r="I2045" i="1"/>
  <c r="K2045" i="1"/>
  <c r="G2045" i="1"/>
  <c r="F2045" i="1"/>
  <c r="I2044" i="1"/>
  <c r="K2044" i="1"/>
  <c r="G2044" i="1"/>
  <c r="F2044" i="1"/>
  <c r="I2043" i="1"/>
  <c r="K2043" i="1"/>
  <c r="G2043" i="1"/>
  <c r="F2043" i="1"/>
  <c r="I2042" i="1"/>
  <c r="K2042" i="1"/>
  <c r="G2042" i="1"/>
  <c r="F2042" i="1"/>
  <c r="I2041" i="1"/>
  <c r="K2041" i="1"/>
  <c r="G2041" i="1"/>
  <c r="F2041" i="1"/>
  <c r="I2040" i="1"/>
  <c r="K2040" i="1"/>
  <c r="G2040" i="1"/>
  <c r="F2040" i="1"/>
  <c r="I2039" i="1"/>
  <c r="K2039" i="1"/>
  <c r="G2039" i="1"/>
  <c r="F2039" i="1"/>
  <c r="I2038" i="1"/>
  <c r="K2038" i="1"/>
  <c r="G2038" i="1"/>
  <c r="F2038" i="1"/>
  <c r="I2037" i="1"/>
  <c r="K2037" i="1"/>
  <c r="G2037" i="1"/>
  <c r="F2037" i="1"/>
  <c r="I2036" i="1"/>
  <c r="K2036" i="1"/>
  <c r="G2036" i="1"/>
  <c r="F2036" i="1"/>
  <c r="I2035" i="1"/>
  <c r="K2035" i="1"/>
  <c r="G2035" i="1"/>
  <c r="F2035" i="1"/>
  <c r="I2034" i="1"/>
  <c r="K2034" i="1"/>
  <c r="G2034" i="1"/>
  <c r="F2034" i="1"/>
  <c r="I2033" i="1"/>
  <c r="K2033" i="1"/>
  <c r="G2033" i="1"/>
  <c r="F2033" i="1"/>
  <c r="I2032" i="1"/>
  <c r="K2032" i="1"/>
  <c r="G2032" i="1"/>
  <c r="F2032" i="1"/>
  <c r="I2031" i="1"/>
  <c r="K2031" i="1"/>
  <c r="G2031" i="1"/>
  <c r="F2031" i="1"/>
  <c r="I2030" i="1"/>
  <c r="K2030" i="1"/>
  <c r="G2030" i="1"/>
  <c r="F2030" i="1"/>
  <c r="I2029" i="1"/>
  <c r="K2029" i="1"/>
  <c r="G2029" i="1"/>
  <c r="F2029" i="1"/>
  <c r="I2028" i="1"/>
  <c r="K2028" i="1"/>
  <c r="G2028" i="1"/>
  <c r="F2028" i="1"/>
  <c r="I2027" i="1"/>
  <c r="K2027" i="1"/>
  <c r="G2027" i="1"/>
  <c r="F2027" i="1"/>
  <c r="I2026" i="1"/>
  <c r="K2026" i="1"/>
  <c r="G2026" i="1"/>
  <c r="F2026" i="1"/>
  <c r="I2025" i="1"/>
  <c r="K2025" i="1"/>
  <c r="G2025" i="1"/>
  <c r="F2025" i="1"/>
  <c r="I2024" i="1"/>
  <c r="K2024" i="1"/>
  <c r="G2024" i="1"/>
  <c r="F2024" i="1"/>
  <c r="I2023" i="1"/>
  <c r="K2023" i="1"/>
  <c r="G2023" i="1"/>
  <c r="F2023" i="1"/>
  <c r="I2022" i="1"/>
  <c r="K2022" i="1"/>
  <c r="G2022" i="1"/>
  <c r="F2022" i="1"/>
  <c r="I2021" i="1"/>
  <c r="K2021" i="1"/>
  <c r="G2021" i="1"/>
  <c r="F2021" i="1"/>
  <c r="I2020" i="1"/>
  <c r="K2020" i="1"/>
  <c r="G2020" i="1"/>
  <c r="F2020" i="1"/>
  <c r="I2019" i="1"/>
  <c r="K2019" i="1"/>
  <c r="G2019" i="1"/>
  <c r="F2019" i="1"/>
  <c r="I2018" i="1"/>
  <c r="K2018" i="1"/>
  <c r="G2018" i="1"/>
  <c r="F2018" i="1"/>
  <c r="I2017" i="1"/>
  <c r="K2017" i="1"/>
  <c r="G2017" i="1"/>
  <c r="F2017" i="1"/>
  <c r="I2016" i="1"/>
  <c r="K2016" i="1"/>
  <c r="G2016" i="1"/>
  <c r="F2016" i="1"/>
  <c r="I2015" i="1"/>
  <c r="K2015" i="1"/>
  <c r="G2015" i="1"/>
  <c r="F2015" i="1"/>
  <c r="I2014" i="1"/>
  <c r="K2014" i="1"/>
  <c r="G2014" i="1"/>
  <c r="F2014" i="1"/>
  <c r="I2013" i="1"/>
  <c r="K2013" i="1"/>
  <c r="G2013" i="1"/>
  <c r="F2013" i="1"/>
  <c r="I2012" i="1"/>
  <c r="K2012" i="1"/>
  <c r="G2012" i="1"/>
  <c r="F2012" i="1"/>
  <c r="I2011" i="1"/>
  <c r="K2011" i="1"/>
  <c r="G2011" i="1"/>
  <c r="F2011" i="1"/>
  <c r="I2010" i="1"/>
  <c r="K2010" i="1"/>
  <c r="G2010" i="1"/>
  <c r="F2010" i="1"/>
  <c r="I2009" i="1"/>
  <c r="K2009" i="1"/>
  <c r="G2009" i="1"/>
  <c r="F2009" i="1"/>
  <c r="I2008" i="1"/>
  <c r="K2008" i="1"/>
  <c r="G2008" i="1"/>
  <c r="F2008" i="1"/>
  <c r="I2007" i="1"/>
  <c r="K2007" i="1"/>
  <c r="G2007" i="1"/>
  <c r="F2007" i="1"/>
  <c r="I2006" i="1"/>
  <c r="K2006" i="1"/>
  <c r="G2006" i="1"/>
  <c r="F2006" i="1"/>
  <c r="I2005" i="1"/>
  <c r="K2005" i="1"/>
  <c r="G2005" i="1"/>
  <c r="F2005" i="1"/>
  <c r="I2004" i="1"/>
  <c r="K2004" i="1"/>
  <c r="G2004" i="1"/>
  <c r="F2004" i="1"/>
  <c r="I2003" i="1"/>
  <c r="K2003" i="1"/>
  <c r="G2003" i="1"/>
  <c r="F2003" i="1"/>
  <c r="I2002" i="1"/>
  <c r="K2002" i="1"/>
  <c r="G2002" i="1"/>
  <c r="F2002" i="1"/>
  <c r="I2001" i="1"/>
  <c r="K2001" i="1"/>
  <c r="G2001" i="1"/>
  <c r="F2001" i="1"/>
  <c r="I2000" i="1"/>
  <c r="K2000" i="1"/>
  <c r="G2000" i="1"/>
  <c r="F2000" i="1"/>
  <c r="I1999" i="1"/>
  <c r="K1999" i="1"/>
  <c r="G1999" i="1"/>
  <c r="F1999" i="1"/>
  <c r="I1998" i="1"/>
  <c r="K1998" i="1"/>
  <c r="G1998" i="1"/>
  <c r="F1998" i="1"/>
  <c r="I1997" i="1"/>
  <c r="K1997" i="1"/>
  <c r="G1997" i="1"/>
  <c r="F1997" i="1"/>
  <c r="I1996" i="1"/>
  <c r="K1996" i="1"/>
  <c r="G1996" i="1"/>
  <c r="F1996" i="1"/>
  <c r="I1995" i="1"/>
  <c r="K1995" i="1"/>
  <c r="G1995" i="1"/>
  <c r="F1995" i="1"/>
  <c r="I1994" i="1"/>
  <c r="K1994" i="1"/>
  <c r="G1994" i="1"/>
  <c r="F1994" i="1"/>
  <c r="I1993" i="1"/>
  <c r="K1993" i="1"/>
  <c r="G1993" i="1"/>
  <c r="F1993" i="1"/>
  <c r="I1992" i="1"/>
  <c r="K1992" i="1"/>
  <c r="G1992" i="1"/>
  <c r="F1992" i="1"/>
  <c r="I1991" i="1"/>
  <c r="K1991" i="1"/>
  <c r="G1991" i="1"/>
  <c r="F1991" i="1"/>
  <c r="I1990" i="1"/>
  <c r="K1990" i="1"/>
  <c r="G1990" i="1"/>
  <c r="F1990" i="1"/>
  <c r="I1989" i="1"/>
  <c r="K1989" i="1"/>
  <c r="G1989" i="1"/>
  <c r="F1989" i="1"/>
  <c r="I1988" i="1"/>
  <c r="K1988" i="1"/>
  <c r="G1988" i="1"/>
  <c r="F1988" i="1"/>
  <c r="I1987" i="1"/>
  <c r="K1987" i="1"/>
  <c r="G1987" i="1"/>
  <c r="F1987" i="1"/>
  <c r="I1986" i="1"/>
  <c r="K1986" i="1"/>
  <c r="G1986" i="1"/>
  <c r="F1986" i="1"/>
  <c r="I1985" i="1"/>
  <c r="K1985" i="1"/>
  <c r="G1985" i="1"/>
  <c r="F1985" i="1"/>
  <c r="I1984" i="1"/>
  <c r="K1984" i="1"/>
  <c r="G1984" i="1"/>
  <c r="F1984" i="1"/>
  <c r="I1983" i="1"/>
  <c r="K1983" i="1"/>
  <c r="G1983" i="1"/>
  <c r="F1983" i="1"/>
  <c r="I1982" i="1"/>
  <c r="K1982" i="1"/>
  <c r="G1982" i="1"/>
  <c r="F1982" i="1"/>
  <c r="I1981" i="1"/>
  <c r="K1981" i="1"/>
  <c r="G1981" i="1"/>
  <c r="F1981" i="1"/>
  <c r="I1980" i="1"/>
  <c r="K1980" i="1"/>
  <c r="G1980" i="1"/>
  <c r="F1980" i="1"/>
  <c r="I1979" i="1"/>
  <c r="K1979" i="1"/>
  <c r="G1979" i="1"/>
  <c r="F1979" i="1"/>
  <c r="I1978" i="1"/>
  <c r="K1978" i="1"/>
  <c r="G1978" i="1"/>
  <c r="F1978" i="1"/>
  <c r="I1977" i="1"/>
  <c r="K1977" i="1"/>
  <c r="G1977" i="1"/>
  <c r="F1977" i="1"/>
  <c r="I1976" i="1"/>
  <c r="K1976" i="1"/>
  <c r="G1976" i="1"/>
  <c r="F1976" i="1"/>
  <c r="I1975" i="1"/>
  <c r="K1975" i="1"/>
  <c r="G1975" i="1"/>
  <c r="F1975" i="1"/>
  <c r="I1974" i="1"/>
  <c r="K1974" i="1"/>
  <c r="G1974" i="1"/>
  <c r="F1974" i="1"/>
  <c r="I1973" i="1"/>
  <c r="K1973" i="1"/>
  <c r="G1973" i="1"/>
  <c r="F1973" i="1"/>
  <c r="I1972" i="1"/>
  <c r="K1972" i="1"/>
  <c r="G1972" i="1"/>
  <c r="F1972" i="1"/>
  <c r="I1971" i="1"/>
  <c r="K1971" i="1"/>
  <c r="G1971" i="1"/>
  <c r="F1971" i="1"/>
  <c r="I1970" i="1"/>
  <c r="K1970" i="1"/>
  <c r="G1970" i="1"/>
  <c r="F1970" i="1"/>
  <c r="I1969" i="1"/>
  <c r="K1969" i="1"/>
  <c r="G1969" i="1"/>
  <c r="F1969" i="1"/>
  <c r="I1968" i="1"/>
  <c r="K1968" i="1"/>
  <c r="G1968" i="1"/>
  <c r="F1968" i="1"/>
  <c r="I1967" i="1"/>
  <c r="K1967" i="1"/>
  <c r="G1967" i="1"/>
  <c r="F1967" i="1"/>
  <c r="I1966" i="1"/>
  <c r="K1966" i="1"/>
  <c r="G1966" i="1"/>
  <c r="F1966" i="1"/>
  <c r="I1965" i="1"/>
  <c r="K1965" i="1"/>
  <c r="G1965" i="1"/>
  <c r="F1965" i="1"/>
  <c r="I1964" i="1"/>
  <c r="K1964" i="1"/>
  <c r="G1964" i="1"/>
  <c r="F1964" i="1"/>
  <c r="I1963" i="1"/>
  <c r="K1963" i="1"/>
  <c r="G1963" i="1"/>
  <c r="F1963" i="1"/>
  <c r="I1962" i="1"/>
  <c r="K1962" i="1"/>
  <c r="G1962" i="1"/>
  <c r="F1962" i="1"/>
  <c r="I1961" i="1"/>
  <c r="K1961" i="1"/>
  <c r="G1961" i="1"/>
  <c r="F1961" i="1"/>
  <c r="I1960" i="1"/>
  <c r="K1960" i="1"/>
  <c r="G1960" i="1"/>
  <c r="F1960" i="1"/>
  <c r="I1959" i="1"/>
  <c r="K1959" i="1"/>
  <c r="G1959" i="1"/>
  <c r="F1959" i="1"/>
  <c r="I1958" i="1"/>
  <c r="K1958" i="1"/>
  <c r="G1958" i="1"/>
  <c r="F1958" i="1"/>
  <c r="I1957" i="1"/>
  <c r="K1957" i="1"/>
  <c r="G1957" i="1"/>
  <c r="F1957" i="1"/>
  <c r="I1956" i="1"/>
  <c r="K1956" i="1"/>
  <c r="G1956" i="1"/>
  <c r="F1956" i="1"/>
  <c r="I1955" i="1"/>
  <c r="K1955" i="1"/>
  <c r="G1955" i="1"/>
  <c r="F1955" i="1"/>
  <c r="I1954" i="1"/>
  <c r="K1954" i="1"/>
  <c r="G1954" i="1"/>
  <c r="F1954" i="1"/>
  <c r="I1953" i="1"/>
  <c r="K1953" i="1"/>
  <c r="G1953" i="1"/>
  <c r="F1953" i="1"/>
  <c r="I1952" i="1"/>
  <c r="K1952" i="1"/>
  <c r="G1952" i="1"/>
  <c r="F1952" i="1"/>
  <c r="I1951" i="1"/>
  <c r="K1951" i="1"/>
  <c r="G1951" i="1"/>
  <c r="F1951" i="1"/>
  <c r="I1950" i="1"/>
  <c r="K1950" i="1"/>
  <c r="G1950" i="1"/>
  <c r="F1950" i="1"/>
  <c r="I1949" i="1"/>
  <c r="K1949" i="1"/>
  <c r="G1949" i="1"/>
  <c r="F1949" i="1"/>
  <c r="I1948" i="1"/>
  <c r="K1948" i="1"/>
  <c r="G1948" i="1"/>
  <c r="F1948" i="1"/>
  <c r="I1947" i="1"/>
  <c r="K1947" i="1"/>
  <c r="G1947" i="1"/>
  <c r="F1947" i="1"/>
  <c r="I1946" i="1"/>
  <c r="K1946" i="1"/>
  <c r="G1946" i="1"/>
  <c r="F1946" i="1"/>
  <c r="I1945" i="1"/>
  <c r="K1945" i="1"/>
  <c r="G1945" i="1"/>
  <c r="F1945" i="1"/>
  <c r="I1944" i="1"/>
  <c r="K1944" i="1"/>
  <c r="G1944" i="1"/>
  <c r="F1944" i="1"/>
  <c r="I1943" i="1"/>
  <c r="K1943" i="1"/>
  <c r="G1943" i="1"/>
  <c r="F1943" i="1"/>
  <c r="I1942" i="1"/>
  <c r="K1942" i="1"/>
  <c r="G1942" i="1"/>
  <c r="F1942" i="1"/>
  <c r="I1941" i="1"/>
  <c r="K1941" i="1"/>
  <c r="G1941" i="1"/>
  <c r="F1941" i="1"/>
  <c r="I1940" i="1"/>
  <c r="K1940" i="1"/>
  <c r="G1940" i="1"/>
  <c r="F1940" i="1"/>
  <c r="I1939" i="1"/>
  <c r="K1939" i="1"/>
  <c r="G1939" i="1"/>
  <c r="F1939" i="1"/>
  <c r="I1938" i="1"/>
  <c r="K1938" i="1"/>
  <c r="G1938" i="1"/>
  <c r="F1938" i="1"/>
  <c r="I1937" i="1"/>
  <c r="K1937" i="1"/>
  <c r="G1937" i="1"/>
  <c r="F1937" i="1"/>
  <c r="I1936" i="1"/>
  <c r="K1936" i="1"/>
  <c r="G1936" i="1"/>
  <c r="F1936" i="1"/>
  <c r="I1935" i="1"/>
  <c r="K1935" i="1"/>
  <c r="G1935" i="1"/>
  <c r="F1935" i="1"/>
  <c r="I1934" i="1"/>
  <c r="K1934" i="1"/>
  <c r="G1934" i="1"/>
  <c r="F1934" i="1"/>
  <c r="I1933" i="1"/>
  <c r="K1933" i="1"/>
  <c r="G1933" i="1"/>
  <c r="F1933" i="1"/>
  <c r="I1932" i="1"/>
  <c r="K1932" i="1"/>
  <c r="G1932" i="1"/>
  <c r="F1932" i="1"/>
  <c r="I1931" i="1"/>
  <c r="K1931" i="1"/>
  <c r="G1931" i="1"/>
  <c r="F1931" i="1"/>
  <c r="I1930" i="1"/>
  <c r="K1930" i="1"/>
  <c r="G1930" i="1"/>
  <c r="F1930" i="1"/>
  <c r="I1929" i="1"/>
  <c r="K1929" i="1"/>
  <c r="G1929" i="1"/>
  <c r="F1929" i="1"/>
  <c r="I1928" i="1"/>
  <c r="K1928" i="1"/>
  <c r="G1928" i="1"/>
  <c r="F1928" i="1"/>
  <c r="I1927" i="1"/>
  <c r="K1927" i="1"/>
  <c r="G1927" i="1"/>
  <c r="F1927" i="1"/>
  <c r="I1926" i="1"/>
  <c r="K1926" i="1"/>
  <c r="G1926" i="1"/>
  <c r="F1926" i="1"/>
  <c r="I1925" i="1"/>
  <c r="K1925" i="1"/>
  <c r="G1925" i="1"/>
  <c r="F1925" i="1"/>
  <c r="I1924" i="1"/>
  <c r="K1924" i="1"/>
  <c r="G1924" i="1"/>
  <c r="F1924" i="1"/>
  <c r="I1923" i="1"/>
  <c r="K1923" i="1"/>
  <c r="G1923" i="1"/>
  <c r="F1923" i="1"/>
  <c r="I1922" i="1"/>
  <c r="K1922" i="1"/>
  <c r="G1922" i="1"/>
  <c r="F1922" i="1"/>
  <c r="I1921" i="1"/>
  <c r="K1921" i="1"/>
  <c r="G1921" i="1"/>
  <c r="F1921" i="1"/>
  <c r="I1920" i="1"/>
  <c r="K1920" i="1"/>
  <c r="G1920" i="1"/>
  <c r="F1920" i="1"/>
  <c r="I1919" i="1"/>
  <c r="K1919" i="1"/>
  <c r="G1919" i="1"/>
  <c r="F1919" i="1"/>
  <c r="I1918" i="1"/>
  <c r="K1918" i="1"/>
  <c r="G1918" i="1"/>
  <c r="F1918" i="1"/>
  <c r="I1917" i="1"/>
  <c r="K1917" i="1"/>
  <c r="G1917" i="1"/>
  <c r="F1917" i="1"/>
  <c r="I1916" i="1"/>
  <c r="K1916" i="1"/>
  <c r="G1916" i="1"/>
  <c r="F1916" i="1"/>
  <c r="I1915" i="1"/>
  <c r="K1915" i="1"/>
  <c r="G1915" i="1"/>
  <c r="F1915" i="1"/>
  <c r="I1914" i="1"/>
  <c r="K1914" i="1"/>
  <c r="G1914" i="1"/>
  <c r="F1914" i="1"/>
  <c r="I1913" i="1"/>
  <c r="K1913" i="1"/>
  <c r="G1913" i="1"/>
  <c r="F1913" i="1"/>
  <c r="I1912" i="1"/>
  <c r="K1912" i="1"/>
  <c r="G1912" i="1"/>
  <c r="F1912" i="1"/>
  <c r="I1911" i="1"/>
  <c r="K1911" i="1"/>
  <c r="G1911" i="1"/>
  <c r="F1911" i="1"/>
  <c r="I1910" i="1"/>
  <c r="K1910" i="1"/>
  <c r="G1910" i="1"/>
  <c r="F1910" i="1"/>
  <c r="I1909" i="1"/>
  <c r="K1909" i="1"/>
  <c r="G1909" i="1"/>
  <c r="F1909" i="1"/>
  <c r="I1908" i="1"/>
  <c r="K1908" i="1"/>
  <c r="G1908" i="1"/>
  <c r="F1908" i="1"/>
  <c r="I1907" i="1"/>
  <c r="K1907" i="1"/>
  <c r="G1907" i="1"/>
  <c r="F1907" i="1"/>
  <c r="I1906" i="1"/>
  <c r="K1906" i="1"/>
  <c r="G1906" i="1"/>
  <c r="F1906" i="1"/>
  <c r="I1905" i="1"/>
  <c r="K1905" i="1"/>
  <c r="G1905" i="1"/>
  <c r="F1905" i="1"/>
  <c r="I1904" i="1"/>
  <c r="K1904" i="1"/>
  <c r="G1904" i="1"/>
  <c r="F1904" i="1"/>
  <c r="I1903" i="1"/>
  <c r="K1903" i="1"/>
  <c r="G1903" i="1"/>
  <c r="F1903" i="1"/>
  <c r="I1902" i="1"/>
  <c r="K1902" i="1"/>
  <c r="G1902" i="1"/>
  <c r="F1902" i="1"/>
  <c r="I1901" i="1"/>
  <c r="K1901" i="1"/>
  <c r="G1901" i="1"/>
  <c r="F1901" i="1"/>
  <c r="I1900" i="1"/>
  <c r="K1900" i="1"/>
  <c r="G1900" i="1"/>
  <c r="F1900" i="1"/>
  <c r="I1899" i="1"/>
  <c r="K1899" i="1"/>
  <c r="G1899" i="1"/>
  <c r="F1899" i="1"/>
  <c r="I1898" i="1"/>
  <c r="K1898" i="1"/>
  <c r="G1898" i="1"/>
  <c r="F1898" i="1"/>
  <c r="I1897" i="1"/>
  <c r="K1897" i="1"/>
  <c r="G1897" i="1"/>
  <c r="F1897" i="1"/>
  <c r="I1896" i="1"/>
  <c r="K1896" i="1"/>
  <c r="G1896" i="1"/>
  <c r="F1896" i="1"/>
  <c r="I1895" i="1"/>
  <c r="K1895" i="1"/>
  <c r="G1895" i="1"/>
  <c r="F1895" i="1"/>
  <c r="I1894" i="1"/>
  <c r="K1894" i="1"/>
  <c r="G1894" i="1"/>
  <c r="F1894" i="1"/>
  <c r="I1893" i="1"/>
  <c r="K1893" i="1"/>
  <c r="G1893" i="1"/>
  <c r="F1893" i="1"/>
  <c r="I1892" i="1"/>
  <c r="K1892" i="1"/>
  <c r="G1892" i="1"/>
  <c r="F1892" i="1"/>
  <c r="I1891" i="1"/>
  <c r="K1891" i="1"/>
  <c r="G1891" i="1"/>
  <c r="F1891" i="1"/>
  <c r="I1890" i="1"/>
  <c r="K1890" i="1"/>
  <c r="G1890" i="1"/>
  <c r="F1890" i="1"/>
  <c r="I1889" i="1"/>
  <c r="K1889" i="1"/>
  <c r="G1889" i="1"/>
  <c r="F1889" i="1"/>
  <c r="I1888" i="1"/>
  <c r="K1888" i="1"/>
  <c r="G1888" i="1"/>
  <c r="F1888" i="1"/>
  <c r="I1887" i="1"/>
  <c r="K1887" i="1"/>
  <c r="G1887" i="1"/>
  <c r="F1887" i="1"/>
  <c r="I1886" i="1"/>
  <c r="K1886" i="1"/>
  <c r="G1886" i="1"/>
  <c r="F1886" i="1"/>
  <c r="I1885" i="1"/>
  <c r="K1885" i="1"/>
  <c r="G1885" i="1"/>
  <c r="F1885" i="1"/>
  <c r="I1884" i="1"/>
  <c r="K1884" i="1"/>
  <c r="G1884" i="1"/>
  <c r="F1884" i="1"/>
  <c r="I1883" i="1"/>
  <c r="K1883" i="1"/>
  <c r="G1883" i="1"/>
  <c r="F1883" i="1"/>
  <c r="I1882" i="1"/>
  <c r="K1882" i="1"/>
  <c r="G1882" i="1"/>
  <c r="F1882" i="1"/>
  <c r="I1881" i="1"/>
  <c r="K1881" i="1"/>
  <c r="G1881" i="1"/>
  <c r="F1881" i="1"/>
  <c r="I1880" i="1"/>
  <c r="K1880" i="1"/>
  <c r="G1880" i="1"/>
  <c r="F1880" i="1"/>
  <c r="I1879" i="1"/>
  <c r="K1879" i="1"/>
  <c r="G1879" i="1"/>
  <c r="F1879" i="1"/>
  <c r="I1878" i="1"/>
  <c r="K1878" i="1"/>
  <c r="G1878" i="1"/>
  <c r="F1878" i="1"/>
  <c r="I1877" i="1"/>
  <c r="K1877" i="1"/>
  <c r="G1877" i="1"/>
  <c r="F1877" i="1"/>
  <c r="I1876" i="1"/>
  <c r="K1876" i="1"/>
  <c r="G1876" i="1"/>
  <c r="F1876" i="1"/>
  <c r="I1875" i="1"/>
  <c r="K1875" i="1"/>
  <c r="G1875" i="1"/>
  <c r="F1875" i="1"/>
  <c r="I1874" i="1"/>
  <c r="K1874" i="1"/>
  <c r="G1874" i="1"/>
  <c r="F1874" i="1"/>
  <c r="I1873" i="1"/>
  <c r="K1873" i="1"/>
  <c r="G1873" i="1"/>
  <c r="F1873" i="1"/>
  <c r="I1872" i="1"/>
  <c r="K1872" i="1"/>
  <c r="G1872" i="1"/>
  <c r="F1872" i="1"/>
  <c r="I1871" i="1"/>
  <c r="K1871" i="1"/>
  <c r="G1871" i="1"/>
  <c r="F1871" i="1"/>
  <c r="I1870" i="1"/>
  <c r="K1870" i="1"/>
  <c r="G1870" i="1"/>
  <c r="F1870" i="1"/>
  <c r="I1869" i="1"/>
  <c r="K1869" i="1"/>
  <c r="G1869" i="1"/>
  <c r="F1869" i="1"/>
  <c r="I1868" i="1"/>
  <c r="K1868" i="1"/>
  <c r="G1868" i="1"/>
  <c r="F1868" i="1"/>
  <c r="I1867" i="1"/>
  <c r="K1867" i="1"/>
  <c r="G1867" i="1"/>
  <c r="F1867" i="1"/>
  <c r="I1866" i="1"/>
  <c r="K1866" i="1"/>
  <c r="G1866" i="1"/>
  <c r="F1866" i="1"/>
  <c r="I1865" i="1"/>
  <c r="K1865" i="1"/>
  <c r="G1865" i="1"/>
  <c r="F1865" i="1"/>
  <c r="I1864" i="1"/>
  <c r="K1864" i="1"/>
  <c r="G1864" i="1"/>
  <c r="F1864" i="1"/>
  <c r="I1863" i="1"/>
  <c r="K1863" i="1"/>
  <c r="G1863" i="1"/>
  <c r="F1863" i="1"/>
  <c r="I1862" i="1"/>
  <c r="K1862" i="1"/>
  <c r="G1862" i="1"/>
  <c r="F1862" i="1"/>
  <c r="I1861" i="1"/>
  <c r="K1861" i="1"/>
  <c r="G1861" i="1"/>
  <c r="F1861" i="1"/>
  <c r="I1860" i="1"/>
  <c r="K1860" i="1"/>
  <c r="G1860" i="1"/>
  <c r="F1860" i="1"/>
  <c r="I1859" i="1"/>
  <c r="K1859" i="1"/>
  <c r="G1859" i="1"/>
  <c r="F1859" i="1"/>
  <c r="I1858" i="1"/>
  <c r="K1858" i="1"/>
  <c r="G1858" i="1"/>
  <c r="F1858" i="1"/>
  <c r="I1857" i="1"/>
  <c r="K1857" i="1"/>
  <c r="G1857" i="1"/>
  <c r="F1857" i="1"/>
  <c r="I1856" i="1"/>
  <c r="K1856" i="1"/>
  <c r="G1856" i="1"/>
  <c r="F1856" i="1"/>
  <c r="I1855" i="1"/>
  <c r="K1855" i="1"/>
  <c r="G1855" i="1"/>
  <c r="F1855" i="1"/>
  <c r="I1854" i="1"/>
  <c r="K1854" i="1"/>
  <c r="G1854" i="1"/>
  <c r="F1854" i="1"/>
  <c r="I1853" i="1"/>
  <c r="K1853" i="1"/>
  <c r="G1853" i="1"/>
  <c r="F1853" i="1"/>
  <c r="I1852" i="1"/>
  <c r="K1852" i="1"/>
  <c r="G1852" i="1"/>
  <c r="F1852" i="1"/>
  <c r="I1851" i="1"/>
  <c r="K1851" i="1"/>
  <c r="G1851" i="1"/>
  <c r="F1851" i="1"/>
  <c r="I1850" i="1"/>
  <c r="K1850" i="1"/>
  <c r="G1850" i="1"/>
  <c r="F1850" i="1"/>
  <c r="I1849" i="1"/>
  <c r="K1849" i="1"/>
  <c r="G1849" i="1"/>
  <c r="F1849" i="1"/>
  <c r="I1848" i="1"/>
  <c r="K1848" i="1"/>
  <c r="G1848" i="1"/>
  <c r="F1848" i="1"/>
  <c r="I1847" i="1"/>
  <c r="K1847" i="1"/>
  <c r="G1847" i="1"/>
  <c r="F1847" i="1"/>
  <c r="I1846" i="1"/>
  <c r="K1846" i="1"/>
  <c r="G1846" i="1"/>
  <c r="F1846" i="1"/>
  <c r="I1845" i="1"/>
  <c r="K1845" i="1"/>
  <c r="G1845" i="1"/>
  <c r="F1845" i="1"/>
  <c r="I1844" i="1"/>
  <c r="K1844" i="1"/>
  <c r="G1844" i="1"/>
  <c r="F1844" i="1"/>
  <c r="I1843" i="1"/>
  <c r="K1843" i="1"/>
  <c r="G1843" i="1"/>
  <c r="F1843" i="1"/>
  <c r="I1842" i="1"/>
  <c r="K1842" i="1"/>
  <c r="G1842" i="1"/>
  <c r="F1842" i="1"/>
  <c r="I1841" i="1"/>
  <c r="K1841" i="1"/>
  <c r="G1841" i="1"/>
  <c r="F1841" i="1"/>
  <c r="I1840" i="1"/>
  <c r="K1840" i="1"/>
  <c r="G1840" i="1"/>
  <c r="F1840" i="1"/>
  <c r="I1839" i="1"/>
  <c r="K1839" i="1"/>
  <c r="G1839" i="1"/>
  <c r="F1839" i="1"/>
  <c r="I1838" i="1"/>
  <c r="K1838" i="1"/>
  <c r="G1838" i="1"/>
  <c r="F1838" i="1"/>
  <c r="I1837" i="1"/>
  <c r="K1837" i="1"/>
  <c r="G1837" i="1"/>
  <c r="F1837" i="1"/>
  <c r="I1836" i="1"/>
  <c r="K1836" i="1"/>
  <c r="G1836" i="1"/>
  <c r="F1836" i="1"/>
  <c r="I1835" i="1"/>
  <c r="K1835" i="1"/>
  <c r="G1835" i="1"/>
  <c r="F1835" i="1"/>
  <c r="I1834" i="1"/>
  <c r="K1834" i="1"/>
  <c r="G1834" i="1"/>
  <c r="F1834" i="1"/>
  <c r="I1833" i="1"/>
  <c r="K1833" i="1"/>
  <c r="G1833" i="1"/>
  <c r="F1833" i="1"/>
  <c r="I1832" i="1"/>
  <c r="K1832" i="1"/>
  <c r="G1832" i="1"/>
  <c r="F1832" i="1"/>
  <c r="I1831" i="1"/>
  <c r="K1831" i="1"/>
  <c r="G1831" i="1"/>
  <c r="F1831" i="1"/>
  <c r="I1830" i="1"/>
  <c r="K1830" i="1"/>
  <c r="G1830" i="1"/>
  <c r="F1830" i="1"/>
  <c r="I1829" i="1"/>
  <c r="K1829" i="1"/>
  <c r="G1829" i="1"/>
  <c r="F1829" i="1"/>
  <c r="I1828" i="1"/>
  <c r="K1828" i="1"/>
  <c r="G1828" i="1"/>
  <c r="F1828" i="1"/>
  <c r="I1827" i="1"/>
  <c r="K1827" i="1"/>
  <c r="G1827" i="1"/>
  <c r="F1827" i="1"/>
  <c r="I1826" i="1"/>
  <c r="K1826" i="1"/>
  <c r="G1826" i="1"/>
  <c r="F1826" i="1"/>
  <c r="I1825" i="1"/>
  <c r="K1825" i="1"/>
  <c r="G1825" i="1"/>
  <c r="F1825" i="1"/>
  <c r="I1824" i="1"/>
  <c r="K1824" i="1"/>
  <c r="G1824" i="1"/>
  <c r="F1824" i="1"/>
  <c r="I1823" i="1"/>
  <c r="K1823" i="1"/>
  <c r="G1823" i="1"/>
  <c r="F1823" i="1"/>
  <c r="I1822" i="1"/>
  <c r="K1822" i="1"/>
  <c r="G1822" i="1"/>
  <c r="F1822" i="1"/>
  <c r="I1821" i="1"/>
  <c r="K1821" i="1"/>
  <c r="G1821" i="1"/>
  <c r="F1821" i="1"/>
  <c r="I1820" i="1"/>
  <c r="K1820" i="1"/>
  <c r="G1820" i="1"/>
  <c r="F1820" i="1"/>
  <c r="I1819" i="1"/>
  <c r="K1819" i="1"/>
  <c r="G1819" i="1"/>
  <c r="F1819" i="1"/>
  <c r="I1818" i="1"/>
  <c r="K1818" i="1"/>
  <c r="G1818" i="1"/>
  <c r="F1818" i="1"/>
  <c r="I1817" i="1"/>
  <c r="K1817" i="1"/>
  <c r="G1817" i="1"/>
  <c r="F1817" i="1"/>
  <c r="I1816" i="1"/>
  <c r="K1816" i="1"/>
  <c r="G1816" i="1"/>
  <c r="F1816" i="1"/>
  <c r="I1815" i="1"/>
  <c r="K1815" i="1"/>
  <c r="G1815" i="1"/>
  <c r="F1815" i="1"/>
  <c r="I1814" i="1"/>
  <c r="K1814" i="1"/>
  <c r="G1814" i="1"/>
  <c r="F1814" i="1"/>
  <c r="I1813" i="1"/>
  <c r="K1813" i="1"/>
  <c r="G1813" i="1"/>
  <c r="F1813" i="1"/>
  <c r="I1812" i="1"/>
  <c r="K1812" i="1"/>
  <c r="G1812" i="1"/>
  <c r="F1812" i="1"/>
  <c r="I1811" i="1"/>
  <c r="K1811" i="1"/>
  <c r="G1811" i="1"/>
  <c r="F1811" i="1"/>
  <c r="I1810" i="1"/>
  <c r="K1810" i="1"/>
  <c r="G1810" i="1"/>
  <c r="F1810" i="1"/>
  <c r="I1809" i="1"/>
  <c r="K1809" i="1"/>
  <c r="G1809" i="1"/>
  <c r="F1809" i="1"/>
  <c r="I1808" i="1"/>
  <c r="K1808" i="1"/>
  <c r="G1808" i="1"/>
  <c r="F1808" i="1"/>
  <c r="I1807" i="1"/>
  <c r="K1807" i="1"/>
  <c r="G1807" i="1"/>
  <c r="F1807" i="1"/>
  <c r="I1806" i="1"/>
  <c r="K1806" i="1"/>
  <c r="G1806" i="1"/>
  <c r="F1806" i="1"/>
  <c r="I1805" i="1"/>
  <c r="K1805" i="1"/>
  <c r="G1805" i="1"/>
  <c r="F1805" i="1"/>
  <c r="I1804" i="1"/>
  <c r="K1804" i="1"/>
  <c r="G1804" i="1"/>
  <c r="F1804" i="1"/>
  <c r="I1803" i="1"/>
  <c r="K1803" i="1"/>
  <c r="G1803" i="1"/>
  <c r="F1803" i="1"/>
  <c r="I1802" i="1"/>
  <c r="K1802" i="1"/>
  <c r="G1802" i="1"/>
  <c r="F1802" i="1"/>
  <c r="I1801" i="1"/>
  <c r="K1801" i="1"/>
  <c r="G1801" i="1"/>
  <c r="F1801" i="1"/>
  <c r="I1800" i="1"/>
  <c r="K1800" i="1"/>
  <c r="G1800" i="1"/>
  <c r="F1800" i="1"/>
  <c r="I1799" i="1"/>
  <c r="K1799" i="1"/>
  <c r="G1799" i="1"/>
  <c r="F1799" i="1"/>
  <c r="I1798" i="1"/>
  <c r="K1798" i="1"/>
  <c r="G1798" i="1"/>
  <c r="F1798" i="1"/>
  <c r="I1797" i="1"/>
  <c r="K1797" i="1"/>
  <c r="G1797" i="1"/>
  <c r="F1797" i="1"/>
  <c r="I1796" i="1"/>
  <c r="K1796" i="1"/>
  <c r="G1796" i="1"/>
  <c r="F1796" i="1"/>
  <c r="I1795" i="1"/>
  <c r="K1795" i="1"/>
  <c r="G1795" i="1"/>
  <c r="F1795" i="1"/>
  <c r="I1794" i="1"/>
  <c r="K1794" i="1"/>
  <c r="G1794" i="1"/>
  <c r="F1794" i="1"/>
  <c r="I1793" i="1"/>
  <c r="K1793" i="1"/>
  <c r="G1793" i="1"/>
  <c r="F1793" i="1"/>
  <c r="I1792" i="1"/>
  <c r="K1792" i="1"/>
  <c r="G1792" i="1"/>
  <c r="F1792" i="1"/>
  <c r="I1791" i="1"/>
  <c r="K1791" i="1"/>
  <c r="G1791" i="1"/>
  <c r="F1791" i="1"/>
  <c r="I1790" i="1"/>
  <c r="K1790" i="1"/>
  <c r="G1790" i="1"/>
  <c r="F1790" i="1"/>
  <c r="I1789" i="1"/>
  <c r="K1789" i="1"/>
  <c r="G1789" i="1"/>
  <c r="F1789" i="1"/>
  <c r="I1788" i="1"/>
  <c r="K1788" i="1"/>
  <c r="G1788" i="1"/>
  <c r="F1788" i="1"/>
  <c r="I1787" i="1"/>
  <c r="K1787" i="1"/>
  <c r="G1787" i="1"/>
  <c r="F1787" i="1"/>
  <c r="I1786" i="1"/>
  <c r="K1786" i="1"/>
  <c r="G1786" i="1"/>
  <c r="F1786" i="1"/>
  <c r="I1785" i="1"/>
  <c r="K1785" i="1"/>
  <c r="G1785" i="1"/>
  <c r="F1785" i="1"/>
  <c r="I1784" i="1"/>
  <c r="K1784" i="1"/>
  <c r="G1784" i="1"/>
  <c r="F1784" i="1"/>
  <c r="I1783" i="1"/>
  <c r="K1783" i="1"/>
  <c r="G1783" i="1"/>
  <c r="F1783" i="1"/>
  <c r="I1782" i="1"/>
  <c r="K1782" i="1"/>
  <c r="G1782" i="1"/>
  <c r="F1782" i="1"/>
  <c r="I1781" i="1"/>
  <c r="K1781" i="1"/>
  <c r="G1781" i="1"/>
  <c r="F1781" i="1"/>
  <c r="I1780" i="1"/>
  <c r="K1780" i="1"/>
  <c r="G1780" i="1"/>
  <c r="F1780" i="1"/>
  <c r="I1779" i="1"/>
  <c r="K1779" i="1"/>
  <c r="G1779" i="1"/>
  <c r="F1779" i="1"/>
  <c r="I1778" i="1"/>
  <c r="K1778" i="1"/>
  <c r="G1778" i="1"/>
  <c r="F1778" i="1"/>
  <c r="I1777" i="1"/>
  <c r="K1777" i="1"/>
  <c r="G1777" i="1"/>
  <c r="F1777" i="1"/>
  <c r="I1776" i="1"/>
  <c r="K1776" i="1"/>
  <c r="G1776" i="1"/>
  <c r="F1776" i="1"/>
  <c r="I1775" i="1"/>
  <c r="K1775" i="1"/>
  <c r="G1775" i="1"/>
  <c r="F1775" i="1"/>
  <c r="I1774" i="1"/>
  <c r="K1774" i="1"/>
  <c r="G1774" i="1"/>
  <c r="F1774" i="1"/>
  <c r="I1773" i="1"/>
  <c r="K1773" i="1"/>
  <c r="G1773" i="1"/>
  <c r="F1773" i="1"/>
  <c r="I1772" i="1"/>
  <c r="K1772" i="1"/>
  <c r="G1772" i="1"/>
  <c r="F1772" i="1"/>
  <c r="I1771" i="1"/>
  <c r="K1771" i="1"/>
  <c r="G1771" i="1"/>
  <c r="F1771" i="1"/>
  <c r="I1770" i="1"/>
  <c r="K1770" i="1"/>
  <c r="G1770" i="1"/>
  <c r="F1770" i="1"/>
  <c r="I1769" i="1"/>
  <c r="K1769" i="1"/>
  <c r="G1769" i="1"/>
  <c r="F1769" i="1"/>
  <c r="I1768" i="1"/>
  <c r="K1768" i="1"/>
  <c r="G1768" i="1"/>
  <c r="F1768" i="1"/>
  <c r="I1767" i="1"/>
  <c r="K1767" i="1"/>
  <c r="G1767" i="1"/>
  <c r="F1767" i="1"/>
  <c r="I1766" i="1"/>
  <c r="K1766" i="1"/>
  <c r="G1766" i="1"/>
  <c r="F1766" i="1"/>
  <c r="I1765" i="1"/>
  <c r="K1765" i="1"/>
  <c r="G1765" i="1"/>
  <c r="F1765" i="1"/>
  <c r="I1764" i="1"/>
  <c r="K1764" i="1"/>
  <c r="G1764" i="1"/>
  <c r="F1764" i="1"/>
  <c r="I1763" i="1"/>
  <c r="K1763" i="1"/>
  <c r="G1763" i="1"/>
  <c r="F1763" i="1"/>
  <c r="I1762" i="1"/>
  <c r="K1762" i="1"/>
  <c r="G1762" i="1"/>
  <c r="F1762" i="1"/>
  <c r="I1761" i="1"/>
  <c r="K1761" i="1"/>
  <c r="G1761" i="1"/>
  <c r="F1761" i="1"/>
  <c r="I1760" i="1"/>
  <c r="K1760" i="1"/>
  <c r="G1760" i="1"/>
  <c r="F1760" i="1"/>
  <c r="I1759" i="1"/>
  <c r="K1759" i="1"/>
  <c r="G1759" i="1"/>
  <c r="F1759" i="1"/>
  <c r="I1758" i="1"/>
  <c r="K1758" i="1"/>
  <c r="G1758" i="1"/>
  <c r="F1758" i="1"/>
  <c r="I1757" i="1"/>
  <c r="K1757" i="1"/>
  <c r="G1757" i="1"/>
  <c r="F1757" i="1"/>
  <c r="I1756" i="1"/>
  <c r="K1756" i="1"/>
  <c r="G1756" i="1"/>
  <c r="F1756" i="1"/>
  <c r="I1755" i="1"/>
  <c r="K1755" i="1"/>
  <c r="G1755" i="1"/>
  <c r="F1755" i="1"/>
  <c r="I1754" i="1"/>
  <c r="K1754" i="1"/>
  <c r="G1754" i="1"/>
  <c r="F1754" i="1"/>
  <c r="I1753" i="1"/>
  <c r="K1753" i="1"/>
  <c r="G1753" i="1"/>
  <c r="F1753" i="1"/>
  <c r="I1752" i="1"/>
  <c r="K1752" i="1"/>
  <c r="G1752" i="1"/>
  <c r="F1752" i="1"/>
  <c r="I1751" i="1"/>
  <c r="K1751" i="1"/>
  <c r="G1751" i="1"/>
  <c r="F1751" i="1"/>
  <c r="I1750" i="1"/>
  <c r="K1750" i="1"/>
  <c r="G1750" i="1"/>
  <c r="F1750" i="1"/>
  <c r="I1749" i="1"/>
  <c r="K1749" i="1"/>
  <c r="G1749" i="1"/>
  <c r="F1749" i="1"/>
  <c r="I1748" i="1"/>
  <c r="K1748" i="1"/>
  <c r="G1748" i="1"/>
  <c r="F1748" i="1"/>
  <c r="I1747" i="1"/>
  <c r="K1747" i="1"/>
  <c r="G1747" i="1"/>
  <c r="F1747" i="1"/>
  <c r="I1746" i="1"/>
  <c r="K1746" i="1"/>
  <c r="G1746" i="1"/>
  <c r="F1746" i="1"/>
  <c r="I1745" i="1"/>
  <c r="K1745" i="1"/>
  <c r="G1745" i="1"/>
  <c r="F1745" i="1"/>
  <c r="I1744" i="1"/>
  <c r="K1744" i="1"/>
  <c r="G1744" i="1"/>
  <c r="F1744" i="1"/>
  <c r="I1743" i="1"/>
  <c r="K1743" i="1"/>
  <c r="G1743" i="1"/>
  <c r="F1743" i="1"/>
  <c r="I1742" i="1"/>
  <c r="K1742" i="1"/>
  <c r="G1742" i="1"/>
  <c r="F1742" i="1"/>
  <c r="I1741" i="1"/>
  <c r="K1741" i="1"/>
  <c r="G1741" i="1"/>
  <c r="F1741" i="1"/>
  <c r="I1740" i="1"/>
  <c r="K1740" i="1"/>
  <c r="G1740" i="1"/>
  <c r="F1740" i="1"/>
  <c r="I1739" i="1"/>
  <c r="K1739" i="1"/>
  <c r="G1739" i="1"/>
  <c r="F1739" i="1"/>
  <c r="I1738" i="1"/>
  <c r="K1738" i="1"/>
  <c r="G1738" i="1"/>
  <c r="F1738" i="1"/>
  <c r="I1737" i="1"/>
  <c r="K1737" i="1"/>
  <c r="G1737" i="1"/>
  <c r="F1737" i="1"/>
  <c r="I1736" i="1"/>
  <c r="K1736" i="1"/>
  <c r="G1736" i="1"/>
  <c r="F1736" i="1"/>
  <c r="I1735" i="1"/>
  <c r="K1735" i="1"/>
  <c r="G1735" i="1"/>
  <c r="F1735" i="1"/>
  <c r="I1734" i="1"/>
  <c r="K1734" i="1"/>
  <c r="G1734" i="1"/>
  <c r="F1734" i="1"/>
  <c r="I1733" i="1"/>
  <c r="K1733" i="1"/>
  <c r="G1733" i="1"/>
  <c r="F1733" i="1"/>
  <c r="I1732" i="1"/>
  <c r="K1732" i="1"/>
  <c r="G1732" i="1"/>
  <c r="F1732" i="1"/>
  <c r="I1731" i="1"/>
  <c r="K1731" i="1"/>
  <c r="G1731" i="1"/>
  <c r="F1731" i="1"/>
  <c r="I1730" i="1"/>
  <c r="K1730" i="1"/>
  <c r="G1730" i="1"/>
  <c r="F1730" i="1"/>
  <c r="I1729" i="1"/>
  <c r="K1729" i="1"/>
  <c r="G1729" i="1"/>
  <c r="F1729" i="1"/>
  <c r="I1728" i="1"/>
  <c r="K1728" i="1"/>
  <c r="G1728" i="1"/>
  <c r="F1728" i="1"/>
  <c r="I1727" i="1"/>
  <c r="K1727" i="1"/>
  <c r="G1727" i="1"/>
  <c r="F1727" i="1"/>
  <c r="I1726" i="1"/>
  <c r="K1726" i="1"/>
  <c r="G1726" i="1"/>
  <c r="F1726" i="1"/>
  <c r="I1725" i="1"/>
  <c r="K1725" i="1"/>
  <c r="G1725" i="1"/>
  <c r="F1725" i="1"/>
  <c r="I1724" i="1"/>
  <c r="K1724" i="1"/>
  <c r="G1724" i="1"/>
  <c r="F1724" i="1"/>
  <c r="I1723" i="1"/>
  <c r="K1723" i="1"/>
  <c r="G1723" i="1"/>
  <c r="F1723" i="1"/>
  <c r="I1722" i="1"/>
  <c r="K1722" i="1"/>
  <c r="G1722" i="1"/>
  <c r="F1722" i="1"/>
  <c r="I1721" i="1"/>
  <c r="K1721" i="1"/>
  <c r="G1721" i="1"/>
  <c r="F1721" i="1"/>
  <c r="I1720" i="1"/>
  <c r="K1720" i="1"/>
  <c r="G1720" i="1"/>
  <c r="F1720" i="1"/>
  <c r="I1719" i="1"/>
  <c r="K1719" i="1"/>
  <c r="G1719" i="1"/>
  <c r="F1719" i="1"/>
  <c r="I1718" i="1"/>
  <c r="K1718" i="1"/>
  <c r="G1718" i="1"/>
  <c r="F1718" i="1"/>
  <c r="I1717" i="1"/>
  <c r="K1717" i="1"/>
  <c r="G1717" i="1"/>
  <c r="F1717" i="1"/>
  <c r="I1716" i="1"/>
  <c r="K1716" i="1"/>
  <c r="G1716" i="1"/>
  <c r="F1716" i="1"/>
  <c r="I1715" i="1"/>
  <c r="K1715" i="1"/>
  <c r="G1715" i="1"/>
  <c r="F1715" i="1"/>
  <c r="I1714" i="1"/>
  <c r="K1714" i="1"/>
  <c r="G1714" i="1"/>
  <c r="F1714" i="1"/>
  <c r="I1713" i="1"/>
  <c r="K1713" i="1"/>
  <c r="G1713" i="1"/>
  <c r="F1713" i="1"/>
  <c r="I1712" i="1"/>
  <c r="K1712" i="1"/>
  <c r="G1712" i="1"/>
  <c r="F1712" i="1"/>
  <c r="I1711" i="1"/>
  <c r="K1711" i="1"/>
  <c r="G1711" i="1"/>
  <c r="F1711" i="1"/>
  <c r="I1710" i="1"/>
  <c r="K1710" i="1"/>
  <c r="G1710" i="1"/>
  <c r="F1710" i="1"/>
  <c r="I1709" i="1"/>
  <c r="K1709" i="1"/>
  <c r="G1709" i="1"/>
  <c r="F1709" i="1"/>
  <c r="I1708" i="1"/>
  <c r="K1708" i="1"/>
  <c r="G1708" i="1"/>
  <c r="F1708" i="1"/>
  <c r="I1707" i="1"/>
  <c r="K1707" i="1"/>
  <c r="G1707" i="1"/>
  <c r="F1707" i="1"/>
  <c r="I1706" i="1"/>
  <c r="K1706" i="1"/>
  <c r="G1706" i="1"/>
  <c r="F1706" i="1"/>
  <c r="I1705" i="1"/>
  <c r="K1705" i="1"/>
  <c r="G1705" i="1"/>
  <c r="F1705" i="1"/>
  <c r="I1704" i="1"/>
  <c r="K1704" i="1"/>
  <c r="G1704" i="1"/>
  <c r="F1704" i="1"/>
  <c r="I1703" i="1"/>
  <c r="K1703" i="1"/>
  <c r="G1703" i="1"/>
  <c r="F1703" i="1"/>
  <c r="I1702" i="1"/>
  <c r="K1702" i="1"/>
  <c r="G1702" i="1"/>
  <c r="F1702" i="1"/>
  <c r="I1701" i="1"/>
  <c r="K1701" i="1"/>
  <c r="G1701" i="1"/>
  <c r="F1701" i="1"/>
  <c r="I1700" i="1"/>
  <c r="K1700" i="1"/>
  <c r="G1700" i="1"/>
  <c r="F1700" i="1"/>
  <c r="I1699" i="1"/>
  <c r="K1699" i="1"/>
  <c r="G1699" i="1"/>
  <c r="F1699" i="1"/>
  <c r="I1698" i="1"/>
  <c r="K1698" i="1"/>
  <c r="G1698" i="1"/>
  <c r="F1698" i="1"/>
  <c r="I1697" i="1"/>
  <c r="K1697" i="1"/>
  <c r="G1697" i="1"/>
  <c r="F1697" i="1"/>
  <c r="I1696" i="1"/>
  <c r="K1696" i="1"/>
  <c r="G1696" i="1"/>
  <c r="F1696" i="1"/>
  <c r="I1695" i="1"/>
  <c r="K1695" i="1"/>
  <c r="G1695" i="1"/>
  <c r="F1695" i="1"/>
  <c r="I1694" i="1"/>
  <c r="K1694" i="1"/>
  <c r="G1694" i="1"/>
  <c r="F1694" i="1"/>
  <c r="I1693" i="1"/>
  <c r="K1693" i="1"/>
  <c r="G1693" i="1"/>
  <c r="F1693" i="1"/>
  <c r="I1692" i="1"/>
  <c r="K1692" i="1"/>
  <c r="G1692" i="1"/>
  <c r="F1692" i="1"/>
  <c r="I1691" i="1"/>
  <c r="K1691" i="1"/>
  <c r="G1691" i="1"/>
  <c r="F1691" i="1"/>
  <c r="I1690" i="1"/>
  <c r="K1690" i="1"/>
  <c r="G1690" i="1"/>
  <c r="F1690" i="1"/>
  <c r="I1689" i="1"/>
  <c r="K1689" i="1"/>
  <c r="G1689" i="1"/>
  <c r="F1689" i="1"/>
  <c r="I1688" i="1"/>
  <c r="K1688" i="1"/>
  <c r="G1688" i="1"/>
  <c r="F1688" i="1"/>
  <c r="I1687" i="1"/>
  <c r="K1687" i="1"/>
  <c r="G1687" i="1"/>
  <c r="F1687" i="1"/>
  <c r="I1686" i="1"/>
  <c r="K1686" i="1"/>
  <c r="G1686" i="1"/>
  <c r="F1686" i="1"/>
  <c r="I1685" i="1"/>
  <c r="K1685" i="1"/>
  <c r="G1685" i="1"/>
  <c r="F1685" i="1"/>
  <c r="I1684" i="1"/>
  <c r="K1684" i="1"/>
  <c r="G1684" i="1"/>
  <c r="F1684" i="1"/>
  <c r="I1683" i="1"/>
  <c r="K1683" i="1"/>
  <c r="G1683" i="1"/>
  <c r="F1683" i="1"/>
  <c r="I1682" i="1"/>
  <c r="K1682" i="1"/>
  <c r="G1682" i="1"/>
  <c r="F1682" i="1"/>
  <c r="I1681" i="1"/>
  <c r="K1681" i="1"/>
  <c r="G1681" i="1"/>
  <c r="F1681" i="1"/>
  <c r="I1680" i="1"/>
  <c r="K1680" i="1"/>
  <c r="G1680" i="1"/>
  <c r="F1680" i="1"/>
  <c r="I1679" i="1"/>
  <c r="K1679" i="1"/>
  <c r="G1679" i="1"/>
  <c r="F1679" i="1"/>
  <c r="I1678" i="1"/>
  <c r="K1678" i="1"/>
  <c r="G1678" i="1"/>
  <c r="F1678" i="1"/>
  <c r="I1677" i="1"/>
  <c r="K1677" i="1"/>
  <c r="G1677" i="1"/>
  <c r="F1677" i="1"/>
  <c r="I1676" i="1"/>
  <c r="K1676" i="1"/>
  <c r="G1676" i="1"/>
  <c r="F1676" i="1"/>
  <c r="I1675" i="1"/>
  <c r="K1675" i="1"/>
  <c r="G1675" i="1"/>
  <c r="F1675" i="1"/>
  <c r="I1674" i="1"/>
  <c r="K1674" i="1"/>
  <c r="G1674" i="1"/>
  <c r="F1674" i="1"/>
  <c r="I1673" i="1"/>
  <c r="K1673" i="1"/>
  <c r="G1673" i="1"/>
  <c r="F1673" i="1"/>
  <c r="I1672" i="1"/>
  <c r="K1672" i="1"/>
  <c r="G1672" i="1"/>
  <c r="F1672" i="1"/>
  <c r="I1671" i="1"/>
  <c r="K1671" i="1"/>
  <c r="G1671" i="1"/>
  <c r="F1671" i="1"/>
  <c r="I1670" i="1"/>
  <c r="K1670" i="1"/>
  <c r="G1670" i="1"/>
  <c r="F1670" i="1"/>
  <c r="I1669" i="1"/>
  <c r="K1669" i="1"/>
  <c r="G1669" i="1"/>
  <c r="F1669" i="1"/>
  <c r="I1668" i="1"/>
  <c r="K1668" i="1"/>
  <c r="G1668" i="1"/>
  <c r="F1668" i="1"/>
  <c r="I1667" i="1"/>
  <c r="K1667" i="1"/>
  <c r="G1667" i="1"/>
  <c r="F1667" i="1"/>
  <c r="I1666" i="1"/>
  <c r="K1666" i="1"/>
  <c r="G1666" i="1"/>
  <c r="F1666" i="1"/>
  <c r="I1665" i="1"/>
  <c r="K1665" i="1"/>
  <c r="G1665" i="1"/>
  <c r="F1665" i="1"/>
  <c r="I1664" i="1"/>
  <c r="K1664" i="1"/>
  <c r="G1664" i="1"/>
  <c r="F1664" i="1"/>
  <c r="I1663" i="1"/>
  <c r="K1663" i="1"/>
  <c r="G1663" i="1"/>
  <c r="F1663" i="1"/>
  <c r="I1662" i="1"/>
  <c r="K1662" i="1"/>
  <c r="G1662" i="1"/>
  <c r="F1662" i="1"/>
  <c r="I1661" i="1"/>
  <c r="K1661" i="1"/>
  <c r="G1661" i="1"/>
  <c r="F1661" i="1"/>
  <c r="I1660" i="1"/>
  <c r="K1660" i="1"/>
  <c r="G1660" i="1"/>
  <c r="F1660" i="1"/>
  <c r="I1659" i="1"/>
  <c r="K1659" i="1"/>
  <c r="G1659" i="1"/>
  <c r="F1659" i="1"/>
  <c r="I1658" i="1"/>
  <c r="K1658" i="1"/>
  <c r="G1658" i="1"/>
  <c r="F1658" i="1"/>
  <c r="I1657" i="1"/>
  <c r="K1657" i="1"/>
  <c r="G1657" i="1"/>
  <c r="F1657" i="1"/>
  <c r="I1656" i="1"/>
  <c r="K1656" i="1"/>
  <c r="G1656" i="1"/>
  <c r="F1656" i="1"/>
  <c r="I1655" i="1"/>
  <c r="K1655" i="1"/>
  <c r="G1655" i="1"/>
  <c r="F1655" i="1"/>
  <c r="I1654" i="1"/>
  <c r="K1654" i="1"/>
  <c r="G1654" i="1"/>
  <c r="F1654" i="1"/>
  <c r="I1653" i="1"/>
  <c r="K1653" i="1"/>
  <c r="G1653" i="1"/>
  <c r="F1653" i="1"/>
  <c r="I1652" i="1"/>
  <c r="K1652" i="1"/>
  <c r="G1652" i="1"/>
  <c r="F1652" i="1"/>
  <c r="I1651" i="1"/>
  <c r="K1651" i="1"/>
  <c r="G1651" i="1"/>
  <c r="F1651" i="1"/>
  <c r="I1650" i="1"/>
  <c r="K1650" i="1"/>
  <c r="G1650" i="1"/>
  <c r="F1650" i="1"/>
  <c r="I1649" i="1"/>
  <c r="K1649" i="1"/>
  <c r="G1649" i="1"/>
  <c r="F1649" i="1"/>
  <c r="I1648" i="1"/>
  <c r="K1648" i="1"/>
  <c r="G1648" i="1"/>
  <c r="F1648" i="1"/>
  <c r="I1647" i="1"/>
  <c r="K1647" i="1"/>
  <c r="G1647" i="1"/>
  <c r="F1647" i="1"/>
  <c r="I1646" i="1"/>
  <c r="K1646" i="1"/>
  <c r="G1646" i="1"/>
  <c r="F1646" i="1"/>
  <c r="I1645" i="1"/>
  <c r="K1645" i="1"/>
  <c r="G1645" i="1"/>
  <c r="F1645" i="1"/>
  <c r="I1644" i="1"/>
  <c r="K1644" i="1"/>
  <c r="G1644" i="1"/>
  <c r="F1644" i="1"/>
  <c r="I1643" i="1"/>
  <c r="K1643" i="1"/>
  <c r="G1643" i="1"/>
  <c r="F1643" i="1"/>
  <c r="I1642" i="1"/>
  <c r="K1642" i="1"/>
  <c r="G1642" i="1"/>
  <c r="F1642" i="1"/>
  <c r="I1641" i="1"/>
  <c r="K1641" i="1"/>
  <c r="G1641" i="1"/>
  <c r="F1641" i="1"/>
  <c r="I1640" i="1"/>
  <c r="K1640" i="1"/>
  <c r="G1640" i="1"/>
  <c r="F1640" i="1"/>
  <c r="I1639" i="1"/>
  <c r="K1639" i="1"/>
  <c r="G1639" i="1"/>
  <c r="F1639" i="1"/>
  <c r="I1638" i="1"/>
  <c r="K1638" i="1"/>
  <c r="G1638" i="1"/>
  <c r="F1638" i="1"/>
  <c r="I1637" i="1"/>
  <c r="K1637" i="1"/>
  <c r="G1637" i="1"/>
  <c r="F1637" i="1"/>
  <c r="I1636" i="1"/>
  <c r="K1636" i="1"/>
  <c r="G1636" i="1"/>
  <c r="F1636" i="1"/>
  <c r="I1635" i="1"/>
  <c r="K1635" i="1"/>
  <c r="G1635" i="1"/>
  <c r="F1635" i="1"/>
  <c r="I1634" i="1"/>
  <c r="K1634" i="1"/>
  <c r="G1634" i="1"/>
  <c r="F1634" i="1"/>
  <c r="I1633" i="1"/>
  <c r="K1633" i="1"/>
  <c r="G1633" i="1"/>
  <c r="F1633" i="1"/>
  <c r="I1632" i="1"/>
  <c r="K1632" i="1"/>
  <c r="G1632" i="1"/>
  <c r="F1632" i="1"/>
  <c r="I1631" i="1"/>
  <c r="K1631" i="1"/>
  <c r="G1631" i="1"/>
  <c r="F1631" i="1"/>
  <c r="I1630" i="1"/>
  <c r="K1630" i="1"/>
  <c r="G1630" i="1"/>
  <c r="F1630" i="1"/>
  <c r="I1629" i="1"/>
  <c r="K1629" i="1"/>
  <c r="G1629" i="1"/>
  <c r="F1629" i="1"/>
  <c r="I1628" i="1"/>
  <c r="K1628" i="1"/>
  <c r="G1628" i="1"/>
  <c r="F1628" i="1"/>
  <c r="I1627" i="1"/>
  <c r="K1627" i="1"/>
  <c r="G1627" i="1"/>
  <c r="F1627" i="1"/>
  <c r="I1626" i="1"/>
  <c r="K1626" i="1"/>
  <c r="G1626" i="1"/>
  <c r="F1626" i="1"/>
  <c r="I1625" i="1"/>
  <c r="K1625" i="1"/>
  <c r="G1625" i="1"/>
  <c r="F1625" i="1"/>
  <c r="I1624" i="1"/>
  <c r="K1624" i="1"/>
  <c r="G1624" i="1"/>
  <c r="F1624" i="1"/>
  <c r="I1623" i="1"/>
  <c r="K1623" i="1"/>
  <c r="G1623" i="1"/>
  <c r="F1623" i="1"/>
  <c r="I1622" i="1"/>
  <c r="K1622" i="1"/>
  <c r="G1622" i="1"/>
  <c r="F1622" i="1"/>
  <c r="I1621" i="1"/>
  <c r="K1621" i="1"/>
  <c r="G1621" i="1"/>
  <c r="F1621" i="1"/>
  <c r="I1620" i="1"/>
  <c r="K1620" i="1"/>
  <c r="G1620" i="1"/>
  <c r="F1620" i="1"/>
  <c r="I1619" i="1"/>
  <c r="K1619" i="1"/>
  <c r="G1619" i="1"/>
  <c r="F1619" i="1"/>
  <c r="I1618" i="1"/>
  <c r="K1618" i="1"/>
  <c r="G1618" i="1"/>
  <c r="F1618" i="1"/>
  <c r="I1617" i="1"/>
  <c r="K1617" i="1"/>
  <c r="G1617" i="1"/>
  <c r="F1617" i="1"/>
  <c r="I1616" i="1"/>
  <c r="K1616" i="1"/>
  <c r="G1616" i="1"/>
  <c r="F1616" i="1"/>
  <c r="I1615" i="1"/>
  <c r="K1615" i="1"/>
  <c r="G1615" i="1"/>
  <c r="F1615" i="1"/>
  <c r="I1614" i="1"/>
  <c r="K1614" i="1"/>
  <c r="G1614" i="1"/>
  <c r="F1614" i="1"/>
  <c r="I1613" i="1"/>
  <c r="K1613" i="1"/>
  <c r="G1613" i="1"/>
  <c r="F1613" i="1"/>
  <c r="I1612" i="1"/>
  <c r="K1612" i="1"/>
  <c r="G1612" i="1"/>
  <c r="F1612" i="1"/>
  <c r="I1611" i="1"/>
  <c r="K1611" i="1"/>
  <c r="G1611" i="1"/>
  <c r="F1611" i="1"/>
  <c r="I1610" i="1"/>
  <c r="K1610" i="1"/>
  <c r="G1610" i="1"/>
  <c r="F1610" i="1"/>
  <c r="I1609" i="1"/>
  <c r="K1609" i="1"/>
  <c r="G1609" i="1"/>
  <c r="F1609" i="1"/>
  <c r="I1608" i="1"/>
  <c r="K1608" i="1"/>
  <c r="G1608" i="1"/>
  <c r="F1608" i="1"/>
  <c r="I1607" i="1"/>
  <c r="K1607" i="1"/>
  <c r="G1607" i="1"/>
  <c r="F1607" i="1"/>
  <c r="I1606" i="1"/>
  <c r="K1606" i="1"/>
  <c r="G1606" i="1"/>
  <c r="F1606" i="1"/>
  <c r="I1605" i="1"/>
  <c r="K1605" i="1"/>
  <c r="G1605" i="1"/>
  <c r="F1605" i="1"/>
  <c r="I1604" i="1"/>
  <c r="K1604" i="1"/>
  <c r="G1604" i="1"/>
  <c r="F1604" i="1"/>
  <c r="I1603" i="1"/>
  <c r="K1603" i="1"/>
  <c r="G1603" i="1"/>
  <c r="F1603" i="1"/>
  <c r="I1602" i="1"/>
  <c r="K1602" i="1"/>
  <c r="G1602" i="1"/>
  <c r="F1602" i="1"/>
  <c r="I1601" i="1"/>
  <c r="K1601" i="1"/>
  <c r="G1601" i="1"/>
  <c r="F1601" i="1"/>
  <c r="I1600" i="1"/>
  <c r="K1600" i="1"/>
  <c r="G1600" i="1"/>
  <c r="F1600" i="1"/>
  <c r="I1599" i="1"/>
  <c r="K1599" i="1"/>
  <c r="G1599" i="1"/>
  <c r="F1599" i="1"/>
  <c r="I1598" i="1"/>
  <c r="K1598" i="1"/>
  <c r="G1598" i="1"/>
  <c r="F1598" i="1"/>
  <c r="I1597" i="1"/>
  <c r="K1597" i="1"/>
  <c r="G1597" i="1"/>
  <c r="F1597" i="1"/>
  <c r="I1596" i="1"/>
  <c r="K1596" i="1"/>
  <c r="G1596" i="1"/>
  <c r="F1596" i="1"/>
  <c r="I1595" i="1"/>
  <c r="K1595" i="1"/>
  <c r="G1595" i="1"/>
  <c r="F1595" i="1"/>
  <c r="I1594" i="1"/>
  <c r="K1594" i="1"/>
  <c r="G1594" i="1"/>
  <c r="F1594" i="1"/>
  <c r="I1593" i="1"/>
  <c r="K1593" i="1"/>
  <c r="G1593" i="1"/>
  <c r="F1593" i="1"/>
  <c r="I1592" i="1"/>
  <c r="K1592" i="1"/>
  <c r="G1592" i="1"/>
  <c r="F1592" i="1"/>
  <c r="I1591" i="1"/>
  <c r="K1591" i="1"/>
  <c r="G1591" i="1"/>
  <c r="F1591" i="1"/>
  <c r="I1590" i="1"/>
  <c r="K1590" i="1"/>
  <c r="G1590" i="1"/>
  <c r="F1590" i="1"/>
  <c r="I1589" i="1"/>
  <c r="K1589" i="1"/>
  <c r="G1589" i="1"/>
  <c r="F1589" i="1"/>
  <c r="I1588" i="1"/>
  <c r="K1588" i="1"/>
  <c r="G1588" i="1"/>
  <c r="F1588" i="1"/>
  <c r="I1587" i="1"/>
  <c r="K1587" i="1"/>
  <c r="G1587" i="1"/>
  <c r="F1587" i="1"/>
  <c r="I1586" i="1"/>
  <c r="K1586" i="1"/>
  <c r="G1586" i="1"/>
  <c r="F1586" i="1"/>
  <c r="I1585" i="1"/>
  <c r="K1585" i="1"/>
  <c r="G1585" i="1"/>
  <c r="F1585" i="1"/>
  <c r="I1584" i="1"/>
  <c r="K1584" i="1"/>
  <c r="G1584" i="1"/>
  <c r="F1584" i="1"/>
  <c r="I1583" i="1"/>
  <c r="K1583" i="1"/>
  <c r="G1583" i="1"/>
  <c r="F1583" i="1"/>
  <c r="I1582" i="1"/>
  <c r="K1582" i="1"/>
  <c r="G1582" i="1"/>
  <c r="F1582" i="1"/>
  <c r="I1581" i="1"/>
  <c r="K1581" i="1"/>
  <c r="G1581" i="1"/>
  <c r="F1581" i="1"/>
  <c r="I1580" i="1"/>
  <c r="K1580" i="1"/>
  <c r="G1580" i="1"/>
  <c r="F1580" i="1"/>
  <c r="I1579" i="1"/>
  <c r="K1579" i="1"/>
  <c r="G1579" i="1"/>
  <c r="F1579" i="1"/>
  <c r="I1578" i="1"/>
  <c r="K1578" i="1"/>
  <c r="G1578" i="1"/>
  <c r="F1578" i="1"/>
  <c r="I1577" i="1"/>
  <c r="K1577" i="1"/>
  <c r="G1577" i="1"/>
  <c r="F1577" i="1"/>
  <c r="I1576" i="1"/>
  <c r="K1576" i="1"/>
  <c r="G1576" i="1"/>
  <c r="F1576" i="1"/>
  <c r="I1575" i="1"/>
  <c r="K1575" i="1"/>
  <c r="G1575" i="1"/>
  <c r="F1575" i="1"/>
  <c r="I1574" i="1"/>
  <c r="K1574" i="1"/>
  <c r="G1574" i="1"/>
  <c r="F1574" i="1"/>
  <c r="I1573" i="1"/>
  <c r="K1573" i="1"/>
  <c r="G1573" i="1"/>
  <c r="F1573" i="1"/>
  <c r="I1572" i="1"/>
  <c r="K1572" i="1"/>
  <c r="G1572" i="1"/>
  <c r="F1572" i="1"/>
  <c r="I1571" i="1"/>
  <c r="K1571" i="1"/>
  <c r="G1571" i="1"/>
  <c r="F1571" i="1"/>
  <c r="I1570" i="1"/>
  <c r="K1570" i="1"/>
  <c r="G1570" i="1"/>
  <c r="F1570" i="1"/>
  <c r="I1569" i="1"/>
  <c r="K1569" i="1"/>
  <c r="G1569" i="1"/>
  <c r="F1569" i="1"/>
  <c r="I1568" i="1"/>
  <c r="K1568" i="1"/>
  <c r="G1568" i="1"/>
  <c r="F1568" i="1"/>
  <c r="I1567" i="1"/>
  <c r="K1567" i="1"/>
  <c r="G1567" i="1"/>
  <c r="F1567" i="1"/>
  <c r="I1566" i="1"/>
  <c r="K1566" i="1"/>
  <c r="G1566" i="1"/>
  <c r="F1566" i="1"/>
  <c r="I1565" i="1"/>
  <c r="K1565" i="1"/>
  <c r="G1565" i="1"/>
  <c r="F1565" i="1"/>
  <c r="I1564" i="1"/>
  <c r="K1564" i="1"/>
  <c r="G1564" i="1"/>
  <c r="F1564" i="1"/>
  <c r="I1563" i="1"/>
  <c r="K1563" i="1"/>
  <c r="G1563" i="1"/>
  <c r="F1563" i="1"/>
  <c r="I1562" i="1"/>
  <c r="K1562" i="1"/>
  <c r="G1562" i="1"/>
  <c r="F1562" i="1"/>
  <c r="I1561" i="1"/>
  <c r="K1561" i="1"/>
  <c r="G1561" i="1"/>
  <c r="F1561" i="1"/>
  <c r="I1560" i="1"/>
  <c r="K1560" i="1"/>
  <c r="G1560" i="1"/>
  <c r="F1560" i="1"/>
  <c r="I1559" i="1"/>
  <c r="K1559" i="1"/>
  <c r="G1559" i="1"/>
  <c r="F1559" i="1"/>
  <c r="I1558" i="1"/>
  <c r="K1558" i="1"/>
  <c r="G1558" i="1"/>
  <c r="F1558" i="1"/>
  <c r="I1557" i="1"/>
  <c r="K1557" i="1"/>
  <c r="G1557" i="1"/>
  <c r="F1557" i="1"/>
  <c r="I1556" i="1"/>
  <c r="K1556" i="1"/>
  <c r="G1556" i="1"/>
  <c r="F1556" i="1"/>
  <c r="I1555" i="1"/>
  <c r="K1555" i="1"/>
  <c r="G1555" i="1"/>
  <c r="F1555" i="1"/>
  <c r="I1554" i="1"/>
  <c r="K1554" i="1"/>
  <c r="G1554" i="1"/>
  <c r="F1554" i="1"/>
  <c r="I1553" i="1"/>
  <c r="K1553" i="1"/>
  <c r="G1553" i="1"/>
  <c r="F1553" i="1"/>
  <c r="I1552" i="1"/>
  <c r="K1552" i="1"/>
  <c r="G1552" i="1"/>
  <c r="F1552" i="1"/>
  <c r="I1551" i="1"/>
  <c r="K1551" i="1"/>
  <c r="G1551" i="1"/>
  <c r="F1551" i="1"/>
  <c r="I1550" i="1"/>
  <c r="K1550" i="1"/>
  <c r="G1550" i="1"/>
  <c r="F1550" i="1"/>
  <c r="I1549" i="1"/>
  <c r="K1549" i="1"/>
  <c r="G1549" i="1"/>
  <c r="F1549" i="1"/>
  <c r="I1548" i="1"/>
  <c r="K1548" i="1"/>
  <c r="G1548" i="1"/>
  <c r="F1548" i="1"/>
  <c r="I1547" i="1"/>
  <c r="K1547" i="1"/>
  <c r="G1547" i="1"/>
  <c r="F1547" i="1"/>
  <c r="I1546" i="1"/>
  <c r="K1546" i="1"/>
  <c r="G1546" i="1"/>
  <c r="F1546" i="1"/>
  <c r="I1545" i="1"/>
  <c r="K1545" i="1"/>
  <c r="G1545" i="1"/>
  <c r="F1545" i="1"/>
  <c r="I1544" i="1"/>
  <c r="K1544" i="1"/>
  <c r="G1544" i="1"/>
  <c r="F1544" i="1"/>
  <c r="I1543" i="1"/>
  <c r="K1543" i="1"/>
  <c r="G1543" i="1"/>
  <c r="F1543" i="1"/>
  <c r="I1542" i="1"/>
  <c r="K1542" i="1"/>
  <c r="G1542" i="1"/>
  <c r="F1542" i="1"/>
  <c r="I1541" i="1"/>
  <c r="K1541" i="1"/>
  <c r="G1541" i="1"/>
  <c r="F1541" i="1"/>
  <c r="I1540" i="1"/>
  <c r="K1540" i="1"/>
  <c r="G1540" i="1"/>
  <c r="F1540" i="1"/>
  <c r="I1539" i="1"/>
  <c r="K1539" i="1"/>
  <c r="G1539" i="1"/>
  <c r="F1539" i="1"/>
  <c r="I1538" i="1"/>
  <c r="K1538" i="1"/>
  <c r="G1538" i="1"/>
  <c r="F1538" i="1"/>
  <c r="I1537" i="1"/>
  <c r="K1537" i="1"/>
  <c r="G1537" i="1"/>
  <c r="F1537" i="1"/>
  <c r="I1536" i="1"/>
  <c r="K1536" i="1"/>
  <c r="G1536" i="1"/>
  <c r="F1536" i="1"/>
  <c r="I1535" i="1"/>
  <c r="K1535" i="1"/>
  <c r="G1535" i="1"/>
  <c r="F1535" i="1"/>
  <c r="I1534" i="1"/>
  <c r="K1534" i="1"/>
  <c r="G1534" i="1"/>
  <c r="F1534" i="1"/>
  <c r="I1533" i="1"/>
  <c r="K1533" i="1"/>
  <c r="G1533" i="1"/>
  <c r="F1533" i="1"/>
  <c r="I1532" i="1"/>
  <c r="K1532" i="1"/>
  <c r="G1532" i="1"/>
  <c r="F1532" i="1"/>
  <c r="I1531" i="1"/>
  <c r="K1531" i="1"/>
  <c r="G1531" i="1"/>
  <c r="F1531" i="1"/>
  <c r="I1530" i="1"/>
  <c r="K1530" i="1"/>
  <c r="G1530" i="1"/>
  <c r="F1530" i="1"/>
  <c r="I1529" i="1"/>
  <c r="K1529" i="1"/>
  <c r="G1529" i="1"/>
  <c r="F1529" i="1"/>
  <c r="I1528" i="1"/>
  <c r="K1528" i="1"/>
  <c r="G1528" i="1"/>
  <c r="F1528" i="1"/>
  <c r="I1527" i="1"/>
  <c r="K1527" i="1"/>
  <c r="G1527" i="1"/>
  <c r="F1527" i="1"/>
  <c r="I1526" i="1"/>
  <c r="K1526" i="1"/>
  <c r="G1526" i="1"/>
  <c r="F1526" i="1"/>
  <c r="I1525" i="1"/>
  <c r="K1525" i="1"/>
  <c r="G1525" i="1"/>
  <c r="F1525" i="1"/>
  <c r="I1524" i="1"/>
  <c r="K1524" i="1"/>
  <c r="G1524" i="1"/>
  <c r="F1524" i="1"/>
  <c r="I1523" i="1"/>
  <c r="K1523" i="1"/>
  <c r="G1523" i="1"/>
  <c r="F1523" i="1"/>
  <c r="I1522" i="1"/>
  <c r="K1522" i="1"/>
  <c r="G1522" i="1"/>
  <c r="F1522" i="1"/>
  <c r="I1521" i="1"/>
  <c r="K1521" i="1"/>
  <c r="G1521" i="1"/>
  <c r="F1521" i="1"/>
  <c r="I1520" i="1"/>
  <c r="K1520" i="1"/>
  <c r="G1520" i="1"/>
  <c r="F1520" i="1"/>
  <c r="I1519" i="1"/>
  <c r="K1519" i="1"/>
  <c r="G1519" i="1"/>
  <c r="F1519" i="1"/>
  <c r="I1518" i="1"/>
  <c r="K1518" i="1"/>
  <c r="G1518" i="1"/>
  <c r="F1518" i="1"/>
  <c r="I1517" i="1"/>
  <c r="K1517" i="1"/>
  <c r="G1517" i="1"/>
  <c r="F1517" i="1"/>
  <c r="I1516" i="1"/>
  <c r="K1516" i="1"/>
  <c r="G1516" i="1"/>
  <c r="F1516" i="1"/>
  <c r="I1515" i="1"/>
  <c r="K1515" i="1"/>
  <c r="G1515" i="1"/>
  <c r="F1515" i="1"/>
  <c r="I1514" i="1"/>
  <c r="K1514" i="1"/>
  <c r="G1514" i="1"/>
  <c r="F1514" i="1"/>
  <c r="I1513" i="1"/>
  <c r="K1513" i="1"/>
  <c r="G1513" i="1"/>
  <c r="F1513" i="1"/>
  <c r="I1512" i="1"/>
  <c r="K1512" i="1"/>
  <c r="G1512" i="1"/>
  <c r="F1512" i="1"/>
  <c r="I1511" i="1"/>
  <c r="K1511" i="1"/>
  <c r="G1511" i="1"/>
  <c r="F1511" i="1"/>
  <c r="I1510" i="1"/>
  <c r="K1510" i="1"/>
  <c r="G1510" i="1"/>
  <c r="F1510" i="1"/>
  <c r="I1509" i="1"/>
  <c r="K1509" i="1"/>
  <c r="G1509" i="1"/>
  <c r="F1509" i="1"/>
  <c r="I1508" i="1"/>
  <c r="K1508" i="1"/>
  <c r="G1508" i="1"/>
  <c r="F1508" i="1"/>
  <c r="I1507" i="1"/>
  <c r="K1507" i="1"/>
  <c r="G1507" i="1"/>
  <c r="F1507" i="1"/>
  <c r="I1506" i="1"/>
  <c r="K1506" i="1"/>
  <c r="G1506" i="1"/>
  <c r="F1506" i="1"/>
  <c r="I1505" i="1"/>
  <c r="K1505" i="1"/>
  <c r="G1505" i="1"/>
  <c r="F1505" i="1"/>
  <c r="I1504" i="1"/>
  <c r="K1504" i="1"/>
  <c r="G1504" i="1"/>
  <c r="F1504" i="1"/>
  <c r="I1503" i="1"/>
  <c r="K1503" i="1"/>
  <c r="G1503" i="1"/>
  <c r="F1503" i="1"/>
  <c r="I1502" i="1"/>
  <c r="K1502" i="1"/>
  <c r="G1502" i="1"/>
  <c r="F1502" i="1"/>
  <c r="I1501" i="1"/>
  <c r="K1501" i="1"/>
  <c r="G1501" i="1"/>
  <c r="F1501" i="1"/>
  <c r="I1500" i="1"/>
  <c r="K1500" i="1"/>
  <c r="G1500" i="1"/>
  <c r="F1500" i="1"/>
  <c r="I1499" i="1"/>
  <c r="K1499" i="1"/>
  <c r="G1499" i="1"/>
  <c r="F1499" i="1"/>
  <c r="I1498" i="1"/>
  <c r="K1498" i="1"/>
  <c r="G1498" i="1"/>
  <c r="F1498" i="1"/>
  <c r="I1497" i="1"/>
  <c r="K1497" i="1"/>
  <c r="G1497" i="1"/>
  <c r="F1497" i="1"/>
  <c r="I1496" i="1"/>
  <c r="K1496" i="1"/>
  <c r="G1496" i="1"/>
  <c r="F1496" i="1"/>
  <c r="I1495" i="1"/>
  <c r="K1495" i="1"/>
  <c r="G1495" i="1"/>
  <c r="F1495" i="1"/>
  <c r="I1494" i="1"/>
  <c r="K1494" i="1"/>
  <c r="G1494" i="1"/>
  <c r="F1494" i="1"/>
  <c r="I1493" i="1"/>
  <c r="K1493" i="1"/>
  <c r="G1493" i="1"/>
  <c r="F1493" i="1"/>
  <c r="I1492" i="1"/>
  <c r="K1492" i="1"/>
  <c r="G1492" i="1"/>
  <c r="F1492" i="1"/>
  <c r="I1491" i="1"/>
  <c r="K1491" i="1"/>
  <c r="G1491" i="1"/>
  <c r="F1491" i="1"/>
  <c r="I1490" i="1"/>
  <c r="K1490" i="1"/>
  <c r="G1490" i="1"/>
  <c r="F1490" i="1"/>
  <c r="I1489" i="1"/>
  <c r="K1489" i="1"/>
  <c r="G1489" i="1"/>
  <c r="F1489" i="1"/>
  <c r="I1488" i="1"/>
  <c r="K1488" i="1"/>
  <c r="G1488" i="1"/>
  <c r="F1488" i="1"/>
  <c r="I1487" i="1"/>
  <c r="K1487" i="1"/>
  <c r="G1487" i="1"/>
  <c r="F1487" i="1"/>
  <c r="I1486" i="1"/>
  <c r="K1486" i="1"/>
  <c r="G1486" i="1"/>
  <c r="F1486" i="1"/>
  <c r="I1485" i="1"/>
  <c r="K1485" i="1"/>
  <c r="G1485" i="1"/>
  <c r="F1485" i="1"/>
  <c r="I1484" i="1"/>
  <c r="K1484" i="1"/>
  <c r="G1484" i="1"/>
  <c r="F1484" i="1"/>
  <c r="I1483" i="1"/>
  <c r="K1483" i="1"/>
  <c r="G1483" i="1"/>
  <c r="F1483" i="1"/>
  <c r="I1482" i="1"/>
  <c r="K1482" i="1"/>
  <c r="G1482" i="1"/>
  <c r="F1482" i="1"/>
  <c r="I1481" i="1"/>
  <c r="K1481" i="1"/>
  <c r="G1481" i="1"/>
  <c r="F1481" i="1"/>
  <c r="I1480" i="1"/>
  <c r="K1480" i="1"/>
  <c r="G1480" i="1"/>
  <c r="F1480" i="1"/>
  <c r="I1479" i="1"/>
  <c r="K1479" i="1"/>
  <c r="G1479" i="1"/>
  <c r="F1479" i="1"/>
  <c r="I1478" i="1"/>
  <c r="K1478" i="1"/>
  <c r="G1478" i="1"/>
  <c r="F1478" i="1"/>
  <c r="I1477" i="1"/>
  <c r="K1477" i="1"/>
  <c r="G1477" i="1"/>
  <c r="F1477" i="1"/>
  <c r="I1476" i="1"/>
  <c r="K1476" i="1"/>
  <c r="G1476" i="1"/>
  <c r="F1476" i="1"/>
  <c r="I1475" i="1"/>
  <c r="K1475" i="1"/>
  <c r="G1475" i="1"/>
  <c r="F1475" i="1"/>
  <c r="I1474" i="1"/>
  <c r="K1474" i="1"/>
  <c r="G1474" i="1"/>
  <c r="F1474" i="1"/>
  <c r="I1473" i="1"/>
  <c r="K1473" i="1"/>
  <c r="G1473" i="1"/>
  <c r="F1473" i="1"/>
  <c r="I1472" i="1"/>
  <c r="K1472" i="1"/>
  <c r="G1472" i="1"/>
  <c r="F1472" i="1"/>
  <c r="I1471" i="1"/>
  <c r="K1471" i="1"/>
  <c r="G1471" i="1"/>
  <c r="F1471" i="1"/>
  <c r="I1470" i="1"/>
  <c r="K1470" i="1"/>
  <c r="G1470" i="1"/>
  <c r="F1470" i="1"/>
  <c r="I1469" i="1"/>
  <c r="K1469" i="1"/>
  <c r="G1469" i="1"/>
  <c r="F1469" i="1"/>
  <c r="I1468" i="1"/>
  <c r="K1468" i="1"/>
  <c r="G1468" i="1"/>
  <c r="F1468" i="1"/>
  <c r="I1467" i="1"/>
  <c r="K1467" i="1"/>
  <c r="G1467" i="1"/>
  <c r="F1467" i="1"/>
  <c r="I1466" i="1"/>
  <c r="K1466" i="1"/>
  <c r="G1466" i="1"/>
  <c r="F1466" i="1"/>
  <c r="I1465" i="1"/>
  <c r="K1465" i="1"/>
  <c r="G1465" i="1"/>
  <c r="F1465" i="1"/>
  <c r="I1464" i="1"/>
  <c r="K1464" i="1"/>
  <c r="G1464" i="1"/>
  <c r="F1464" i="1"/>
  <c r="I1463" i="1"/>
  <c r="K1463" i="1"/>
  <c r="G1463" i="1"/>
  <c r="F1463" i="1"/>
  <c r="I1462" i="1"/>
  <c r="K1462" i="1"/>
  <c r="G1462" i="1"/>
  <c r="F1462" i="1"/>
  <c r="I1461" i="1"/>
  <c r="K1461" i="1"/>
  <c r="G1461" i="1"/>
  <c r="F1461" i="1"/>
  <c r="I1460" i="1"/>
  <c r="K1460" i="1"/>
  <c r="G1460" i="1"/>
  <c r="F1460" i="1"/>
  <c r="I1459" i="1"/>
  <c r="K1459" i="1"/>
  <c r="G1459" i="1"/>
  <c r="F1459" i="1"/>
  <c r="I1458" i="1"/>
  <c r="K1458" i="1"/>
  <c r="G1458" i="1"/>
  <c r="F1458" i="1"/>
  <c r="I1457" i="1"/>
  <c r="K1457" i="1"/>
  <c r="G1457" i="1"/>
  <c r="F1457" i="1"/>
  <c r="I1456" i="1"/>
  <c r="K1456" i="1"/>
  <c r="G1456" i="1"/>
  <c r="F1456" i="1"/>
  <c r="I1455" i="1"/>
  <c r="K1455" i="1"/>
  <c r="G1455" i="1"/>
  <c r="F1455" i="1"/>
  <c r="I1454" i="1"/>
  <c r="K1454" i="1"/>
  <c r="G1454" i="1"/>
  <c r="F1454" i="1"/>
  <c r="I1453" i="1"/>
  <c r="K1453" i="1"/>
  <c r="G1453" i="1"/>
  <c r="F1453" i="1"/>
  <c r="I1452" i="1"/>
  <c r="K1452" i="1"/>
  <c r="G1452" i="1"/>
  <c r="F1452" i="1"/>
  <c r="I1451" i="1"/>
  <c r="K1451" i="1"/>
  <c r="G1451" i="1"/>
  <c r="F1451" i="1"/>
  <c r="I1450" i="1"/>
  <c r="K1450" i="1"/>
  <c r="G1450" i="1"/>
  <c r="F1450" i="1"/>
  <c r="I1449" i="1"/>
  <c r="K1449" i="1"/>
  <c r="G1449" i="1"/>
  <c r="F1449" i="1"/>
  <c r="I1448" i="1"/>
  <c r="K1448" i="1"/>
  <c r="G1448" i="1"/>
  <c r="F1448" i="1"/>
  <c r="I1447" i="1"/>
  <c r="K1447" i="1"/>
  <c r="G1447" i="1"/>
  <c r="F1447" i="1"/>
  <c r="I1446" i="1"/>
  <c r="K1446" i="1"/>
  <c r="G1446" i="1"/>
  <c r="F1446" i="1"/>
  <c r="I1445" i="1"/>
  <c r="K1445" i="1"/>
  <c r="G1445" i="1"/>
  <c r="F1445" i="1"/>
  <c r="I1444" i="1"/>
  <c r="K1444" i="1"/>
  <c r="G1444" i="1"/>
  <c r="F1444" i="1"/>
  <c r="I1443" i="1"/>
  <c r="K1443" i="1"/>
  <c r="G1443" i="1"/>
  <c r="F1443" i="1"/>
  <c r="I1442" i="1"/>
  <c r="K1442" i="1"/>
  <c r="G1442" i="1"/>
  <c r="F1442" i="1"/>
  <c r="I1441" i="1"/>
  <c r="K1441" i="1"/>
  <c r="G1441" i="1"/>
  <c r="F1441" i="1"/>
  <c r="I1440" i="1"/>
  <c r="K1440" i="1"/>
  <c r="G1440" i="1"/>
  <c r="F1440" i="1"/>
  <c r="I1439" i="1"/>
  <c r="K1439" i="1"/>
  <c r="G1439" i="1"/>
  <c r="F1439" i="1"/>
  <c r="I1438" i="1"/>
  <c r="K1438" i="1"/>
  <c r="G1438" i="1"/>
  <c r="F1438" i="1"/>
  <c r="I1437" i="1"/>
  <c r="K1437" i="1"/>
  <c r="G1437" i="1"/>
  <c r="F1437" i="1"/>
  <c r="I1436" i="1"/>
  <c r="K1436" i="1"/>
  <c r="G1436" i="1"/>
  <c r="F1436" i="1"/>
  <c r="I1435" i="1"/>
  <c r="K1435" i="1"/>
  <c r="G1435" i="1"/>
  <c r="F1435" i="1"/>
  <c r="I1434" i="1"/>
  <c r="K1434" i="1"/>
  <c r="G1434" i="1"/>
  <c r="F1434" i="1"/>
  <c r="I1433" i="1"/>
  <c r="K1433" i="1"/>
  <c r="G1433" i="1"/>
  <c r="F1433" i="1"/>
  <c r="I1432" i="1"/>
  <c r="K1432" i="1"/>
  <c r="G1432" i="1"/>
  <c r="F1432" i="1"/>
  <c r="I1431" i="1"/>
  <c r="K1431" i="1"/>
  <c r="G1431" i="1"/>
  <c r="F1431" i="1"/>
  <c r="I1430" i="1"/>
  <c r="K1430" i="1"/>
  <c r="G1430" i="1"/>
  <c r="F1430" i="1"/>
  <c r="I1429" i="1"/>
  <c r="K1429" i="1"/>
  <c r="G1429" i="1"/>
  <c r="F1429" i="1"/>
  <c r="I1428" i="1"/>
  <c r="K1428" i="1"/>
  <c r="G1428" i="1"/>
  <c r="F1428" i="1"/>
  <c r="I1427" i="1"/>
  <c r="K1427" i="1"/>
  <c r="G1427" i="1"/>
  <c r="F1427" i="1"/>
  <c r="I1426" i="1"/>
  <c r="K1426" i="1"/>
  <c r="G1426" i="1"/>
  <c r="F1426" i="1"/>
  <c r="I1425" i="1"/>
  <c r="K1425" i="1"/>
  <c r="G1425" i="1"/>
  <c r="F1425" i="1"/>
  <c r="I1424" i="1"/>
  <c r="K1424" i="1"/>
  <c r="G1424" i="1"/>
  <c r="F1424" i="1"/>
  <c r="I1423" i="1"/>
  <c r="K1423" i="1"/>
  <c r="G1423" i="1"/>
  <c r="F1423" i="1"/>
  <c r="I1422" i="1"/>
  <c r="K1422" i="1"/>
  <c r="G1422" i="1"/>
  <c r="F1422" i="1"/>
  <c r="I1421" i="1"/>
  <c r="K1421" i="1"/>
  <c r="G1421" i="1"/>
  <c r="F1421" i="1"/>
  <c r="I1420" i="1"/>
  <c r="K1420" i="1"/>
  <c r="G1420" i="1"/>
  <c r="F1420" i="1"/>
  <c r="I1419" i="1"/>
  <c r="K1419" i="1"/>
  <c r="G1419" i="1"/>
  <c r="F1419" i="1"/>
  <c r="I1418" i="1"/>
  <c r="K1418" i="1"/>
  <c r="G1418" i="1"/>
  <c r="F1418" i="1"/>
  <c r="I1417" i="1"/>
  <c r="K1417" i="1"/>
  <c r="G1417" i="1"/>
  <c r="F1417" i="1"/>
  <c r="I1416" i="1"/>
  <c r="K1416" i="1"/>
  <c r="G1416" i="1"/>
  <c r="F1416" i="1"/>
  <c r="I1415" i="1"/>
  <c r="K1415" i="1"/>
  <c r="G1415" i="1"/>
  <c r="F1415" i="1"/>
  <c r="I1414" i="1"/>
  <c r="K1414" i="1"/>
  <c r="G1414" i="1"/>
  <c r="F1414" i="1"/>
  <c r="I1413" i="1"/>
  <c r="K1413" i="1"/>
  <c r="G1413" i="1"/>
  <c r="F1413" i="1"/>
  <c r="I1412" i="1"/>
  <c r="K1412" i="1"/>
  <c r="G1412" i="1"/>
  <c r="F1412" i="1"/>
  <c r="I1411" i="1"/>
  <c r="K1411" i="1"/>
  <c r="G1411" i="1"/>
  <c r="F1411" i="1"/>
  <c r="I1410" i="1"/>
  <c r="K1410" i="1"/>
  <c r="G1410" i="1"/>
  <c r="F1410" i="1"/>
  <c r="I1409" i="1"/>
  <c r="K1409" i="1"/>
  <c r="G1409" i="1"/>
  <c r="F1409" i="1"/>
  <c r="I1408" i="1"/>
  <c r="K1408" i="1"/>
  <c r="G1408" i="1"/>
  <c r="F1408" i="1"/>
  <c r="I1407" i="1"/>
  <c r="K1407" i="1"/>
  <c r="G1407" i="1"/>
  <c r="F1407" i="1"/>
  <c r="I1406" i="1"/>
  <c r="K1406" i="1"/>
  <c r="G1406" i="1"/>
  <c r="F1406" i="1"/>
  <c r="I1405" i="1"/>
  <c r="K1405" i="1"/>
  <c r="G1405" i="1"/>
  <c r="F1405" i="1"/>
  <c r="I1404" i="1"/>
  <c r="K1404" i="1"/>
  <c r="G1404" i="1"/>
  <c r="F1404" i="1"/>
  <c r="I1403" i="1"/>
  <c r="K1403" i="1"/>
  <c r="G1403" i="1"/>
  <c r="F1403" i="1"/>
  <c r="I1402" i="1"/>
  <c r="K1402" i="1"/>
  <c r="G1402" i="1"/>
  <c r="F1402" i="1"/>
  <c r="I1401" i="1"/>
  <c r="K1401" i="1"/>
  <c r="G1401" i="1"/>
  <c r="F1401" i="1"/>
  <c r="I1400" i="1"/>
  <c r="K1400" i="1"/>
  <c r="G1400" i="1"/>
  <c r="F1400" i="1"/>
  <c r="I1399" i="1"/>
  <c r="K1399" i="1"/>
  <c r="G1399" i="1"/>
  <c r="F1399" i="1"/>
  <c r="I1398" i="1"/>
  <c r="K1398" i="1"/>
  <c r="G1398" i="1"/>
  <c r="F1398" i="1"/>
  <c r="I1397" i="1"/>
  <c r="K1397" i="1"/>
  <c r="G1397" i="1"/>
  <c r="F1397" i="1"/>
  <c r="I1396" i="1"/>
  <c r="K1396" i="1"/>
  <c r="G1396" i="1"/>
  <c r="F1396" i="1"/>
  <c r="I1395" i="1"/>
  <c r="K1395" i="1"/>
  <c r="G1395" i="1"/>
  <c r="F1395" i="1"/>
  <c r="I1394" i="1"/>
  <c r="K1394" i="1"/>
  <c r="G1394" i="1"/>
  <c r="F1394" i="1"/>
  <c r="I1393" i="1"/>
  <c r="K1393" i="1"/>
  <c r="G1393" i="1"/>
  <c r="F1393" i="1"/>
  <c r="I1392" i="1"/>
  <c r="K1392" i="1"/>
  <c r="G1392" i="1"/>
  <c r="F1392" i="1"/>
  <c r="I1391" i="1"/>
  <c r="K1391" i="1"/>
  <c r="G1391" i="1"/>
  <c r="F1391" i="1"/>
  <c r="I1390" i="1"/>
  <c r="K1390" i="1"/>
  <c r="G1390" i="1"/>
  <c r="F1390" i="1"/>
  <c r="I1389" i="1"/>
  <c r="K1389" i="1"/>
  <c r="G1389" i="1"/>
  <c r="F1389" i="1"/>
  <c r="I1388" i="1"/>
  <c r="K1388" i="1"/>
  <c r="G1388" i="1"/>
  <c r="F1388" i="1"/>
  <c r="I1387" i="1"/>
  <c r="K1387" i="1"/>
  <c r="G1387" i="1"/>
  <c r="F1387" i="1"/>
  <c r="I1386" i="1"/>
  <c r="K1386" i="1"/>
  <c r="G1386" i="1"/>
  <c r="F1386" i="1"/>
  <c r="I1385" i="1"/>
  <c r="K1385" i="1"/>
  <c r="G1385" i="1"/>
  <c r="F1385" i="1"/>
  <c r="I1384" i="1"/>
  <c r="K1384" i="1"/>
  <c r="G1384" i="1"/>
  <c r="F1384" i="1"/>
  <c r="I1383" i="1"/>
  <c r="K1383" i="1"/>
  <c r="G1383" i="1"/>
  <c r="F1383" i="1"/>
  <c r="I1382" i="1"/>
  <c r="K1382" i="1"/>
  <c r="G1382" i="1"/>
  <c r="F1382" i="1"/>
  <c r="I1381" i="1"/>
  <c r="K1381" i="1"/>
  <c r="G1381" i="1"/>
  <c r="F1381" i="1"/>
  <c r="I1380" i="1"/>
  <c r="K1380" i="1"/>
  <c r="G1380" i="1"/>
  <c r="F1380" i="1"/>
  <c r="I1379" i="1"/>
  <c r="K1379" i="1"/>
  <c r="G1379" i="1"/>
  <c r="F1379" i="1"/>
  <c r="I1378" i="1"/>
  <c r="K1378" i="1"/>
  <c r="G1378" i="1"/>
  <c r="F1378" i="1"/>
  <c r="I1377" i="1"/>
  <c r="K1377" i="1"/>
  <c r="G1377" i="1"/>
  <c r="F1377" i="1"/>
  <c r="I1376" i="1"/>
  <c r="K1376" i="1"/>
  <c r="G1376" i="1"/>
  <c r="F1376" i="1"/>
  <c r="I1375" i="1"/>
  <c r="K1375" i="1"/>
  <c r="G1375" i="1"/>
  <c r="F1375" i="1"/>
  <c r="I1374" i="1"/>
  <c r="K1374" i="1"/>
  <c r="G1374" i="1"/>
  <c r="F1374" i="1"/>
  <c r="I1373" i="1"/>
  <c r="K1373" i="1"/>
  <c r="G1373" i="1"/>
  <c r="F1373" i="1"/>
  <c r="I1372" i="1"/>
  <c r="K1372" i="1"/>
  <c r="G1372" i="1"/>
  <c r="F1372" i="1"/>
  <c r="I1371" i="1"/>
  <c r="K1371" i="1"/>
  <c r="G1371" i="1"/>
  <c r="F1371" i="1"/>
  <c r="I1370" i="1"/>
  <c r="K1370" i="1"/>
  <c r="G1370" i="1"/>
  <c r="F1370" i="1"/>
  <c r="I1369" i="1"/>
  <c r="K1369" i="1"/>
  <c r="G1369" i="1"/>
  <c r="F1369" i="1"/>
  <c r="I1368" i="1"/>
  <c r="K1368" i="1"/>
  <c r="G1368" i="1"/>
  <c r="F1368" i="1"/>
  <c r="I1367" i="1"/>
  <c r="K1367" i="1"/>
  <c r="G1367" i="1"/>
  <c r="F1367" i="1"/>
  <c r="I1366" i="1"/>
  <c r="K1366" i="1"/>
  <c r="G1366" i="1"/>
  <c r="F1366" i="1"/>
  <c r="I1365" i="1"/>
  <c r="K1365" i="1"/>
  <c r="G1365" i="1"/>
  <c r="F1365" i="1"/>
  <c r="I1364" i="1"/>
  <c r="K1364" i="1"/>
  <c r="G1364" i="1"/>
  <c r="F1364" i="1"/>
  <c r="I1363" i="1"/>
  <c r="K1363" i="1"/>
  <c r="G1363" i="1"/>
  <c r="F1363" i="1"/>
  <c r="I1362" i="1"/>
  <c r="K1362" i="1"/>
  <c r="G1362" i="1"/>
  <c r="F1362" i="1"/>
  <c r="I1361" i="1"/>
  <c r="K1361" i="1"/>
  <c r="G1361" i="1"/>
  <c r="F1361" i="1"/>
  <c r="I1360" i="1"/>
  <c r="K1360" i="1"/>
  <c r="G1360" i="1"/>
  <c r="F1360" i="1"/>
  <c r="I1359" i="1"/>
  <c r="K1359" i="1"/>
  <c r="G1359" i="1"/>
  <c r="F1359" i="1"/>
  <c r="I1358" i="1"/>
  <c r="K1358" i="1"/>
  <c r="G1358" i="1"/>
  <c r="F1358" i="1"/>
  <c r="I1357" i="1"/>
  <c r="K1357" i="1"/>
  <c r="G1357" i="1"/>
  <c r="F1357" i="1"/>
  <c r="I1356" i="1"/>
  <c r="K1356" i="1"/>
  <c r="G1356" i="1"/>
  <c r="F1356" i="1"/>
  <c r="I1355" i="1"/>
  <c r="K1355" i="1"/>
  <c r="G1355" i="1"/>
  <c r="F1355" i="1"/>
  <c r="I1354" i="1"/>
  <c r="K1354" i="1"/>
  <c r="G1354" i="1"/>
  <c r="F1354" i="1"/>
  <c r="I1353" i="1"/>
  <c r="K1353" i="1"/>
  <c r="G1353" i="1"/>
  <c r="F1353" i="1"/>
  <c r="I1352" i="1"/>
  <c r="K1352" i="1"/>
  <c r="G1352" i="1"/>
  <c r="F1352" i="1"/>
  <c r="I1351" i="1"/>
  <c r="K1351" i="1"/>
  <c r="G1351" i="1"/>
  <c r="F1351" i="1"/>
  <c r="I1350" i="1"/>
  <c r="K1350" i="1"/>
  <c r="G1350" i="1"/>
  <c r="F1350" i="1"/>
  <c r="I1349" i="1"/>
  <c r="K1349" i="1"/>
  <c r="G1349" i="1"/>
  <c r="F1349" i="1"/>
  <c r="I1348" i="1"/>
  <c r="K1348" i="1"/>
  <c r="G1348" i="1"/>
  <c r="F1348" i="1"/>
  <c r="I1347" i="1"/>
  <c r="K1347" i="1"/>
  <c r="G1347" i="1"/>
  <c r="F1347" i="1"/>
  <c r="I1346" i="1"/>
  <c r="K1346" i="1"/>
  <c r="G1346" i="1"/>
  <c r="F1346" i="1"/>
  <c r="I1345" i="1"/>
  <c r="K1345" i="1"/>
  <c r="G1345" i="1"/>
  <c r="F1345" i="1"/>
  <c r="I1344" i="1"/>
  <c r="K1344" i="1"/>
  <c r="G1344" i="1"/>
  <c r="F1344" i="1"/>
  <c r="I1343" i="1"/>
  <c r="K1343" i="1"/>
  <c r="G1343" i="1"/>
  <c r="F1343" i="1"/>
  <c r="I1342" i="1"/>
  <c r="K1342" i="1"/>
  <c r="G1342" i="1"/>
  <c r="F1342" i="1"/>
  <c r="I1341" i="1"/>
  <c r="K1341" i="1"/>
  <c r="G1341" i="1"/>
  <c r="F1341" i="1"/>
  <c r="I1340" i="1"/>
  <c r="K1340" i="1"/>
  <c r="G1340" i="1"/>
  <c r="F1340" i="1"/>
  <c r="I1339" i="1"/>
  <c r="K1339" i="1"/>
  <c r="G1339" i="1"/>
  <c r="F1339" i="1"/>
  <c r="I1338" i="1"/>
  <c r="K1338" i="1"/>
  <c r="G1338" i="1"/>
  <c r="F1338" i="1"/>
  <c r="I1337" i="1"/>
  <c r="K1337" i="1"/>
  <c r="G1337" i="1"/>
  <c r="F1337" i="1"/>
  <c r="I1336" i="1"/>
  <c r="K1336" i="1"/>
  <c r="G1336" i="1"/>
  <c r="F1336" i="1"/>
  <c r="I1335" i="1"/>
  <c r="K1335" i="1"/>
  <c r="G1335" i="1"/>
  <c r="F1335" i="1"/>
  <c r="I1334" i="1"/>
  <c r="K1334" i="1"/>
  <c r="G1334" i="1"/>
  <c r="F1334" i="1"/>
  <c r="I1333" i="1"/>
  <c r="K1333" i="1"/>
  <c r="G1333" i="1"/>
  <c r="F1333" i="1"/>
  <c r="I1332" i="1"/>
  <c r="K1332" i="1"/>
  <c r="G1332" i="1"/>
  <c r="F1332" i="1"/>
  <c r="I1331" i="1"/>
  <c r="K1331" i="1"/>
  <c r="G1331" i="1"/>
  <c r="F1331" i="1"/>
  <c r="I1330" i="1"/>
  <c r="K1330" i="1"/>
  <c r="G1330" i="1"/>
  <c r="F1330" i="1"/>
  <c r="I1329" i="1"/>
  <c r="K1329" i="1"/>
  <c r="G1329" i="1"/>
  <c r="F1329" i="1"/>
  <c r="I1328" i="1"/>
  <c r="K1328" i="1"/>
  <c r="G1328" i="1"/>
  <c r="F1328" i="1"/>
  <c r="I1327" i="1"/>
  <c r="K1327" i="1"/>
  <c r="G1327" i="1"/>
  <c r="F1327" i="1"/>
  <c r="I1326" i="1"/>
  <c r="K1326" i="1"/>
  <c r="G1326" i="1"/>
  <c r="F1326" i="1"/>
  <c r="I1325" i="1"/>
  <c r="K1325" i="1"/>
  <c r="G1325" i="1"/>
  <c r="F1325" i="1"/>
  <c r="I1324" i="1"/>
  <c r="K1324" i="1"/>
  <c r="G1324" i="1"/>
  <c r="F1324" i="1"/>
  <c r="I1323" i="1"/>
  <c r="K1323" i="1"/>
  <c r="G1323" i="1"/>
  <c r="F1323" i="1"/>
  <c r="I1322" i="1"/>
  <c r="K1322" i="1"/>
  <c r="G1322" i="1"/>
  <c r="F1322" i="1"/>
  <c r="I1321" i="1"/>
  <c r="K1321" i="1"/>
  <c r="G1321" i="1"/>
  <c r="F1321" i="1"/>
  <c r="I1320" i="1"/>
  <c r="K1320" i="1"/>
  <c r="G1320" i="1"/>
  <c r="F1320" i="1"/>
  <c r="I1319" i="1"/>
  <c r="K1319" i="1"/>
  <c r="G1319" i="1"/>
  <c r="F1319" i="1"/>
  <c r="I1318" i="1"/>
  <c r="K1318" i="1"/>
  <c r="G1318" i="1"/>
  <c r="F1318" i="1"/>
  <c r="I1317" i="1"/>
  <c r="K1317" i="1"/>
  <c r="G1317" i="1"/>
  <c r="F1317" i="1"/>
  <c r="I1316" i="1"/>
  <c r="K1316" i="1"/>
  <c r="G1316" i="1"/>
  <c r="F1316" i="1"/>
  <c r="I1315" i="1"/>
  <c r="K1315" i="1"/>
  <c r="G1315" i="1"/>
  <c r="F1315" i="1"/>
  <c r="I1314" i="1"/>
  <c r="K1314" i="1"/>
  <c r="G1314" i="1"/>
  <c r="F1314" i="1"/>
  <c r="I1313" i="1"/>
  <c r="K1313" i="1"/>
  <c r="G1313" i="1"/>
  <c r="F1313" i="1"/>
  <c r="I1312" i="1"/>
  <c r="K1312" i="1"/>
  <c r="G1312" i="1"/>
  <c r="F1312" i="1"/>
  <c r="I1311" i="1"/>
  <c r="K1311" i="1"/>
  <c r="G1311" i="1"/>
  <c r="F1311" i="1"/>
  <c r="I1310" i="1"/>
  <c r="K1310" i="1"/>
  <c r="G1310" i="1"/>
  <c r="F1310" i="1"/>
  <c r="I1309" i="1"/>
  <c r="K1309" i="1"/>
  <c r="G1309" i="1"/>
  <c r="F1309" i="1"/>
  <c r="I1308" i="1"/>
  <c r="K1308" i="1"/>
  <c r="G1308" i="1"/>
  <c r="F1308" i="1"/>
  <c r="I1307" i="1"/>
  <c r="K1307" i="1"/>
  <c r="G1307" i="1"/>
  <c r="F1307" i="1"/>
  <c r="I1306" i="1"/>
  <c r="K1306" i="1"/>
  <c r="G1306" i="1"/>
  <c r="F1306" i="1"/>
  <c r="I1305" i="1"/>
  <c r="K1305" i="1"/>
  <c r="G1305" i="1"/>
  <c r="F1305" i="1"/>
  <c r="I1304" i="1"/>
  <c r="K1304" i="1"/>
  <c r="G1304" i="1"/>
  <c r="F1304" i="1"/>
  <c r="I1303" i="1"/>
  <c r="K1303" i="1"/>
  <c r="G1303" i="1"/>
  <c r="F1303" i="1"/>
  <c r="I1302" i="1"/>
  <c r="K1302" i="1"/>
  <c r="G1302" i="1"/>
  <c r="F1302" i="1"/>
  <c r="I1301" i="1"/>
  <c r="K1301" i="1"/>
  <c r="G1301" i="1"/>
  <c r="F1301" i="1"/>
  <c r="I1300" i="1"/>
  <c r="K1300" i="1"/>
  <c r="G1300" i="1"/>
  <c r="F1300" i="1"/>
  <c r="I1299" i="1"/>
  <c r="K1299" i="1"/>
  <c r="G1299" i="1"/>
  <c r="F1299" i="1"/>
  <c r="I1298" i="1"/>
  <c r="K1298" i="1"/>
  <c r="G1298" i="1"/>
  <c r="F1298" i="1"/>
  <c r="I1297" i="1"/>
  <c r="K1297" i="1"/>
  <c r="G1297" i="1"/>
  <c r="F1297" i="1"/>
  <c r="I1296" i="1"/>
  <c r="K1296" i="1"/>
  <c r="G1296" i="1"/>
  <c r="F1296" i="1"/>
  <c r="I1295" i="1"/>
  <c r="K1295" i="1"/>
  <c r="G1295" i="1"/>
  <c r="F1295" i="1"/>
  <c r="I1294" i="1"/>
  <c r="K1294" i="1"/>
  <c r="G1294" i="1"/>
  <c r="F1294" i="1"/>
  <c r="I1293" i="1"/>
  <c r="K1293" i="1"/>
  <c r="G1293" i="1"/>
  <c r="F1293" i="1"/>
  <c r="I1292" i="1"/>
  <c r="K1292" i="1"/>
  <c r="G1292" i="1"/>
  <c r="F1292" i="1"/>
  <c r="I1291" i="1"/>
  <c r="K1291" i="1"/>
  <c r="G1291" i="1"/>
  <c r="F1291" i="1"/>
  <c r="I1290" i="1"/>
  <c r="K1290" i="1"/>
  <c r="G1290" i="1"/>
  <c r="F1290" i="1"/>
  <c r="I1289" i="1"/>
  <c r="K1289" i="1"/>
  <c r="G1289" i="1"/>
  <c r="F1289" i="1"/>
  <c r="I1288" i="1"/>
  <c r="K1288" i="1"/>
  <c r="G1288" i="1"/>
  <c r="F1288" i="1"/>
  <c r="I1287" i="1"/>
  <c r="K1287" i="1"/>
  <c r="G1287" i="1"/>
  <c r="F1287" i="1"/>
  <c r="I1286" i="1"/>
  <c r="K1286" i="1"/>
  <c r="G1286" i="1"/>
  <c r="F1286" i="1"/>
  <c r="I1285" i="1"/>
  <c r="K1285" i="1"/>
  <c r="G1285" i="1"/>
  <c r="F1285" i="1"/>
  <c r="I1284" i="1"/>
  <c r="K1284" i="1"/>
  <c r="G1284" i="1"/>
  <c r="F1284" i="1"/>
  <c r="I1283" i="1"/>
  <c r="K1283" i="1"/>
  <c r="G1283" i="1"/>
  <c r="F1283" i="1"/>
  <c r="I1282" i="1"/>
  <c r="K1282" i="1"/>
  <c r="G1282" i="1"/>
  <c r="F1282" i="1"/>
  <c r="I1281" i="1"/>
  <c r="K1281" i="1"/>
  <c r="G1281" i="1"/>
  <c r="F1281" i="1"/>
  <c r="I1280" i="1"/>
  <c r="K1280" i="1"/>
  <c r="G1280" i="1"/>
  <c r="F1280" i="1"/>
  <c r="I1279" i="1"/>
  <c r="K1279" i="1"/>
  <c r="G1279" i="1"/>
  <c r="F1279" i="1"/>
  <c r="I1278" i="1"/>
  <c r="K1278" i="1"/>
  <c r="G1278" i="1"/>
  <c r="F1278" i="1"/>
  <c r="I1277" i="1"/>
  <c r="K1277" i="1"/>
  <c r="G1277" i="1"/>
  <c r="F1277" i="1"/>
  <c r="I1276" i="1"/>
  <c r="K1276" i="1"/>
  <c r="G1276" i="1"/>
  <c r="F1276" i="1"/>
  <c r="I1275" i="1"/>
  <c r="K1275" i="1"/>
  <c r="G1275" i="1"/>
  <c r="F1275" i="1"/>
  <c r="I1274" i="1"/>
  <c r="K1274" i="1"/>
  <c r="G1274" i="1"/>
  <c r="F1274" i="1"/>
  <c r="I1273" i="1"/>
  <c r="K1273" i="1"/>
  <c r="G1273" i="1"/>
  <c r="F1273" i="1"/>
  <c r="I1272" i="1"/>
  <c r="K1272" i="1"/>
  <c r="G1272" i="1"/>
  <c r="F1272" i="1"/>
  <c r="I1271" i="1"/>
  <c r="K1271" i="1"/>
  <c r="G1271" i="1"/>
  <c r="F1271" i="1"/>
  <c r="I1270" i="1"/>
  <c r="K1270" i="1"/>
  <c r="G1270" i="1"/>
  <c r="F1270" i="1"/>
  <c r="I1269" i="1"/>
  <c r="K1269" i="1"/>
  <c r="G1269" i="1"/>
  <c r="F1269" i="1"/>
  <c r="I1268" i="1"/>
  <c r="K1268" i="1"/>
  <c r="G1268" i="1"/>
  <c r="F1268" i="1"/>
  <c r="I1267" i="1"/>
  <c r="K1267" i="1"/>
  <c r="G1267" i="1"/>
  <c r="F1267" i="1"/>
  <c r="I1266" i="1"/>
  <c r="K1266" i="1"/>
  <c r="G1266" i="1"/>
  <c r="F1266" i="1"/>
  <c r="I1265" i="1"/>
  <c r="K1265" i="1"/>
  <c r="G1265" i="1"/>
  <c r="F1265" i="1"/>
  <c r="I1264" i="1"/>
  <c r="K1264" i="1"/>
  <c r="G1264" i="1"/>
  <c r="F1264" i="1"/>
  <c r="I1263" i="1"/>
  <c r="K1263" i="1"/>
  <c r="G1263" i="1"/>
  <c r="F1263" i="1"/>
  <c r="I1262" i="1"/>
  <c r="K1262" i="1"/>
  <c r="G1262" i="1"/>
  <c r="F1262" i="1"/>
  <c r="I1261" i="1"/>
  <c r="K1261" i="1"/>
  <c r="G1261" i="1"/>
  <c r="F1261" i="1"/>
  <c r="I1260" i="1"/>
  <c r="K1260" i="1"/>
  <c r="G1260" i="1"/>
  <c r="F1260" i="1"/>
  <c r="I1259" i="1"/>
  <c r="K1259" i="1"/>
  <c r="G1259" i="1"/>
  <c r="F1259" i="1"/>
  <c r="I1258" i="1"/>
  <c r="K1258" i="1"/>
  <c r="G1258" i="1"/>
  <c r="F1258" i="1"/>
  <c r="I1257" i="1"/>
  <c r="K1257" i="1"/>
  <c r="G1257" i="1"/>
  <c r="F1257" i="1"/>
  <c r="I1256" i="1"/>
  <c r="K1256" i="1"/>
  <c r="G1256" i="1"/>
  <c r="F1256" i="1"/>
  <c r="I1255" i="1"/>
  <c r="K1255" i="1"/>
  <c r="G1255" i="1"/>
  <c r="F1255" i="1"/>
  <c r="I1254" i="1"/>
  <c r="K1254" i="1"/>
  <c r="G1254" i="1"/>
  <c r="F1254" i="1"/>
  <c r="I1253" i="1"/>
  <c r="K1253" i="1"/>
  <c r="G1253" i="1"/>
  <c r="F1253" i="1"/>
  <c r="I1252" i="1"/>
  <c r="K1252" i="1"/>
  <c r="G1252" i="1"/>
  <c r="F1252" i="1"/>
  <c r="I1251" i="1"/>
  <c r="K1251" i="1"/>
  <c r="G1251" i="1"/>
  <c r="F1251" i="1"/>
  <c r="I1250" i="1"/>
  <c r="K1250" i="1"/>
  <c r="G1250" i="1"/>
  <c r="F1250" i="1"/>
  <c r="I1249" i="1"/>
  <c r="K1249" i="1"/>
  <c r="G1249" i="1"/>
  <c r="F1249" i="1"/>
  <c r="I1248" i="1"/>
  <c r="K1248" i="1"/>
  <c r="G1248" i="1"/>
  <c r="F1248" i="1"/>
  <c r="I1247" i="1"/>
  <c r="K1247" i="1"/>
  <c r="G1247" i="1"/>
  <c r="F1247" i="1"/>
  <c r="I1246" i="1"/>
  <c r="K1246" i="1"/>
  <c r="G1246" i="1"/>
  <c r="F1246" i="1"/>
  <c r="I1245" i="1"/>
  <c r="K1245" i="1"/>
  <c r="G1245" i="1"/>
  <c r="F1245" i="1"/>
  <c r="I1244" i="1"/>
  <c r="K1244" i="1"/>
  <c r="G1244" i="1"/>
  <c r="F1244" i="1"/>
  <c r="I1243" i="1"/>
  <c r="K1243" i="1"/>
  <c r="G1243" i="1"/>
  <c r="F1243" i="1"/>
  <c r="I1242" i="1"/>
  <c r="K1242" i="1"/>
  <c r="G1242" i="1"/>
  <c r="F1242" i="1"/>
  <c r="I1241" i="1"/>
  <c r="K1241" i="1"/>
  <c r="G1241" i="1"/>
  <c r="F1241" i="1"/>
  <c r="I1240" i="1"/>
  <c r="K1240" i="1"/>
  <c r="G1240" i="1"/>
  <c r="F1240" i="1"/>
  <c r="I1239" i="1"/>
  <c r="K1239" i="1"/>
  <c r="G1239" i="1"/>
  <c r="F1239" i="1"/>
  <c r="I1238" i="1"/>
  <c r="K1238" i="1"/>
  <c r="G1238" i="1"/>
  <c r="F1238" i="1"/>
  <c r="I1237" i="1"/>
  <c r="K1237" i="1"/>
  <c r="G1237" i="1"/>
  <c r="F1237" i="1"/>
  <c r="I1236" i="1"/>
  <c r="K1236" i="1"/>
  <c r="G1236" i="1"/>
  <c r="F1236" i="1"/>
  <c r="I1235" i="1"/>
  <c r="K1235" i="1"/>
  <c r="G1235" i="1"/>
  <c r="F1235" i="1"/>
  <c r="I1234" i="1"/>
  <c r="K1234" i="1"/>
  <c r="G1234" i="1"/>
  <c r="F1234" i="1"/>
  <c r="I1233" i="1"/>
  <c r="K1233" i="1"/>
  <c r="G1233" i="1"/>
  <c r="F1233" i="1"/>
  <c r="I1232" i="1"/>
  <c r="K1232" i="1"/>
  <c r="G1232" i="1"/>
  <c r="F1232" i="1"/>
  <c r="I1231" i="1"/>
  <c r="K1231" i="1"/>
  <c r="G1231" i="1"/>
  <c r="F1231" i="1"/>
  <c r="I1230" i="1"/>
  <c r="K1230" i="1"/>
  <c r="G1230" i="1"/>
  <c r="F1230" i="1"/>
  <c r="I1229" i="1"/>
  <c r="K1229" i="1"/>
  <c r="G1229" i="1"/>
  <c r="F1229" i="1"/>
  <c r="I1228" i="1"/>
  <c r="K1228" i="1"/>
  <c r="G1228" i="1"/>
  <c r="F1228" i="1"/>
  <c r="I1227" i="1"/>
  <c r="K1227" i="1"/>
  <c r="G1227" i="1"/>
  <c r="F1227" i="1"/>
  <c r="I1226" i="1"/>
  <c r="K1226" i="1"/>
  <c r="G1226" i="1"/>
  <c r="F1226" i="1"/>
  <c r="I1225" i="1"/>
  <c r="K1225" i="1"/>
  <c r="G1225" i="1"/>
  <c r="F1225" i="1"/>
  <c r="I1224" i="1"/>
  <c r="K1224" i="1"/>
  <c r="G1224" i="1"/>
  <c r="F1224" i="1"/>
  <c r="I1223" i="1"/>
  <c r="K1223" i="1"/>
  <c r="G1223" i="1"/>
  <c r="F1223" i="1"/>
  <c r="I1222" i="1"/>
  <c r="K1222" i="1"/>
  <c r="G1222" i="1"/>
  <c r="F1222" i="1"/>
  <c r="I1221" i="1"/>
  <c r="K1221" i="1"/>
  <c r="G1221" i="1"/>
  <c r="F1221" i="1"/>
  <c r="I1220" i="1"/>
  <c r="K1220" i="1"/>
  <c r="G1220" i="1"/>
  <c r="F1220" i="1"/>
  <c r="I1219" i="1"/>
  <c r="K1219" i="1"/>
  <c r="G1219" i="1"/>
  <c r="F1219" i="1"/>
  <c r="I1218" i="1"/>
  <c r="K1218" i="1"/>
  <c r="G1218" i="1"/>
  <c r="F1218" i="1"/>
  <c r="I1217" i="1"/>
  <c r="K1217" i="1"/>
  <c r="G1217" i="1"/>
  <c r="F1217" i="1"/>
  <c r="I1216" i="1"/>
  <c r="K1216" i="1"/>
  <c r="G1216" i="1"/>
  <c r="F1216" i="1"/>
  <c r="I1215" i="1"/>
  <c r="K1215" i="1"/>
  <c r="G1215" i="1"/>
  <c r="F1215" i="1"/>
  <c r="I1214" i="1"/>
  <c r="K1214" i="1"/>
  <c r="G1214" i="1"/>
  <c r="F1214" i="1"/>
  <c r="I1213" i="1"/>
  <c r="K1213" i="1"/>
  <c r="G1213" i="1"/>
  <c r="F1213" i="1"/>
  <c r="I1212" i="1"/>
  <c r="K1212" i="1"/>
  <c r="G1212" i="1"/>
  <c r="F1212" i="1"/>
  <c r="I1211" i="1"/>
  <c r="K1211" i="1"/>
  <c r="G1211" i="1"/>
  <c r="F1211" i="1"/>
  <c r="I1210" i="1"/>
  <c r="K1210" i="1"/>
  <c r="G1210" i="1"/>
  <c r="F1210" i="1"/>
  <c r="I1209" i="1"/>
  <c r="K1209" i="1"/>
  <c r="G1209" i="1"/>
  <c r="F1209" i="1"/>
  <c r="I1208" i="1"/>
  <c r="K1208" i="1"/>
  <c r="G1208" i="1"/>
  <c r="F1208" i="1"/>
  <c r="I1207" i="1"/>
  <c r="K1207" i="1"/>
  <c r="G1207" i="1"/>
  <c r="F1207" i="1"/>
  <c r="I1206" i="1"/>
  <c r="K1206" i="1"/>
  <c r="G1206" i="1"/>
  <c r="F1206" i="1"/>
  <c r="I1205" i="1"/>
  <c r="K1205" i="1"/>
  <c r="G1205" i="1"/>
  <c r="F1205" i="1"/>
  <c r="I1204" i="1"/>
  <c r="K1204" i="1"/>
  <c r="G1204" i="1"/>
  <c r="F1204" i="1"/>
  <c r="I1203" i="1"/>
  <c r="K1203" i="1"/>
  <c r="G1203" i="1"/>
  <c r="F1203" i="1"/>
  <c r="I1202" i="1"/>
  <c r="K1202" i="1"/>
  <c r="G1202" i="1"/>
  <c r="F1202" i="1"/>
  <c r="I1201" i="1"/>
  <c r="K1201" i="1"/>
  <c r="G1201" i="1"/>
  <c r="F1201" i="1"/>
  <c r="I1200" i="1"/>
  <c r="K1200" i="1"/>
  <c r="G1200" i="1"/>
  <c r="F1200" i="1"/>
  <c r="I1199" i="1"/>
  <c r="K1199" i="1"/>
  <c r="G1199" i="1"/>
  <c r="F1199" i="1"/>
  <c r="I1198" i="1"/>
  <c r="K1198" i="1"/>
  <c r="G1198" i="1"/>
  <c r="F1198" i="1"/>
  <c r="I1197" i="1"/>
  <c r="K1197" i="1"/>
  <c r="G1197" i="1"/>
  <c r="F1197" i="1"/>
  <c r="I1196" i="1"/>
  <c r="K1196" i="1"/>
  <c r="G1196" i="1"/>
  <c r="F1196" i="1"/>
  <c r="I1195" i="1"/>
  <c r="K1195" i="1"/>
  <c r="G1195" i="1"/>
  <c r="F1195" i="1"/>
  <c r="I1194" i="1"/>
  <c r="K1194" i="1"/>
  <c r="G1194" i="1"/>
  <c r="F1194" i="1"/>
  <c r="I1193" i="1"/>
  <c r="K1193" i="1"/>
  <c r="G1193" i="1"/>
  <c r="F1193" i="1"/>
  <c r="I1192" i="1"/>
  <c r="K1192" i="1"/>
  <c r="G1192" i="1"/>
  <c r="F1192" i="1"/>
  <c r="I1191" i="1"/>
  <c r="K1191" i="1"/>
  <c r="G1191" i="1"/>
  <c r="F1191" i="1"/>
  <c r="I1190" i="1"/>
  <c r="K1190" i="1"/>
  <c r="G1190" i="1"/>
  <c r="F1190" i="1"/>
  <c r="I1189" i="1"/>
  <c r="K1189" i="1"/>
  <c r="G1189" i="1"/>
  <c r="F1189" i="1"/>
  <c r="I1188" i="1"/>
  <c r="K1188" i="1"/>
  <c r="G1188" i="1"/>
  <c r="F1188" i="1"/>
  <c r="I1187" i="1"/>
  <c r="K1187" i="1"/>
  <c r="G1187" i="1"/>
  <c r="F1187" i="1"/>
  <c r="I1186" i="1"/>
  <c r="K1186" i="1"/>
  <c r="G1186" i="1"/>
  <c r="F1186" i="1"/>
  <c r="I1185" i="1"/>
  <c r="K1185" i="1"/>
  <c r="G1185" i="1"/>
  <c r="F1185" i="1"/>
  <c r="I1184" i="1"/>
  <c r="K1184" i="1"/>
  <c r="G1184" i="1"/>
  <c r="F1184" i="1"/>
  <c r="I1183" i="1"/>
  <c r="K1183" i="1"/>
  <c r="G1183" i="1"/>
  <c r="F1183" i="1"/>
  <c r="I1182" i="1"/>
  <c r="K1182" i="1"/>
  <c r="G1182" i="1"/>
  <c r="F1182" i="1"/>
  <c r="I1181" i="1"/>
  <c r="K1181" i="1"/>
  <c r="G1181" i="1"/>
  <c r="F1181" i="1"/>
  <c r="I1180" i="1"/>
  <c r="K1180" i="1"/>
  <c r="G1180" i="1"/>
  <c r="F1180" i="1"/>
  <c r="I1179" i="1"/>
  <c r="K1179" i="1"/>
  <c r="G1179" i="1"/>
  <c r="F1179" i="1"/>
  <c r="I1178" i="1"/>
  <c r="K1178" i="1"/>
  <c r="G1178" i="1"/>
  <c r="F1178" i="1"/>
  <c r="I1177" i="1"/>
  <c r="K1177" i="1"/>
  <c r="G1177" i="1"/>
  <c r="F1177" i="1"/>
  <c r="I1176" i="1"/>
  <c r="K1176" i="1"/>
  <c r="G1176" i="1"/>
  <c r="F1176" i="1"/>
  <c r="I1175" i="1"/>
  <c r="K1175" i="1"/>
  <c r="G1175" i="1"/>
  <c r="F1175" i="1"/>
  <c r="I1174" i="1"/>
  <c r="K1174" i="1"/>
  <c r="G1174" i="1"/>
  <c r="F1174" i="1"/>
  <c r="I1173" i="1"/>
  <c r="K1173" i="1"/>
  <c r="G1173" i="1"/>
  <c r="F1173" i="1"/>
  <c r="I1172" i="1"/>
  <c r="K1172" i="1"/>
  <c r="G1172" i="1"/>
  <c r="F1172" i="1"/>
  <c r="I1171" i="1"/>
  <c r="K1171" i="1"/>
  <c r="G1171" i="1"/>
  <c r="F1171" i="1"/>
  <c r="I1170" i="1"/>
  <c r="K1170" i="1"/>
  <c r="G1170" i="1"/>
  <c r="F1170" i="1"/>
  <c r="I1169" i="1"/>
  <c r="K1169" i="1"/>
  <c r="G1169" i="1"/>
  <c r="F1169" i="1"/>
  <c r="I1168" i="1"/>
  <c r="K1168" i="1"/>
  <c r="G1168" i="1"/>
  <c r="F1168" i="1"/>
  <c r="I1167" i="1"/>
  <c r="K1167" i="1"/>
  <c r="G1167" i="1"/>
  <c r="F1167" i="1"/>
  <c r="I1166" i="1"/>
  <c r="K1166" i="1"/>
  <c r="G1166" i="1"/>
  <c r="F1166" i="1"/>
  <c r="I1165" i="1"/>
  <c r="K1165" i="1"/>
  <c r="G1165" i="1"/>
  <c r="F1165" i="1"/>
  <c r="I1164" i="1"/>
  <c r="K1164" i="1"/>
  <c r="G1164" i="1"/>
  <c r="F1164" i="1"/>
  <c r="I1163" i="1"/>
  <c r="K1163" i="1"/>
  <c r="G1163" i="1"/>
  <c r="F1163" i="1"/>
  <c r="I1162" i="1"/>
  <c r="K1162" i="1"/>
  <c r="G1162" i="1"/>
  <c r="F1162" i="1"/>
  <c r="I1161" i="1"/>
  <c r="K1161" i="1"/>
  <c r="G1161" i="1"/>
  <c r="F1161" i="1"/>
  <c r="I1160" i="1"/>
  <c r="K1160" i="1"/>
  <c r="G1160" i="1"/>
  <c r="F1160" i="1"/>
  <c r="I1159" i="1"/>
  <c r="K1159" i="1"/>
  <c r="G1159" i="1"/>
  <c r="F1159" i="1"/>
  <c r="I1158" i="1"/>
  <c r="K1158" i="1"/>
  <c r="G1158" i="1"/>
  <c r="F1158" i="1"/>
  <c r="I1157" i="1"/>
  <c r="K1157" i="1"/>
  <c r="G1157" i="1"/>
  <c r="F1157" i="1"/>
  <c r="I1156" i="1"/>
  <c r="K1156" i="1"/>
  <c r="G1156" i="1"/>
  <c r="F1156" i="1"/>
  <c r="I1155" i="1"/>
  <c r="K1155" i="1"/>
  <c r="G1155" i="1"/>
  <c r="F1155" i="1"/>
  <c r="I1154" i="1"/>
  <c r="K1154" i="1"/>
  <c r="G1154" i="1"/>
  <c r="F1154" i="1"/>
  <c r="I1153" i="1"/>
  <c r="K1153" i="1"/>
  <c r="G1153" i="1"/>
  <c r="F1153" i="1"/>
  <c r="I1152" i="1"/>
  <c r="K1152" i="1"/>
  <c r="G1152" i="1"/>
  <c r="F1152" i="1"/>
  <c r="I1151" i="1"/>
  <c r="K1151" i="1"/>
  <c r="G1151" i="1"/>
  <c r="F1151" i="1"/>
  <c r="I1150" i="1"/>
  <c r="K1150" i="1"/>
  <c r="G1150" i="1"/>
  <c r="F1150" i="1"/>
  <c r="I1149" i="1"/>
  <c r="K1149" i="1"/>
  <c r="G1149" i="1"/>
  <c r="F1149" i="1"/>
  <c r="I1148" i="1"/>
  <c r="K1148" i="1"/>
  <c r="G1148" i="1"/>
  <c r="F1148" i="1"/>
  <c r="I1147" i="1"/>
  <c r="K1147" i="1"/>
  <c r="G1147" i="1"/>
  <c r="F1147" i="1"/>
  <c r="I1146" i="1"/>
  <c r="K1146" i="1"/>
  <c r="G1146" i="1"/>
  <c r="F1146" i="1"/>
  <c r="I1145" i="1"/>
  <c r="K1145" i="1"/>
  <c r="G1145" i="1"/>
  <c r="F1145" i="1"/>
  <c r="I1144" i="1"/>
  <c r="K1144" i="1"/>
  <c r="G1144" i="1"/>
  <c r="F1144" i="1"/>
  <c r="I1143" i="1"/>
  <c r="K1143" i="1"/>
  <c r="G1143" i="1"/>
  <c r="F1143" i="1"/>
  <c r="I1142" i="1"/>
  <c r="K1142" i="1"/>
  <c r="G1142" i="1"/>
  <c r="F1142" i="1"/>
  <c r="I1141" i="1"/>
  <c r="K1141" i="1"/>
  <c r="G1141" i="1"/>
  <c r="F1141" i="1"/>
  <c r="I1140" i="1"/>
  <c r="K1140" i="1"/>
  <c r="G1140" i="1"/>
  <c r="F1140" i="1"/>
  <c r="I1139" i="1"/>
  <c r="K1139" i="1"/>
  <c r="G1139" i="1"/>
  <c r="F1139" i="1"/>
  <c r="I1138" i="1"/>
  <c r="K1138" i="1"/>
  <c r="G1138" i="1"/>
  <c r="F1138" i="1"/>
  <c r="I1137" i="1"/>
  <c r="K1137" i="1"/>
  <c r="G1137" i="1"/>
  <c r="F1137" i="1"/>
  <c r="I1136" i="1"/>
  <c r="K1136" i="1"/>
  <c r="G1136" i="1"/>
  <c r="F1136" i="1"/>
  <c r="I1135" i="1"/>
  <c r="K1135" i="1"/>
  <c r="G1135" i="1"/>
  <c r="F1135" i="1"/>
  <c r="I1134" i="1"/>
  <c r="K1134" i="1"/>
  <c r="G1134" i="1"/>
  <c r="F1134" i="1"/>
  <c r="I1133" i="1"/>
  <c r="K1133" i="1"/>
  <c r="G1133" i="1"/>
  <c r="F1133" i="1"/>
  <c r="I1132" i="1"/>
  <c r="K1132" i="1"/>
  <c r="G1132" i="1"/>
  <c r="F1132" i="1"/>
  <c r="I1131" i="1"/>
  <c r="K1131" i="1"/>
  <c r="G1131" i="1"/>
  <c r="F1131" i="1"/>
  <c r="I1130" i="1"/>
  <c r="K1130" i="1"/>
  <c r="G1130" i="1"/>
  <c r="F1130" i="1"/>
  <c r="I1129" i="1"/>
  <c r="K1129" i="1"/>
  <c r="G1129" i="1"/>
  <c r="F1129" i="1"/>
  <c r="I1128" i="1"/>
  <c r="K1128" i="1"/>
  <c r="G1128" i="1"/>
  <c r="F1128" i="1"/>
  <c r="I1127" i="1"/>
  <c r="K1127" i="1"/>
  <c r="G1127" i="1"/>
  <c r="F1127" i="1"/>
  <c r="I1126" i="1"/>
  <c r="K1126" i="1"/>
  <c r="G1126" i="1"/>
  <c r="F1126" i="1"/>
  <c r="I1125" i="1"/>
  <c r="K1125" i="1"/>
  <c r="G1125" i="1"/>
  <c r="F1125" i="1"/>
  <c r="I1124" i="1"/>
  <c r="K1124" i="1"/>
  <c r="G1124" i="1"/>
  <c r="F1124" i="1"/>
  <c r="I1123" i="1"/>
  <c r="K1123" i="1"/>
  <c r="G1123" i="1"/>
  <c r="F1123" i="1"/>
  <c r="I1122" i="1"/>
  <c r="K1122" i="1"/>
  <c r="G1122" i="1"/>
  <c r="F1122" i="1"/>
  <c r="I1121" i="1"/>
  <c r="K1121" i="1"/>
  <c r="G1121" i="1"/>
  <c r="F1121" i="1"/>
  <c r="I1120" i="1"/>
  <c r="K1120" i="1"/>
  <c r="G1120" i="1"/>
  <c r="F1120" i="1"/>
  <c r="I1119" i="1"/>
  <c r="K1119" i="1"/>
  <c r="G1119" i="1"/>
  <c r="F1119" i="1"/>
  <c r="I1118" i="1"/>
  <c r="K1118" i="1"/>
  <c r="G1118" i="1"/>
  <c r="F1118" i="1"/>
  <c r="I1117" i="1"/>
  <c r="K1117" i="1"/>
  <c r="G1117" i="1"/>
  <c r="F1117" i="1"/>
  <c r="I1116" i="1"/>
  <c r="K1116" i="1"/>
  <c r="G1116" i="1"/>
  <c r="F1116" i="1"/>
  <c r="I1115" i="1"/>
  <c r="K1115" i="1"/>
  <c r="G1115" i="1"/>
  <c r="F1115" i="1"/>
  <c r="I1114" i="1"/>
  <c r="K1114" i="1"/>
  <c r="G1114" i="1"/>
  <c r="F1114" i="1"/>
  <c r="I1113" i="1"/>
  <c r="K1113" i="1"/>
  <c r="G1113" i="1"/>
  <c r="F1113" i="1"/>
  <c r="I1112" i="1"/>
  <c r="K1112" i="1"/>
  <c r="G1112" i="1"/>
  <c r="F1112" i="1"/>
  <c r="I1111" i="1"/>
  <c r="K1111" i="1"/>
  <c r="G1111" i="1"/>
  <c r="F1111" i="1"/>
  <c r="I1110" i="1"/>
  <c r="K1110" i="1"/>
  <c r="G1110" i="1"/>
  <c r="F1110" i="1"/>
  <c r="I1109" i="1"/>
  <c r="K1109" i="1"/>
  <c r="G1109" i="1"/>
  <c r="F1109" i="1"/>
  <c r="I1108" i="1"/>
  <c r="K1108" i="1"/>
  <c r="G1108" i="1"/>
  <c r="F1108" i="1"/>
  <c r="I1107" i="1"/>
  <c r="K1107" i="1"/>
  <c r="G1107" i="1"/>
  <c r="F1107" i="1"/>
  <c r="I1106" i="1"/>
  <c r="K1106" i="1"/>
  <c r="G1106" i="1"/>
  <c r="F1106" i="1"/>
  <c r="I1105" i="1"/>
  <c r="K1105" i="1"/>
  <c r="G1105" i="1"/>
  <c r="F1105" i="1"/>
  <c r="I1104" i="1"/>
  <c r="K1104" i="1"/>
  <c r="G1104" i="1"/>
  <c r="F1104" i="1"/>
  <c r="I1103" i="1"/>
  <c r="K1103" i="1"/>
  <c r="G1103" i="1"/>
  <c r="F1103" i="1"/>
  <c r="I1102" i="1"/>
  <c r="K1102" i="1"/>
  <c r="G1102" i="1"/>
  <c r="F1102" i="1"/>
  <c r="I1101" i="1"/>
  <c r="K1101" i="1"/>
  <c r="G1101" i="1"/>
  <c r="F1101" i="1"/>
  <c r="I1100" i="1"/>
  <c r="K1100" i="1"/>
  <c r="G1100" i="1"/>
  <c r="F1100" i="1"/>
  <c r="I1099" i="1"/>
  <c r="K1099" i="1"/>
  <c r="G1099" i="1"/>
  <c r="F1099" i="1"/>
  <c r="I1098" i="1"/>
  <c r="K1098" i="1"/>
  <c r="G1098" i="1"/>
  <c r="F1098" i="1"/>
  <c r="I1097" i="1"/>
  <c r="K1097" i="1"/>
  <c r="G1097" i="1"/>
  <c r="F1097" i="1"/>
  <c r="I1096" i="1"/>
  <c r="K1096" i="1"/>
  <c r="G1096" i="1"/>
  <c r="F1096" i="1"/>
  <c r="I1095" i="1"/>
  <c r="K1095" i="1"/>
  <c r="G1095" i="1"/>
  <c r="F1095" i="1"/>
  <c r="I1094" i="1"/>
  <c r="K1094" i="1"/>
  <c r="G1094" i="1"/>
  <c r="F1094" i="1"/>
  <c r="I1093" i="1"/>
  <c r="K1093" i="1"/>
  <c r="G1093" i="1"/>
  <c r="F1093" i="1"/>
  <c r="I1092" i="1"/>
  <c r="K1092" i="1"/>
  <c r="G1092" i="1"/>
  <c r="F1092" i="1"/>
  <c r="I1091" i="1"/>
  <c r="K1091" i="1"/>
  <c r="G1091" i="1"/>
  <c r="F1091" i="1"/>
  <c r="I1090" i="1"/>
  <c r="K1090" i="1"/>
  <c r="G1090" i="1"/>
  <c r="F1090" i="1"/>
  <c r="I1089" i="1"/>
  <c r="K1089" i="1"/>
  <c r="G1089" i="1"/>
  <c r="F1089" i="1"/>
  <c r="I1088" i="1"/>
  <c r="K1088" i="1"/>
  <c r="G1088" i="1"/>
  <c r="F1088" i="1"/>
  <c r="I1087" i="1"/>
  <c r="K1087" i="1"/>
  <c r="G1087" i="1"/>
  <c r="F1087" i="1"/>
  <c r="I1086" i="1"/>
  <c r="K1086" i="1"/>
  <c r="G1086" i="1"/>
  <c r="F1086" i="1"/>
  <c r="I1085" i="1"/>
  <c r="K1085" i="1"/>
  <c r="G1085" i="1"/>
  <c r="F1085" i="1"/>
  <c r="I1084" i="1"/>
  <c r="K1084" i="1"/>
  <c r="G1084" i="1"/>
  <c r="F1084" i="1"/>
  <c r="I1083" i="1"/>
  <c r="K1083" i="1"/>
  <c r="G1083" i="1"/>
  <c r="F1083" i="1"/>
  <c r="I1082" i="1"/>
  <c r="K1082" i="1"/>
  <c r="G1082" i="1"/>
  <c r="F1082" i="1"/>
  <c r="I1081" i="1"/>
  <c r="K1081" i="1"/>
  <c r="G1081" i="1"/>
  <c r="F1081" i="1"/>
  <c r="I1080" i="1"/>
  <c r="K1080" i="1"/>
  <c r="G1080" i="1"/>
  <c r="F1080" i="1"/>
  <c r="I1079" i="1"/>
  <c r="K1079" i="1"/>
  <c r="G1079" i="1"/>
  <c r="F1079" i="1"/>
  <c r="I1078" i="1"/>
  <c r="K1078" i="1"/>
  <c r="G1078" i="1"/>
  <c r="F1078" i="1"/>
  <c r="I1077" i="1"/>
  <c r="K1077" i="1"/>
  <c r="G1077" i="1"/>
  <c r="F1077" i="1"/>
  <c r="I1076" i="1"/>
  <c r="K1076" i="1"/>
  <c r="G1076" i="1"/>
  <c r="F1076" i="1"/>
  <c r="I1075" i="1"/>
  <c r="K1075" i="1"/>
  <c r="G1075" i="1"/>
  <c r="F1075" i="1"/>
  <c r="I1074" i="1"/>
  <c r="K1074" i="1"/>
  <c r="G1074" i="1"/>
  <c r="F1074" i="1"/>
  <c r="I1073" i="1"/>
  <c r="K1073" i="1"/>
  <c r="G1073" i="1"/>
  <c r="F1073" i="1"/>
  <c r="I1072" i="1"/>
  <c r="K1072" i="1"/>
  <c r="G1072" i="1"/>
  <c r="F1072" i="1"/>
  <c r="I1071" i="1"/>
  <c r="K1071" i="1"/>
  <c r="G1071" i="1"/>
  <c r="F1071" i="1"/>
  <c r="I1070" i="1"/>
  <c r="K1070" i="1"/>
  <c r="G1070" i="1"/>
  <c r="F1070" i="1"/>
  <c r="I1069" i="1"/>
  <c r="K1069" i="1"/>
  <c r="G1069" i="1"/>
  <c r="F1069" i="1"/>
  <c r="I1068" i="1"/>
  <c r="K1068" i="1"/>
  <c r="G1068" i="1"/>
  <c r="F1068" i="1"/>
  <c r="I1067" i="1"/>
  <c r="K1067" i="1"/>
  <c r="G1067" i="1"/>
  <c r="F1067" i="1"/>
  <c r="I1066" i="1"/>
  <c r="K1066" i="1"/>
  <c r="G1066" i="1"/>
  <c r="F1066" i="1"/>
  <c r="I1065" i="1"/>
  <c r="K1065" i="1"/>
  <c r="G1065" i="1"/>
  <c r="F1065" i="1"/>
  <c r="I1064" i="1"/>
  <c r="K1064" i="1"/>
  <c r="G1064" i="1"/>
  <c r="F1064" i="1"/>
  <c r="I1063" i="1"/>
  <c r="K1063" i="1"/>
  <c r="G1063" i="1"/>
  <c r="F1063" i="1"/>
  <c r="I1062" i="1"/>
  <c r="K1062" i="1"/>
  <c r="G1062" i="1"/>
  <c r="F1062" i="1"/>
  <c r="I1061" i="1"/>
  <c r="K1061" i="1"/>
  <c r="G1061" i="1"/>
  <c r="F1061" i="1"/>
  <c r="I1060" i="1"/>
  <c r="K1060" i="1"/>
  <c r="G1060" i="1"/>
  <c r="F1060" i="1"/>
  <c r="I1059" i="1"/>
  <c r="K1059" i="1"/>
  <c r="G1059" i="1"/>
  <c r="F1059" i="1"/>
  <c r="I1058" i="1"/>
  <c r="K1058" i="1"/>
  <c r="G1058" i="1"/>
  <c r="F1058" i="1"/>
  <c r="I1057" i="1"/>
  <c r="K1057" i="1"/>
  <c r="G1057" i="1"/>
  <c r="F1057" i="1"/>
  <c r="I1056" i="1"/>
  <c r="K1056" i="1"/>
  <c r="G1056" i="1"/>
  <c r="F1056" i="1"/>
  <c r="I1055" i="1"/>
  <c r="K1055" i="1"/>
  <c r="G1055" i="1"/>
  <c r="F1055" i="1"/>
  <c r="I1054" i="1"/>
  <c r="K1054" i="1"/>
  <c r="G1054" i="1"/>
  <c r="F1054" i="1"/>
  <c r="I1053" i="1"/>
  <c r="K1053" i="1"/>
  <c r="G1053" i="1"/>
  <c r="F1053" i="1"/>
  <c r="I1052" i="1"/>
  <c r="K1052" i="1"/>
  <c r="G1052" i="1"/>
  <c r="F1052" i="1"/>
  <c r="I1051" i="1"/>
  <c r="K1051" i="1"/>
  <c r="G1051" i="1"/>
  <c r="F1051" i="1"/>
  <c r="I1050" i="1"/>
  <c r="K1050" i="1"/>
  <c r="G1050" i="1"/>
  <c r="F1050" i="1"/>
  <c r="I1049" i="1"/>
  <c r="K1049" i="1"/>
  <c r="G1049" i="1"/>
  <c r="F1049" i="1"/>
  <c r="I1048" i="1"/>
  <c r="K1048" i="1"/>
  <c r="G1048" i="1"/>
  <c r="F1048" i="1"/>
  <c r="I1047" i="1"/>
  <c r="K1047" i="1"/>
  <c r="G1047" i="1"/>
  <c r="F1047" i="1"/>
  <c r="I1046" i="1"/>
  <c r="K1046" i="1"/>
  <c r="G1046" i="1"/>
  <c r="F1046" i="1"/>
  <c r="I1045" i="1"/>
  <c r="K1045" i="1"/>
  <c r="G1045" i="1"/>
  <c r="F1045" i="1"/>
  <c r="I1044" i="1"/>
  <c r="K1044" i="1"/>
  <c r="G1044" i="1"/>
  <c r="F1044" i="1"/>
  <c r="I1043" i="1"/>
  <c r="K1043" i="1"/>
  <c r="G1043" i="1"/>
  <c r="F1043" i="1"/>
  <c r="I1042" i="1"/>
  <c r="K1042" i="1"/>
  <c r="G1042" i="1"/>
  <c r="F1042" i="1"/>
  <c r="I1041" i="1"/>
  <c r="K1041" i="1"/>
  <c r="G1041" i="1"/>
  <c r="F1041" i="1"/>
  <c r="I1040" i="1"/>
  <c r="K1040" i="1"/>
  <c r="G1040" i="1"/>
  <c r="F1040" i="1"/>
  <c r="I1039" i="1"/>
  <c r="K1039" i="1"/>
  <c r="G1039" i="1"/>
  <c r="F1039" i="1"/>
  <c r="I1038" i="1"/>
  <c r="K1038" i="1"/>
  <c r="G1038" i="1"/>
  <c r="F1038" i="1"/>
  <c r="I1037" i="1"/>
  <c r="K1037" i="1"/>
  <c r="G1037" i="1"/>
  <c r="F1037" i="1"/>
  <c r="I1036" i="1"/>
  <c r="K1036" i="1"/>
  <c r="G1036" i="1"/>
  <c r="F1036" i="1"/>
  <c r="I1035" i="1"/>
  <c r="K1035" i="1"/>
  <c r="G1035" i="1"/>
  <c r="F1035" i="1"/>
  <c r="I1034" i="1"/>
  <c r="K1034" i="1"/>
  <c r="G1034" i="1"/>
  <c r="F1034" i="1"/>
  <c r="I1033" i="1"/>
  <c r="K1033" i="1"/>
  <c r="G1033" i="1"/>
  <c r="F1033" i="1"/>
  <c r="I1032" i="1"/>
  <c r="K1032" i="1"/>
  <c r="G1032" i="1"/>
  <c r="F1032" i="1"/>
  <c r="I1031" i="1"/>
  <c r="K1031" i="1"/>
  <c r="G1031" i="1"/>
  <c r="F1031" i="1"/>
  <c r="I1030" i="1"/>
  <c r="K1030" i="1"/>
  <c r="G1030" i="1"/>
  <c r="F1030" i="1"/>
  <c r="I1029" i="1"/>
  <c r="K1029" i="1"/>
  <c r="G1029" i="1"/>
  <c r="F1029" i="1"/>
  <c r="I1028" i="1"/>
  <c r="K1028" i="1"/>
  <c r="G1028" i="1"/>
  <c r="F1028" i="1"/>
  <c r="I1027" i="1"/>
  <c r="K1027" i="1"/>
  <c r="G1027" i="1"/>
  <c r="F1027" i="1"/>
  <c r="I1026" i="1"/>
  <c r="K1026" i="1"/>
  <c r="G1026" i="1"/>
  <c r="F1026" i="1"/>
  <c r="I1025" i="1"/>
  <c r="K1025" i="1"/>
  <c r="G1025" i="1"/>
  <c r="F1025" i="1"/>
  <c r="I1024" i="1"/>
  <c r="K1024" i="1"/>
  <c r="G1024" i="1"/>
  <c r="F1024" i="1"/>
  <c r="I1023" i="1"/>
  <c r="K1023" i="1"/>
  <c r="G1023" i="1"/>
  <c r="F1023" i="1"/>
  <c r="I1022" i="1"/>
  <c r="K1022" i="1"/>
  <c r="G1022" i="1"/>
  <c r="F1022" i="1"/>
  <c r="I1021" i="1"/>
  <c r="K1021" i="1"/>
  <c r="G1021" i="1"/>
  <c r="F1021" i="1"/>
  <c r="I1020" i="1"/>
  <c r="K1020" i="1"/>
  <c r="G1020" i="1"/>
  <c r="F1020" i="1"/>
  <c r="I1019" i="1"/>
  <c r="K1019" i="1"/>
  <c r="G1019" i="1"/>
  <c r="F1019" i="1"/>
  <c r="I1018" i="1"/>
  <c r="K1018" i="1"/>
  <c r="G1018" i="1"/>
  <c r="F1018" i="1"/>
  <c r="I1017" i="1"/>
  <c r="K1017" i="1"/>
  <c r="G1017" i="1"/>
  <c r="F1017" i="1"/>
  <c r="I1016" i="1"/>
  <c r="K1016" i="1"/>
  <c r="G1016" i="1"/>
  <c r="F1016" i="1"/>
  <c r="I1015" i="1"/>
  <c r="K1015" i="1"/>
  <c r="G1015" i="1"/>
  <c r="F1015" i="1"/>
  <c r="I1014" i="1"/>
  <c r="K1014" i="1"/>
  <c r="G1014" i="1"/>
  <c r="F1014" i="1"/>
  <c r="I1013" i="1"/>
  <c r="K1013" i="1"/>
  <c r="G1013" i="1"/>
  <c r="F1013" i="1"/>
  <c r="I1012" i="1"/>
  <c r="K1012" i="1"/>
  <c r="G1012" i="1"/>
  <c r="F1012" i="1"/>
  <c r="I1011" i="1"/>
  <c r="K1011" i="1"/>
  <c r="G1011" i="1"/>
  <c r="F1011" i="1"/>
  <c r="I1010" i="1"/>
  <c r="K1010" i="1"/>
  <c r="G1010" i="1"/>
  <c r="F1010" i="1"/>
  <c r="I1009" i="1"/>
  <c r="K1009" i="1"/>
  <c r="G1009" i="1"/>
  <c r="F1009" i="1"/>
  <c r="I1008" i="1"/>
  <c r="K1008" i="1"/>
  <c r="G1008" i="1"/>
  <c r="F1008" i="1"/>
  <c r="I1007" i="1"/>
  <c r="K1007" i="1"/>
  <c r="G1007" i="1"/>
  <c r="F1007" i="1"/>
  <c r="I1006" i="1"/>
  <c r="K1006" i="1"/>
  <c r="G1006" i="1"/>
  <c r="F1006" i="1"/>
  <c r="I1005" i="1"/>
  <c r="K1005" i="1"/>
  <c r="G1005" i="1"/>
  <c r="F1005" i="1"/>
  <c r="I1004" i="1"/>
  <c r="K1004" i="1"/>
  <c r="G1004" i="1"/>
  <c r="F1004" i="1"/>
  <c r="I1003" i="1"/>
  <c r="K1003" i="1"/>
  <c r="G1003" i="1"/>
  <c r="F1003" i="1"/>
  <c r="I1002" i="1"/>
  <c r="K1002" i="1"/>
  <c r="G1002" i="1"/>
  <c r="F1002" i="1"/>
  <c r="I1001" i="1"/>
  <c r="K1001" i="1"/>
  <c r="G1001" i="1"/>
  <c r="F1001" i="1"/>
  <c r="I1000" i="1"/>
  <c r="K1000" i="1"/>
  <c r="G1000" i="1"/>
  <c r="F1000" i="1"/>
  <c r="I999" i="1"/>
  <c r="K999" i="1"/>
  <c r="G999" i="1"/>
  <c r="F999" i="1"/>
  <c r="I998" i="1"/>
  <c r="K998" i="1"/>
  <c r="G998" i="1"/>
  <c r="F998" i="1"/>
  <c r="I997" i="1"/>
  <c r="K997" i="1"/>
  <c r="G997" i="1"/>
  <c r="F997" i="1"/>
  <c r="I996" i="1"/>
  <c r="K996" i="1"/>
  <c r="G996" i="1"/>
  <c r="F996" i="1"/>
  <c r="I995" i="1"/>
  <c r="K995" i="1"/>
  <c r="G995" i="1"/>
  <c r="F995" i="1"/>
  <c r="I994" i="1"/>
  <c r="K994" i="1"/>
  <c r="G994" i="1"/>
  <c r="F994" i="1"/>
  <c r="I993" i="1"/>
  <c r="K993" i="1"/>
  <c r="G993" i="1"/>
  <c r="F993" i="1"/>
  <c r="I992" i="1"/>
  <c r="K992" i="1"/>
  <c r="G992" i="1"/>
  <c r="F992" i="1"/>
  <c r="I991" i="1"/>
  <c r="K991" i="1"/>
  <c r="G991" i="1"/>
  <c r="F991" i="1"/>
  <c r="I990" i="1"/>
  <c r="K990" i="1"/>
  <c r="G990" i="1"/>
  <c r="F990" i="1"/>
  <c r="I989" i="1"/>
  <c r="K989" i="1"/>
  <c r="G989" i="1"/>
  <c r="F989" i="1"/>
  <c r="I988" i="1"/>
  <c r="K988" i="1"/>
  <c r="G988" i="1"/>
  <c r="F988" i="1"/>
  <c r="I987" i="1"/>
  <c r="K987" i="1"/>
  <c r="G987" i="1"/>
  <c r="F987" i="1"/>
  <c r="I986" i="1"/>
  <c r="K986" i="1"/>
  <c r="G986" i="1"/>
  <c r="F986" i="1"/>
  <c r="I985" i="1"/>
  <c r="K985" i="1"/>
  <c r="G985" i="1"/>
  <c r="F985" i="1"/>
  <c r="I984" i="1"/>
  <c r="K984" i="1"/>
  <c r="G984" i="1"/>
  <c r="F984" i="1"/>
  <c r="I983" i="1"/>
  <c r="K983" i="1"/>
  <c r="G983" i="1"/>
  <c r="F983" i="1"/>
  <c r="I982" i="1"/>
  <c r="K982" i="1"/>
  <c r="G982" i="1"/>
  <c r="F982" i="1"/>
  <c r="I981" i="1"/>
  <c r="K981" i="1"/>
  <c r="G981" i="1"/>
  <c r="F981" i="1"/>
  <c r="I980" i="1"/>
  <c r="K980" i="1"/>
  <c r="G980" i="1"/>
  <c r="F980" i="1"/>
  <c r="I979" i="1"/>
  <c r="K979" i="1"/>
  <c r="G979" i="1"/>
  <c r="F979" i="1"/>
  <c r="I978" i="1"/>
  <c r="K978" i="1"/>
  <c r="G978" i="1"/>
  <c r="F978" i="1"/>
  <c r="I977" i="1"/>
  <c r="K977" i="1"/>
  <c r="G977" i="1"/>
  <c r="F977" i="1"/>
  <c r="I976" i="1"/>
  <c r="K976" i="1"/>
  <c r="G976" i="1"/>
  <c r="F976" i="1"/>
  <c r="I975" i="1"/>
  <c r="K975" i="1"/>
  <c r="G975" i="1"/>
  <c r="F975" i="1"/>
  <c r="I974" i="1"/>
  <c r="K974" i="1"/>
  <c r="G974" i="1"/>
  <c r="F974" i="1"/>
  <c r="I973" i="1"/>
  <c r="K973" i="1"/>
  <c r="G973" i="1"/>
  <c r="F973" i="1"/>
  <c r="I972" i="1"/>
  <c r="K972" i="1"/>
  <c r="G972" i="1"/>
  <c r="F972" i="1"/>
  <c r="I971" i="1"/>
  <c r="K971" i="1"/>
  <c r="G971" i="1"/>
  <c r="F971" i="1"/>
  <c r="I970" i="1"/>
  <c r="K970" i="1"/>
  <c r="G970" i="1"/>
  <c r="F970" i="1"/>
  <c r="I969" i="1"/>
  <c r="K969" i="1"/>
  <c r="G969" i="1"/>
  <c r="F969" i="1"/>
  <c r="I968" i="1"/>
  <c r="K968" i="1"/>
  <c r="G968" i="1"/>
  <c r="F968" i="1"/>
  <c r="I967" i="1"/>
  <c r="K967" i="1"/>
  <c r="G967" i="1"/>
  <c r="F967" i="1"/>
  <c r="I966" i="1"/>
  <c r="K966" i="1"/>
  <c r="G966" i="1"/>
  <c r="F966" i="1"/>
  <c r="I965" i="1"/>
  <c r="K965" i="1"/>
  <c r="G965" i="1"/>
  <c r="F965" i="1"/>
  <c r="I964" i="1"/>
  <c r="K964" i="1"/>
  <c r="G964" i="1"/>
  <c r="F964" i="1"/>
  <c r="I963" i="1"/>
  <c r="K963" i="1"/>
  <c r="G963" i="1"/>
  <c r="F963" i="1"/>
  <c r="I962" i="1"/>
  <c r="K962" i="1"/>
  <c r="G962" i="1"/>
  <c r="F962" i="1"/>
  <c r="I961" i="1"/>
  <c r="K961" i="1"/>
  <c r="G961" i="1"/>
  <c r="F961" i="1"/>
  <c r="I960" i="1"/>
  <c r="K960" i="1"/>
  <c r="G960" i="1"/>
  <c r="F960" i="1"/>
  <c r="I959" i="1"/>
  <c r="K959" i="1"/>
  <c r="G959" i="1"/>
  <c r="F959" i="1"/>
  <c r="I958" i="1"/>
  <c r="K958" i="1"/>
  <c r="G958" i="1"/>
  <c r="F958" i="1"/>
  <c r="I957" i="1"/>
  <c r="K957" i="1"/>
  <c r="G957" i="1"/>
  <c r="F957" i="1"/>
  <c r="I956" i="1"/>
  <c r="K956" i="1"/>
  <c r="G956" i="1"/>
  <c r="F956" i="1"/>
  <c r="I955" i="1"/>
  <c r="K955" i="1"/>
  <c r="G955" i="1"/>
  <c r="F955" i="1"/>
  <c r="I954" i="1"/>
  <c r="K954" i="1"/>
  <c r="G954" i="1"/>
  <c r="F954" i="1"/>
  <c r="I953" i="1"/>
  <c r="K953" i="1"/>
  <c r="G953" i="1"/>
  <c r="F953" i="1"/>
  <c r="I952" i="1"/>
  <c r="K952" i="1"/>
  <c r="G952" i="1"/>
  <c r="F952" i="1"/>
  <c r="I951" i="1"/>
  <c r="K951" i="1"/>
  <c r="G951" i="1"/>
  <c r="F951" i="1"/>
  <c r="I950" i="1"/>
  <c r="K950" i="1"/>
  <c r="G950" i="1"/>
  <c r="F950" i="1"/>
  <c r="I949" i="1"/>
  <c r="K949" i="1"/>
  <c r="G949" i="1"/>
  <c r="F949" i="1"/>
  <c r="I948" i="1"/>
  <c r="K948" i="1"/>
  <c r="G948" i="1"/>
  <c r="F948" i="1"/>
  <c r="I947" i="1"/>
  <c r="K947" i="1"/>
  <c r="G947" i="1"/>
  <c r="F947" i="1"/>
  <c r="I946" i="1"/>
  <c r="K946" i="1"/>
  <c r="G946" i="1"/>
  <c r="F946" i="1"/>
  <c r="I945" i="1"/>
  <c r="K945" i="1"/>
  <c r="G945" i="1"/>
  <c r="F945" i="1"/>
  <c r="I944" i="1"/>
  <c r="K944" i="1"/>
  <c r="G944" i="1"/>
  <c r="F944" i="1"/>
  <c r="I943" i="1"/>
  <c r="K943" i="1"/>
  <c r="G943" i="1"/>
  <c r="F943" i="1"/>
  <c r="I942" i="1"/>
  <c r="K942" i="1"/>
  <c r="G942" i="1"/>
  <c r="F942" i="1"/>
  <c r="I941" i="1"/>
  <c r="K941" i="1"/>
  <c r="G941" i="1"/>
  <c r="F941" i="1"/>
  <c r="I940" i="1"/>
  <c r="K940" i="1"/>
  <c r="G940" i="1"/>
  <c r="F940" i="1"/>
  <c r="I939" i="1"/>
  <c r="K939" i="1"/>
  <c r="G939" i="1"/>
  <c r="F939" i="1"/>
  <c r="I938" i="1"/>
  <c r="K938" i="1"/>
  <c r="G938" i="1"/>
  <c r="F938" i="1"/>
  <c r="I937" i="1"/>
  <c r="K937" i="1"/>
  <c r="G937" i="1"/>
  <c r="F937" i="1"/>
  <c r="I936" i="1"/>
  <c r="K936" i="1"/>
  <c r="G936" i="1"/>
  <c r="F936" i="1"/>
  <c r="I935" i="1"/>
  <c r="K935" i="1"/>
  <c r="G935" i="1"/>
  <c r="F935" i="1"/>
  <c r="I934" i="1"/>
  <c r="K934" i="1"/>
  <c r="G934" i="1"/>
  <c r="F934" i="1"/>
  <c r="I933" i="1"/>
  <c r="K933" i="1"/>
  <c r="G933" i="1"/>
  <c r="F933" i="1"/>
  <c r="I932" i="1"/>
  <c r="K932" i="1"/>
  <c r="G932" i="1"/>
  <c r="F932" i="1"/>
  <c r="I931" i="1"/>
  <c r="K931" i="1"/>
  <c r="G931" i="1"/>
  <c r="F931" i="1"/>
  <c r="I930" i="1"/>
  <c r="K930" i="1"/>
  <c r="G930" i="1"/>
  <c r="F930" i="1"/>
  <c r="I929" i="1"/>
  <c r="K929" i="1"/>
  <c r="G929" i="1"/>
  <c r="F929" i="1"/>
  <c r="I928" i="1"/>
  <c r="K928" i="1"/>
  <c r="G928" i="1"/>
  <c r="F928" i="1"/>
  <c r="I927" i="1"/>
  <c r="K927" i="1"/>
  <c r="G927" i="1"/>
  <c r="F927" i="1"/>
  <c r="I926" i="1"/>
  <c r="K926" i="1"/>
  <c r="G926" i="1"/>
  <c r="F926" i="1"/>
  <c r="I925" i="1"/>
  <c r="K925" i="1"/>
  <c r="G925" i="1"/>
  <c r="F925" i="1"/>
  <c r="I924" i="1"/>
  <c r="K924" i="1"/>
  <c r="G924" i="1"/>
  <c r="F924" i="1"/>
  <c r="I923" i="1"/>
  <c r="K923" i="1"/>
  <c r="G923" i="1"/>
  <c r="F923" i="1"/>
  <c r="I922" i="1"/>
  <c r="K922" i="1"/>
  <c r="G922" i="1"/>
  <c r="F922" i="1"/>
  <c r="I921" i="1"/>
  <c r="K921" i="1"/>
  <c r="G921" i="1"/>
  <c r="F921" i="1"/>
  <c r="I920" i="1"/>
  <c r="K920" i="1"/>
  <c r="G920" i="1"/>
  <c r="F920" i="1"/>
  <c r="I919" i="1"/>
  <c r="K919" i="1"/>
  <c r="G919" i="1"/>
  <c r="F919" i="1"/>
  <c r="I918" i="1"/>
  <c r="K918" i="1"/>
  <c r="G918" i="1"/>
  <c r="F918" i="1"/>
  <c r="I917" i="1"/>
  <c r="K917" i="1"/>
  <c r="G917" i="1"/>
  <c r="F917" i="1"/>
  <c r="I916" i="1"/>
  <c r="K916" i="1"/>
  <c r="G916" i="1"/>
  <c r="F916" i="1"/>
  <c r="I915" i="1"/>
  <c r="K915" i="1"/>
  <c r="G915" i="1"/>
  <c r="F915" i="1"/>
  <c r="I914" i="1"/>
  <c r="K914" i="1"/>
  <c r="G914" i="1"/>
  <c r="F914" i="1"/>
  <c r="I913" i="1"/>
  <c r="K913" i="1"/>
  <c r="G913" i="1"/>
  <c r="F913" i="1"/>
  <c r="I912" i="1"/>
  <c r="K912" i="1"/>
  <c r="G912" i="1"/>
  <c r="F912" i="1"/>
  <c r="I911" i="1"/>
  <c r="K911" i="1"/>
  <c r="G911" i="1"/>
  <c r="F911" i="1"/>
  <c r="I910" i="1"/>
  <c r="K910" i="1"/>
  <c r="G910" i="1"/>
  <c r="F910" i="1"/>
  <c r="I909" i="1"/>
  <c r="K909" i="1"/>
  <c r="G909" i="1"/>
  <c r="F909" i="1"/>
  <c r="I908" i="1"/>
  <c r="K908" i="1"/>
  <c r="G908" i="1"/>
  <c r="F908" i="1"/>
  <c r="I907" i="1"/>
  <c r="K907" i="1"/>
  <c r="G907" i="1"/>
  <c r="F907" i="1"/>
  <c r="I906" i="1"/>
  <c r="K906" i="1"/>
  <c r="G906" i="1"/>
  <c r="F906" i="1"/>
  <c r="I905" i="1"/>
  <c r="K905" i="1"/>
  <c r="G905" i="1"/>
  <c r="F905" i="1"/>
  <c r="I904" i="1"/>
  <c r="K904" i="1"/>
  <c r="G904" i="1"/>
  <c r="F904" i="1"/>
  <c r="I903" i="1"/>
  <c r="K903" i="1"/>
  <c r="G903" i="1"/>
  <c r="F903" i="1"/>
  <c r="I902" i="1"/>
  <c r="K902" i="1"/>
  <c r="G902" i="1"/>
  <c r="F902" i="1"/>
  <c r="I901" i="1"/>
  <c r="K901" i="1"/>
  <c r="G901" i="1"/>
  <c r="F901" i="1"/>
  <c r="I900" i="1"/>
  <c r="K900" i="1"/>
  <c r="G900" i="1"/>
  <c r="F900" i="1"/>
  <c r="I899" i="1"/>
  <c r="K899" i="1"/>
  <c r="G899" i="1"/>
  <c r="F899" i="1"/>
  <c r="I898" i="1"/>
  <c r="K898" i="1"/>
  <c r="G898" i="1"/>
  <c r="F898" i="1"/>
  <c r="I897" i="1"/>
  <c r="K897" i="1"/>
  <c r="G897" i="1"/>
  <c r="F897" i="1"/>
  <c r="I896" i="1"/>
  <c r="K896" i="1"/>
  <c r="G896" i="1"/>
  <c r="F896" i="1"/>
  <c r="I895" i="1"/>
  <c r="K895" i="1"/>
  <c r="G895" i="1"/>
  <c r="F895" i="1"/>
  <c r="I894" i="1"/>
  <c r="K894" i="1"/>
  <c r="G894" i="1"/>
  <c r="F894" i="1"/>
  <c r="I893" i="1"/>
  <c r="K893" i="1"/>
  <c r="G893" i="1"/>
  <c r="F893" i="1"/>
  <c r="I892" i="1"/>
  <c r="K892" i="1"/>
  <c r="G892" i="1"/>
  <c r="F892" i="1"/>
  <c r="I891" i="1"/>
  <c r="K891" i="1"/>
  <c r="G891" i="1"/>
  <c r="F891" i="1"/>
  <c r="I890" i="1"/>
  <c r="K890" i="1"/>
  <c r="G890" i="1"/>
  <c r="F890" i="1"/>
  <c r="I889" i="1"/>
  <c r="K889" i="1"/>
  <c r="G889" i="1"/>
  <c r="F889" i="1"/>
  <c r="I888" i="1"/>
  <c r="K888" i="1"/>
  <c r="G888" i="1"/>
  <c r="F888" i="1"/>
  <c r="I887" i="1"/>
  <c r="K887" i="1"/>
  <c r="G887" i="1"/>
  <c r="F887" i="1"/>
  <c r="I886" i="1"/>
  <c r="K886" i="1"/>
  <c r="G886" i="1"/>
  <c r="F886" i="1"/>
  <c r="I885" i="1"/>
  <c r="K885" i="1"/>
  <c r="G885" i="1"/>
  <c r="F885" i="1"/>
  <c r="I884" i="1"/>
  <c r="K884" i="1"/>
  <c r="G884" i="1"/>
  <c r="F884" i="1"/>
  <c r="I883" i="1"/>
  <c r="K883" i="1"/>
  <c r="G883" i="1"/>
  <c r="F883" i="1"/>
  <c r="I882" i="1"/>
  <c r="K882" i="1"/>
  <c r="G882" i="1"/>
  <c r="F882" i="1"/>
  <c r="I881" i="1"/>
  <c r="K881" i="1"/>
  <c r="G881" i="1"/>
  <c r="F881" i="1"/>
  <c r="I880" i="1"/>
  <c r="K880" i="1"/>
  <c r="G880" i="1"/>
  <c r="F880" i="1"/>
  <c r="I879" i="1"/>
  <c r="K879" i="1"/>
  <c r="G879" i="1"/>
  <c r="F879" i="1"/>
  <c r="I878" i="1"/>
  <c r="K878" i="1"/>
  <c r="G878" i="1"/>
  <c r="F878" i="1"/>
  <c r="I877" i="1"/>
  <c r="K877" i="1"/>
  <c r="G877" i="1"/>
  <c r="F877" i="1"/>
  <c r="I876" i="1"/>
  <c r="K876" i="1"/>
  <c r="G876" i="1"/>
  <c r="F876" i="1"/>
  <c r="I875" i="1"/>
  <c r="K875" i="1"/>
  <c r="G875" i="1"/>
  <c r="F875" i="1"/>
  <c r="I874" i="1"/>
  <c r="K874" i="1"/>
  <c r="G874" i="1"/>
  <c r="F874" i="1"/>
  <c r="I873" i="1"/>
  <c r="K873" i="1"/>
  <c r="G873" i="1"/>
  <c r="F873" i="1"/>
  <c r="I872" i="1"/>
  <c r="K872" i="1"/>
  <c r="G872" i="1"/>
  <c r="F872" i="1"/>
  <c r="I871" i="1"/>
  <c r="K871" i="1"/>
  <c r="G871" i="1"/>
  <c r="F871" i="1"/>
  <c r="I870" i="1"/>
  <c r="K870" i="1"/>
  <c r="G870" i="1"/>
  <c r="F870" i="1"/>
  <c r="I869" i="1"/>
  <c r="K869" i="1"/>
  <c r="G869" i="1"/>
  <c r="F869" i="1"/>
  <c r="I868" i="1"/>
  <c r="K868" i="1"/>
  <c r="G868" i="1"/>
  <c r="F868" i="1"/>
  <c r="I867" i="1"/>
  <c r="K867" i="1"/>
  <c r="G867" i="1"/>
  <c r="F867" i="1"/>
  <c r="I866" i="1"/>
  <c r="K866" i="1"/>
  <c r="G866" i="1"/>
  <c r="F866" i="1"/>
  <c r="I865" i="1"/>
  <c r="K865" i="1"/>
  <c r="G865" i="1"/>
  <c r="F865" i="1"/>
  <c r="I864" i="1"/>
  <c r="K864" i="1"/>
  <c r="G864" i="1"/>
  <c r="F864" i="1"/>
  <c r="I863" i="1"/>
  <c r="K863" i="1"/>
  <c r="G863" i="1"/>
  <c r="F863" i="1"/>
  <c r="I862" i="1"/>
  <c r="K862" i="1"/>
  <c r="G862" i="1"/>
  <c r="F862" i="1"/>
  <c r="I861" i="1"/>
  <c r="K861" i="1"/>
  <c r="G861" i="1"/>
  <c r="F861" i="1"/>
  <c r="I860" i="1"/>
  <c r="K860" i="1"/>
  <c r="G860" i="1"/>
  <c r="F860" i="1"/>
  <c r="I859" i="1"/>
  <c r="K859" i="1"/>
  <c r="G859" i="1"/>
  <c r="F859" i="1"/>
  <c r="I858" i="1"/>
  <c r="K858" i="1"/>
  <c r="G858" i="1"/>
  <c r="F858" i="1"/>
  <c r="I857" i="1"/>
  <c r="K857" i="1"/>
  <c r="G857" i="1"/>
  <c r="F857" i="1"/>
  <c r="I856" i="1"/>
  <c r="K856" i="1"/>
  <c r="G856" i="1"/>
  <c r="F856" i="1"/>
  <c r="I855" i="1"/>
  <c r="K855" i="1"/>
  <c r="G855" i="1"/>
  <c r="F855" i="1"/>
  <c r="I854" i="1"/>
  <c r="K854" i="1"/>
  <c r="G854" i="1"/>
  <c r="F854" i="1"/>
  <c r="I853" i="1"/>
  <c r="K853" i="1"/>
  <c r="G853" i="1"/>
  <c r="F853" i="1"/>
  <c r="I852" i="1"/>
  <c r="K852" i="1"/>
  <c r="G852" i="1"/>
  <c r="F852" i="1"/>
  <c r="I851" i="1"/>
  <c r="K851" i="1"/>
  <c r="G851" i="1"/>
  <c r="F851" i="1"/>
  <c r="I850" i="1"/>
  <c r="K850" i="1"/>
  <c r="G850" i="1"/>
  <c r="F850" i="1"/>
  <c r="I849" i="1"/>
  <c r="K849" i="1"/>
  <c r="G849" i="1"/>
  <c r="F849" i="1"/>
  <c r="I848" i="1"/>
  <c r="K848" i="1"/>
  <c r="G848" i="1"/>
  <c r="F848" i="1"/>
  <c r="I847" i="1"/>
  <c r="K847" i="1"/>
  <c r="G847" i="1"/>
  <c r="F847" i="1"/>
  <c r="I846" i="1"/>
  <c r="K846" i="1"/>
  <c r="G846" i="1"/>
  <c r="F846" i="1"/>
  <c r="I845" i="1"/>
  <c r="K845" i="1"/>
  <c r="G845" i="1"/>
  <c r="F845" i="1"/>
  <c r="I844" i="1"/>
  <c r="K844" i="1"/>
  <c r="G844" i="1"/>
  <c r="F844" i="1"/>
  <c r="I843" i="1"/>
  <c r="K843" i="1"/>
  <c r="G843" i="1"/>
  <c r="F843" i="1"/>
  <c r="I842" i="1"/>
  <c r="K842" i="1"/>
  <c r="G842" i="1"/>
  <c r="F842" i="1"/>
  <c r="I841" i="1"/>
  <c r="K841" i="1"/>
  <c r="G841" i="1"/>
  <c r="F841" i="1"/>
  <c r="I840" i="1"/>
  <c r="K840" i="1"/>
  <c r="G840" i="1"/>
  <c r="F840" i="1"/>
  <c r="I839" i="1"/>
  <c r="K839" i="1"/>
  <c r="G839" i="1"/>
  <c r="F839" i="1"/>
  <c r="I838" i="1"/>
  <c r="K838" i="1"/>
  <c r="G838" i="1"/>
  <c r="F838" i="1"/>
  <c r="I837" i="1"/>
  <c r="K837" i="1"/>
  <c r="G837" i="1"/>
  <c r="F837" i="1"/>
  <c r="I836" i="1"/>
  <c r="K836" i="1"/>
  <c r="G836" i="1"/>
  <c r="F836" i="1"/>
  <c r="I835" i="1"/>
  <c r="K835" i="1"/>
  <c r="G835" i="1"/>
  <c r="F835" i="1"/>
  <c r="I834" i="1"/>
  <c r="K834" i="1"/>
  <c r="G834" i="1"/>
  <c r="F834" i="1"/>
  <c r="I833" i="1"/>
  <c r="K833" i="1"/>
  <c r="G833" i="1"/>
  <c r="F833" i="1"/>
  <c r="I832" i="1"/>
  <c r="K832" i="1"/>
  <c r="G832" i="1"/>
  <c r="F832" i="1"/>
  <c r="I831" i="1"/>
  <c r="K831" i="1"/>
  <c r="G831" i="1"/>
  <c r="F831" i="1"/>
  <c r="I830" i="1"/>
  <c r="K830" i="1"/>
  <c r="G830" i="1"/>
  <c r="F830" i="1"/>
  <c r="I829" i="1"/>
  <c r="K829" i="1"/>
  <c r="G829" i="1"/>
  <c r="F829" i="1"/>
  <c r="I828" i="1"/>
  <c r="K828" i="1"/>
  <c r="G828" i="1"/>
  <c r="F828" i="1"/>
  <c r="I827" i="1"/>
  <c r="K827" i="1"/>
  <c r="G827" i="1"/>
  <c r="F827" i="1"/>
  <c r="I826" i="1"/>
  <c r="K826" i="1"/>
  <c r="G826" i="1"/>
  <c r="F826" i="1"/>
  <c r="I825" i="1"/>
  <c r="K825" i="1"/>
  <c r="G825" i="1"/>
  <c r="F825" i="1"/>
  <c r="I824" i="1"/>
  <c r="K824" i="1"/>
  <c r="G824" i="1"/>
  <c r="F824" i="1"/>
  <c r="I823" i="1"/>
  <c r="K823" i="1"/>
  <c r="G823" i="1"/>
  <c r="F823" i="1"/>
  <c r="I822" i="1"/>
  <c r="K822" i="1"/>
  <c r="G822" i="1"/>
  <c r="F822" i="1"/>
  <c r="I821" i="1"/>
  <c r="K821" i="1"/>
  <c r="G821" i="1"/>
  <c r="F821" i="1"/>
  <c r="I820" i="1"/>
  <c r="K820" i="1"/>
  <c r="G820" i="1"/>
  <c r="F820" i="1"/>
  <c r="I819" i="1"/>
  <c r="K819" i="1"/>
  <c r="G819" i="1"/>
  <c r="F819" i="1"/>
  <c r="I818" i="1"/>
  <c r="K818" i="1"/>
  <c r="G818" i="1"/>
  <c r="F818" i="1"/>
  <c r="I817" i="1"/>
  <c r="K817" i="1"/>
  <c r="G817" i="1"/>
  <c r="F817" i="1"/>
  <c r="I816" i="1"/>
  <c r="K816" i="1"/>
  <c r="G816" i="1"/>
  <c r="F816" i="1"/>
  <c r="I815" i="1"/>
  <c r="K815" i="1"/>
  <c r="G815" i="1"/>
  <c r="F815" i="1"/>
  <c r="I814" i="1"/>
  <c r="K814" i="1"/>
  <c r="G814" i="1"/>
  <c r="F814" i="1"/>
  <c r="I813" i="1"/>
  <c r="K813" i="1"/>
  <c r="G813" i="1"/>
  <c r="F813" i="1"/>
  <c r="I812" i="1"/>
  <c r="K812" i="1"/>
  <c r="G812" i="1"/>
  <c r="F812" i="1"/>
  <c r="I811" i="1"/>
  <c r="K811" i="1"/>
  <c r="G811" i="1"/>
  <c r="F811" i="1"/>
  <c r="I810" i="1"/>
  <c r="K810" i="1"/>
  <c r="G810" i="1"/>
  <c r="F810" i="1"/>
  <c r="I809" i="1"/>
  <c r="K809" i="1"/>
  <c r="G809" i="1"/>
  <c r="F809" i="1"/>
  <c r="I808" i="1"/>
  <c r="K808" i="1"/>
  <c r="G808" i="1"/>
  <c r="F808" i="1"/>
  <c r="I807" i="1"/>
  <c r="K807" i="1"/>
  <c r="G807" i="1"/>
  <c r="F807" i="1"/>
  <c r="I806" i="1"/>
  <c r="K806" i="1"/>
  <c r="G806" i="1"/>
  <c r="F806" i="1"/>
  <c r="I805" i="1"/>
  <c r="K805" i="1"/>
  <c r="G805" i="1"/>
  <c r="F805" i="1"/>
  <c r="I804" i="1"/>
  <c r="K804" i="1"/>
  <c r="G804" i="1"/>
  <c r="F804" i="1"/>
  <c r="I803" i="1"/>
  <c r="K803" i="1"/>
  <c r="G803" i="1"/>
  <c r="F803" i="1"/>
  <c r="I802" i="1"/>
  <c r="K802" i="1"/>
  <c r="G802" i="1"/>
  <c r="F802" i="1"/>
  <c r="I801" i="1"/>
  <c r="K801" i="1"/>
  <c r="G801" i="1"/>
  <c r="F801" i="1"/>
  <c r="I800" i="1"/>
  <c r="K800" i="1"/>
  <c r="G800" i="1"/>
  <c r="F800" i="1"/>
  <c r="I799" i="1"/>
  <c r="K799" i="1"/>
  <c r="G799" i="1"/>
  <c r="F799" i="1"/>
  <c r="I798" i="1"/>
  <c r="K798" i="1"/>
  <c r="G798" i="1"/>
  <c r="F798" i="1"/>
  <c r="I797" i="1"/>
  <c r="K797" i="1"/>
  <c r="G797" i="1"/>
  <c r="F797" i="1"/>
  <c r="I796" i="1"/>
  <c r="K796" i="1"/>
  <c r="G796" i="1"/>
  <c r="F796" i="1"/>
  <c r="I795" i="1"/>
  <c r="K795" i="1"/>
  <c r="G795" i="1"/>
  <c r="F795" i="1"/>
  <c r="I794" i="1"/>
  <c r="K794" i="1"/>
  <c r="G794" i="1"/>
  <c r="F794" i="1"/>
  <c r="I793" i="1"/>
  <c r="K793" i="1"/>
  <c r="G793" i="1"/>
  <c r="F793" i="1"/>
  <c r="I792" i="1"/>
  <c r="K792" i="1"/>
  <c r="G792" i="1"/>
  <c r="F792" i="1"/>
  <c r="I791" i="1"/>
  <c r="K791" i="1"/>
  <c r="G791" i="1"/>
  <c r="F791" i="1"/>
  <c r="I790" i="1"/>
  <c r="K790" i="1"/>
  <c r="G790" i="1"/>
  <c r="F790" i="1"/>
  <c r="I789" i="1"/>
  <c r="K789" i="1"/>
  <c r="G789" i="1"/>
  <c r="F789" i="1"/>
  <c r="I788" i="1"/>
  <c r="K788" i="1"/>
  <c r="G788" i="1"/>
  <c r="F788" i="1"/>
  <c r="I787" i="1"/>
  <c r="K787" i="1"/>
  <c r="G787" i="1"/>
  <c r="F787" i="1"/>
  <c r="I786" i="1"/>
  <c r="K786" i="1"/>
  <c r="G786" i="1"/>
  <c r="F786" i="1"/>
  <c r="I785" i="1"/>
  <c r="K785" i="1"/>
  <c r="G785" i="1"/>
  <c r="F785" i="1"/>
  <c r="I784" i="1"/>
  <c r="K784" i="1"/>
  <c r="G784" i="1"/>
  <c r="F784" i="1"/>
  <c r="I783" i="1"/>
  <c r="K783" i="1"/>
  <c r="G783" i="1"/>
  <c r="F783" i="1"/>
  <c r="I782" i="1"/>
  <c r="K782" i="1"/>
  <c r="G782" i="1"/>
  <c r="F782" i="1"/>
  <c r="I781" i="1"/>
  <c r="K781" i="1"/>
  <c r="G781" i="1"/>
  <c r="F781" i="1"/>
  <c r="I780" i="1"/>
  <c r="K780" i="1"/>
  <c r="G780" i="1"/>
  <c r="F780" i="1"/>
  <c r="I779" i="1"/>
  <c r="K779" i="1"/>
  <c r="G779" i="1"/>
  <c r="F779" i="1"/>
  <c r="I778" i="1"/>
  <c r="K778" i="1"/>
  <c r="G778" i="1"/>
  <c r="F778" i="1"/>
  <c r="I777" i="1"/>
  <c r="K777" i="1"/>
  <c r="G777" i="1"/>
  <c r="F777" i="1"/>
  <c r="I776" i="1"/>
  <c r="K776" i="1"/>
  <c r="G776" i="1"/>
  <c r="F776" i="1"/>
  <c r="I775" i="1"/>
  <c r="K775" i="1"/>
  <c r="G775" i="1"/>
  <c r="F775" i="1"/>
  <c r="I774" i="1"/>
  <c r="K774" i="1"/>
  <c r="G774" i="1"/>
  <c r="F774" i="1"/>
  <c r="I773" i="1"/>
  <c r="K773" i="1"/>
  <c r="G773" i="1"/>
  <c r="F773" i="1"/>
  <c r="I772" i="1"/>
  <c r="K772" i="1"/>
  <c r="G772" i="1"/>
  <c r="F772" i="1"/>
  <c r="I771" i="1"/>
  <c r="K771" i="1"/>
  <c r="G771" i="1"/>
  <c r="F771" i="1"/>
  <c r="I770" i="1"/>
  <c r="K770" i="1"/>
  <c r="G770" i="1"/>
  <c r="F770" i="1"/>
  <c r="I769" i="1"/>
  <c r="K769" i="1"/>
  <c r="G769" i="1"/>
  <c r="F769" i="1"/>
  <c r="I768" i="1"/>
  <c r="K768" i="1"/>
  <c r="G768" i="1"/>
  <c r="F768" i="1"/>
  <c r="I767" i="1"/>
  <c r="K767" i="1"/>
  <c r="G767" i="1"/>
  <c r="F767" i="1"/>
  <c r="I766" i="1"/>
  <c r="K766" i="1"/>
  <c r="G766" i="1"/>
  <c r="F766" i="1"/>
  <c r="I765" i="1"/>
  <c r="K765" i="1"/>
  <c r="G765" i="1"/>
  <c r="F765" i="1"/>
  <c r="I764" i="1"/>
  <c r="K764" i="1"/>
  <c r="G764" i="1"/>
  <c r="F764" i="1"/>
  <c r="I763" i="1"/>
  <c r="K763" i="1"/>
  <c r="G763" i="1"/>
  <c r="F763" i="1"/>
  <c r="I762" i="1"/>
  <c r="K762" i="1"/>
  <c r="G762" i="1"/>
  <c r="F762" i="1"/>
  <c r="I761" i="1"/>
  <c r="K761" i="1"/>
  <c r="G761" i="1"/>
  <c r="F761" i="1"/>
  <c r="I760" i="1"/>
  <c r="K760" i="1"/>
  <c r="G760" i="1"/>
  <c r="F760" i="1"/>
  <c r="I759" i="1"/>
  <c r="K759" i="1"/>
  <c r="G759" i="1"/>
  <c r="F759" i="1"/>
  <c r="I758" i="1"/>
  <c r="K758" i="1"/>
  <c r="G758" i="1"/>
  <c r="F758" i="1"/>
  <c r="I757" i="1"/>
  <c r="K757" i="1"/>
  <c r="G757" i="1"/>
  <c r="F757" i="1"/>
  <c r="I756" i="1"/>
  <c r="K756" i="1"/>
  <c r="G756" i="1"/>
  <c r="F756" i="1"/>
  <c r="I755" i="1"/>
  <c r="K755" i="1"/>
  <c r="G755" i="1"/>
  <c r="F755" i="1"/>
  <c r="I754" i="1"/>
  <c r="K754" i="1"/>
  <c r="G754" i="1"/>
  <c r="F754" i="1"/>
  <c r="I753" i="1"/>
  <c r="K753" i="1"/>
  <c r="G753" i="1"/>
  <c r="F753" i="1"/>
  <c r="I752" i="1"/>
  <c r="K752" i="1"/>
  <c r="G752" i="1"/>
  <c r="F752" i="1"/>
  <c r="I751" i="1"/>
  <c r="K751" i="1"/>
  <c r="G751" i="1"/>
  <c r="F751" i="1"/>
  <c r="I750" i="1"/>
  <c r="K750" i="1"/>
  <c r="G750" i="1"/>
  <c r="F750" i="1"/>
  <c r="I749" i="1"/>
  <c r="K749" i="1"/>
  <c r="G749" i="1"/>
  <c r="F749" i="1"/>
  <c r="I748" i="1"/>
  <c r="K748" i="1"/>
  <c r="G748" i="1"/>
  <c r="F748" i="1"/>
  <c r="I747" i="1"/>
  <c r="K747" i="1"/>
  <c r="G747" i="1"/>
  <c r="F747" i="1"/>
  <c r="I746" i="1"/>
  <c r="K746" i="1"/>
  <c r="G746" i="1"/>
  <c r="F746" i="1"/>
  <c r="I745" i="1"/>
  <c r="K745" i="1"/>
  <c r="G745" i="1"/>
  <c r="F745" i="1"/>
  <c r="I744" i="1"/>
  <c r="K744" i="1"/>
  <c r="G744" i="1"/>
  <c r="F744" i="1"/>
  <c r="I743" i="1"/>
  <c r="K743" i="1"/>
  <c r="G743" i="1"/>
  <c r="F743" i="1"/>
  <c r="I742" i="1"/>
  <c r="K742" i="1"/>
  <c r="G742" i="1"/>
  <c r="F742" i="1"/>
  <c r="I741" i="1"/>
  <c r="K741" i="1"/>
  <c r="G741" i="1"/>
  <c r="F741" i="1"/>
  <c r="I740" i="1"/>
  <c r="K740" i="1"/>
  <c r="G740" i="1"/>
  <c r="F740" i="1"/>
  <c r="I739" i="1"/>
  <c r="K739" i="1"/>
  <c r="G739" i="1"/>
  <c r="F739" i="1"/>
  <c r="I738" i="1"/>
  <c r="K738" i="1"/>
  <c r="G738" i="1"/>
  <c r="F738" i="1"/>
  <c r="I737" i="1"/>
  <c r="K737" i="1"/>
  <c r="G737" i="1"/>
  <c r="F737" i="1"/>
  <c r="I736" i="1"/>
  <c r="K736" i="1"/>
  <c r="G736" i="1"/>
  <c r="F736" i="1"/>
  <c r="I735" i="1"/>
  <c r="K735" i="1"/>
  <c r="G735" i="1"/>
  <c r="F735" i="1"/>
  <c r="I734" i="1"/>
  <c r="K734" i="1"/>
  <c r="G734" i="1"/>
  <c r="F734" i="1"/>
  <c r="I733" i="1"/>
  <c r="K733" i="1"/>
  <c r="G733" i="1"/>
  <c r="F733" i="1"/>
  <c r="I732" i="1"/>
  <c r="K732" i="1"/>
  <c r="G732" i="1"/>
  <c r="F732" i="1"/>
  <c r="I731" i="1"/>
  <c r="K731" i="1"/>
  <c r="G731" i="1"/>
  <c r="F731" i="1"/>
  <c r="I730" i="1"/>
  <c r="K730" i="1"/>
  <c r="G730" i="1"/>
  <c r="F730" i="1"/>
  <c r="I729" i="1"/>
  <c r="K729" i="1"/>
  <c r="G729" i="1"/>
  <c r="F729" i="1"/>
  <c r="I728" i="1"/>
  <c r="K728" i="1"/>
  <c r="G728" i="1"/>
  <c r="F728" i="1"/>
  <c r="I727" i="1"/>
  <c r="K727" i="1"/>
  <c r="G727" i="1"/>
  <c r="F727" i="1"/>
  <c r="I726" i="1"/>
  <c r="K726" i="1"/>
  <c r="G726" i="1"/>
  <c r="F726" i="1"/>
  <c r="I725" i="1"/>
  <c r="K725" i="1"/>
  <c r="G725" i="1"/>
  <c r="F725" i="1"/>
  <c r="I724" i="1"/>
  <c r="K724" i="1"/>
  <c r="G724" i="1"/>
  <c r="F724" i="1"/>
  <c r="I723" i="1"/>
  <c r="K723" i="1"/>
  <c r="G723" i="1"/>
  <c r="F723" i="1"/>
  <c r="I722" i="1"/>
  <c r="K722" i="1"/>
  <c r="G722" i="1"/>
  <c r="F722" i="1"/>
  <c r="I721" i="1"/>
  <c r="K721" i="1"/>
  <c r="G721" i="1"/>
  <c r="F721" i="1"/>
  <c r="I720" i="1"/>
  <c r="K720" i="1"/>
  <c r="G720" i="1"/>
  <c r="F720" i="1"/>
  <c r="I719" i="1"/>
  <c r="K719" i="1"/>
  <c r="G719" i="1"/>
  <c r="F719" i="1"/>
  <c r="I718" i="1"/>
  <c r="K718" i="1"/>
  <c r="G718" i="1"/>
  <c r="F718" i="1"/>
  <c r="I717" i="1"/>
  <c r="K717" i="1"/>
  <c r="G717" i="1"/>
  <c r="F717" i="1"/>
  <c r="I716" i="1"/>
  <c r="K716" i="1"/>
  <c r="G716" i="1"/>
  <c r="F716" i="1"/>
  <c r="I715" i="1"/>
  <c r="K715" i="1"/>
  <c r="G715" i="1"/>
  <c r="F715" i="1"/>
  <c r="I714" i="1"/>
  <c r="K714" i="1"/>
  <c r="G714" i="1"/>
  <c r="F714" i="1"/>
  <c r="I713" i="1"/>
  <c r="K713" i="1"/>
  <c r="G713" i="1"/>
  <c r="F713" i="1"/>
  <c r="I712" i="1"/>
  <c r="K712" i="1"/>
  <c r="G712" i="1"/>
  <c r="F712" i="1"/>
  <c r="I711" i="1"/>
  <c r="K711" i="1"/>
  <c r="G711" i="1"/>
  <c r="F711" i="1"/>
  <c r="I710" i="1"/>
  <c r="K710" i="1"/>
  <c r="G710" i="1"/>
  <c r="F710" i="1"/>
  <c r="I709" i="1"/>
  <c r="K709" i="1"/>
  <c r="G709" i="1"/>
  <c r="F709" i="1"/>
  <c r="I708" i="1"/>
  <c r="K708" i="1"/>
  <c r="G708" i="1"/>
  <c r="F708" i="1"/>
  <c r="I707" i="1"/>
  <c r="K707" i="1"/>
  <c r="G707" i="1"/>
  <c r="F707" i="1"/>
  <c r="I706" i="1"/>
  <c r="K706" i="1"/>
  <c r="G706" i="1"/>
  <c r="F706" i="1"/>
  <c r="I705" i="1"/>
  <c r="K705" i="1"/>
  <c r="G705" i="1"/>
  <c r="F705" i="1"/>
  <c r="I704" i="1"/>
  <c r="K704" i="1"/>
  <c r="G704" i="1"/>
  <c r="F704" i="1"/>
  <c r="I703" i="1"/>
  <c r="K703" i="1"/>
  <c r="G703" i="1"/>
  <c r="F703" i="1"/>
  <c r="I702" i="1"/>
  <c r="K702" i="1"/>
  <c r="G702" i="1"/>
  <c r="F702" i="1"/>
  <c r="I701" i="1"/>
  <c r="K701" i="1"/>
  <c r="G701" i="1"/>
  <c r="F701" i="1"/>
  <c r="I700" i="1"/>
  <c r="K700" i="1"/>
  <c r="G700" i="1"/>
  <c r="F700" i="1"/>
  <c r="I699" i="1"/>
  <c r="K699" i="1"/>
  <c r="G699" i="1"/>
  <c r="F699" i="1"/>
  <c r="I698" i="1"/>
  <c r="K698" i="1"/>
  <c r="G698" i="1"/>
  <c r="F698" i="1"/>
  <c r="I697" i="1"/>
  <c r="K697" i="1"/>
  <c r="G697" i="1"/>
  <c r="F697" i="1"/>
  <c r="I696" i="1"/>
  <c r="K696" i="1"/>
  <c r="G696" i="1"/>
  <c r="F696" i="1"/>
  <c r="I695" i="1"/>
  <c r="K695" i="1"/>
  <c r="G695" i="1"/>
  <c r="F695" i="1"/>
  <c r="I694" i="1"/>
  <c r="K694" i="1"/>
  <c r="G694" i="1"/>
  <c r="F694" i="1"/>
  <c r="I693" i="1"/>
  <c r="K693" i="1"/>
  <c r="G693" i="1"/>
  <c r="F693" i="1"/>
  <c r="I692" i="1"/>
  <c r="K692" i="1"/>
  <c r="G692" i="1"/>
  <c r="F692" i="1"/>
  <c r="I691" i="1"/>
  <c r="K691" i="1"/>
  <c r="G691" i="1"/>
  <c r="F691" i="1"/>
  <c r="I690" i="1"/>
  <c r="K690" i="1"/>
  <c r="G690" i="1"/>
  <c r="F690" i="1"/>
  <c r="I689" i="1"/>
  <c r="K689" i="1"/>
  <c r="G689" i="1"/>
  <c r="F689" i="1"/>
  <c r="I688" i="1"/>
  <c r="K688" i="1"/>
  <c r="G688" i="1"/>
  <c r="F688" i="1"/>
  <c r="I687" i="1"/>
  <c r="K687" i="1"/>
  <c r="G687" i="1"/>
  <c r="F687" i="1"/>
  <c r="I686" i="1"/>
  <c r="K686" i="1"/>
  <c r="G686" i="1"/>
  <c r="F686" i="1"/>
  <c r="I685" i="1"/>
  <c r="K685" i="1"/>
  <c r="G685" i="1"/>
  <c r="F685" i="1"/>
  <c r="I684" i="1"/>
  <c r="K684" i="1"/>
  <c r="G684" i="1"/>
  <c r="F684" i="1"/>
  <c r="I683" i="1"/>
  <c r="K683" i="1"/>
  <c r="G683" i="1"/>
  <c r="F683" i="1"/>
  <c r="I682" i="1"/>
  <c r="K682" i="1"/>
  <c r="G682" i="1"/>
  <c r="F682" i="1"/>
  <c r="I681" i="1"/>
  <c r="K681" i="1"/>
  <c r="G681" i="1"/>
  <c r="F681" i="1"/>
  <c r="I680" i="1"/>
  <c r="K680" i="1"/>
  <c r="G680" i="1"/>
  <c r="F680" i="1"/>
  <c r="I679" i="1"/>
  <c r="K679" i="1"/>
  <c r="G679" i="1"/>
  <c r="F679" i="1"/>
  <c r="I678" i="1"/>
  <c r="K678" i="1"/>
  <c r="G678" i="1"/>
  <c r="F678" i="1"/>
  <c r="I677" i="1"/>
  <c r="K677" i="1"/>
  <c r="G677" i="1"/>
  <c r="F677" i="1"/>
  <c r="I676" i="1"/>
  <c r="K676" i="1"/>
  <c r="G676" i="1"/>
  <c r="F676" i="1"/>
  <c r="I675" i="1"/>
  <c r="K675" i="1"/>
  <c r="G675" i="1"/>
  <c r="F675" i="1"/>
  <c r="I674" i="1"/>
  <c r="K674" i="1"/>
  <c r="G674" i="1"/>
  <c r="F674" i="1"/>
  <c r="I673" i="1"/>
  <c r="K673" i="1"/>
  <c r="G673" i="1"/>
  <c r="F673" i="1"/>
  <c r="I672" i="1"/>
  <c r="K672" i="1"/>
  <c r="G672" i="1"/>
  <c r="F672" i="1"/>
  <c r="I671" i="1"/>
  <c r="K671" i="1"/>
  <c r="G671" i="1"/>
  <c r="F671" i="1"/>
  <c r="I670" i="1"/>
  <c r="K670" i="1"/>
  <c r="G670" i="1"/>
  <c r="F670" i="1"/>
  <c r="I669" i="1"/>
  <c r="K669" i="1"/>
  <c r="G669" i="1"/>
  <c r="F669" i="1"/>
  <c r="I668" i="1"/>
  <c r="K668" i="1"/>
  <c r="G668" i="1"/>
  <c r="F668" i="1"/>
  <c r="I667" i="1"/>
  <c r="K667" i="1"/>
  <c r="G667" i="1"/>
  <c r="F667" i="1"/>
  <c r="I666" i="1"/>
  <c r="K666" i="1"/>
  <c r="G666" i="1"/>
  <c r="F666" i="1"/>
  <c r="I665" i="1"/>
  <c r="K665" i="1"/>
  <c r="G665" i="1"/>
  <c r="F665" i="1"/>
  <c r="I664" i="1"/>
  <c r="K664" i="1"/>
  <c r="G664" i="1"/>
  <c r="F664" i="1"/>
  <c r="I663" i="1"/>
  <c r="K663" i="1"/>
  <c r="G663" i="1"/>
  <c r="F663" i="1"/>
  <c r="I662" i="1"/>
  <c r="K662" i="1"/>
  <c r="G662" i="1"/>
  <c r="F662" i="1"/>
  <c r="I661" i="1"/>
  <c r="K661" i="1"/>
  <c r="G661" i="1"/>
  <c r="F661" i="1"/>
  <c r="I660" i="1"/>
  <c r="K660" i="1"/>
  <c r="G660" i="1"/>
  <c r="F660" i="1"/>
  <c r="I659" i="1"/>
  <c r="K659" i="1"/>
  <c r="G659" i="1"/>
  <c r="F659" i="1"/>
  <c r="I658" i="1"/>
  <c r="K658" i="1"/>
  <c r="G658" i="1"/>
  <c r="F658" i="1"/>
  <c r="I657" i="1"/>
  <c r="K657" i="1"/>
  <c r="G657" i="1"/>
  <c r="F657" i="1"/>
  <c r="I656" i="1"/>
  <c r="K656" i="1"/>
  <c r="G656" i="1"/>
  <c r="F656" i="1"/>
  <c r="I655" i="1"/>
  <c r="K655" i="1"/>
  <c r="G655" i="1"/>
  <c r="F655" i="1"/>
  <c r="I654" i="1"/>
  <c r="K654" i="1"/>
  <c r="G654" i="1"/>
  <c r="F654" i="1"/>
  <c r="I653" i="1"/>
  <c r="K653" i="1"/>
  <c r="G653" i="1"/>
  <c r="F653" i="1"/>
  <c r="I652" i="1"/>
  <c r="K652" i="1"/>
  <c r="G652" i="1"/>
  <c r="F652" i="1"/>
  <c r="I651" i="1"/>
  <c r="K651" i="1"/>
  <c r="G651" i="1"/>
  <c r="F651" i="1"/>
  <c r="I650" i="1"/>
  <c r="K650" i="1"/>
  <c r="G650" i="1"/>
  <c r="F650" i="1"/>
  <c r="I649" i="1"/>
  <c r="K649" i="1"/>
  <c r="G649" i="1"/>
  <c r="F649" i="1"/>
  <c r="I648" i="1"/>
  <c r="K648" i="1"/>
  <c r="G648" i="1"/>
  <c r="F648" i="1"/>
  <c r="I647" i="1"/>
  <c r="K647" i="1"/>
  <c r="G647" i="1"/>
  <c r="F647" i="1"/>
  <c r="I646" i="1"/>
  <c r="K646" i="1"/>
  <c r="G646" i="1"/>
  <c r="F646" i="1"/>
  <c r="I645" i="1"/>
  <c r="K645" i="1"/>
  <c r="G645" i="1"/>
  <c r="F645" i="1"/>
  <c r="I644" i="1"/>
  <c r="K644" i="1"/>
  <c r="G644" i="1"/>
  <c r="F644" i="1"/>
  <c r="I643" i="1"/>
  <c r="K643" i="1"/>
  <c r="G643" i="1"/>
  <c r="F643" i="1"/>
  <c r="I642" i="1"/>
  <c r="K642" i="1"/>
  <c r="G642" i="1"/>
  <c r="F642" i="1"/>
  <c r="I641" i="1"/>
  <c r="K641" i="1"/>
  <c r="G641" i="1"/>
  <c r="F641" i="1"/>
  <c r="I640" i="1"/>
  <c r="K640" i="1"/>
  <c r="G640" i="1"/>
  <c r="F640" i="1"/>
  <c r="I639" i="1"/>
  <c r="K639" i="1"/>
  <c r="G639" i="1"/>
  <c r="F639" i="1"/>
  <c r="I638" i="1"/>
  <c r="K638" i="1"/>
  <c r="G638" i="1"/>
  <c r="F638" i="1"/>
  <c r="I637" i="1"/>
  <c r="K637" i="1"/>
  <c r="G637" i="1"/>
  <c r="F637" i="1"/>
  <c r="I636" i="1"/>
  <c r="K636" i="1"/>
  <c r="G636" i="1"/>
  <c r="F636" i="1"/>
  <c r="I635" i="1"/>
  <c r="K635" i="1"/>
  <c r="G635" i="1"/>
  <c r="F635" i="1"/>
  <c r="I634" i="1"/>
  <c r="K634" i="1"/>
  <c r="G634" i="1"/>
  <c r="F634" i="1"/>
  <c r="I633" i="1"/>
  <c r="K633" i="1"/>
  <c r="G633" i="1"/>
  <c r="F633" i="1"/>
  <c r="I632" i="1"/>
  <c r="K632" i="1"/>
  <c r="G632" i="1"/>
  <c r="F632" i="1"/>
  <c r="I631" i="1"/>
  <c r="K631" i="1"/>
  <c r="G631" i="1"/>
  <c r="F631" i="1"/>
  <c r="I630" i="1"/>
  <c r="K630" i="1"/>
  <c r="G630" i="1"/>
  <c r="F630" i="1"/>
  <c r="I629" i="1"/>
  <c r="K629" i="1"/>
  <c r="G629" i="1"/>
  <c r="F629" i="1"/>
  <c r="I628" i="1"/>
  <c r="K628" i="1"/>
  <c r="G628" i="1"/>
  <c r="F628" i="1"/>
  <c r="I627" i="1"/>
  <c r="K627" i="1"/>
  <c r="G627" i="1"/>
  <c r="F627" i="1"/>
  <c r="I626" i="1"/>
  <c r="K626" i="1"/>
  <c r="G626" i="1"/>
  <c r="F626" i="1"/>
  <c r="I625" i="1"/>
  <c r="K625" i="1"/>
  <c r="G625" i="1"/>
  <c r="F625" i="1"/>
  <c r="I624" i="1"/>
  <c r="K624" i="1"/>
  <c r="G624" i="1"/>
  <c r="F624" i="1"/>
  <c r="I623" i="1"/>
  <c r="K623" i="1"/>
  <c r="G623" i="1"/>
  <c r="F623" i="1"/>
  <c r="I622" i="1"/>
  <c r="K622" i="1"/>
  <c r="G622" i="1"/>
  <c r="F622" i="1"/>
  <c r="I621" i="1"/>
  <c r="K621" i="1"/>
  <c r="G621" i="1"/>
  <c r="F621" i="1"/>
  <c r="I620" i="1"/>
  <c r="K620" i="1"/>
  <c r="G620" i="1"/>
  <c r="F620" i="1"/>
  <c r="I619" i="1"/>
  <c r="K619" i="1"/>
  <c r="G619" i="1"/>
  <c r="F619" i="1"/>
  <c r="I618" i="1"/>
  <c r="K618" i="1"/>
  <c r="G618" i="1"/>
  <c r="F618" i="1"/>
  <c r="I617" i="1"/>
  <c r="K617" i="1"/>
  <c r="G617" i="1"/>
  <c r="F617" i="1"/>
  <c r="I616" i="1"/>
  <c r="K616" i="1"/>
  <c r="G616" i="1"/>
  <c r="F616" i="1"/>
  <c r="I615" i="1"/>
  <c r="K615" i="1"/>
  <c r="G615" i="1"/>
  <c r="F615" i="1"/>
  <c r="I614" i="1"/>
  <c r="K614" i="1"/>
  <c r="G614" i="1"/>
  <c r="F614" i="1"/>
  <c r="I613" i="1"/>
  <c r="K613" i="1"/>
  <c r="G613" i="1"/>
  <c r="F613" i="1"/>
  <c r="I612" i="1"/>
  <c r="K612" i="1"/>
  <c r="G612" i="1"/>
  <c r="F612" i="1"/>
  <c r="I611" i="1"/>
  <c r="K611" i="1"/>
  <c r="G611" i="1"/>
  <c r="F611" i="1"/>
  <c r="I610" i="1"/>
  <c r="K610" i="1"/>
  <c r="G610" i="1"/>
  <c r="F610" i="1"/>
  <c r="I609" i="1"/>
  <c r="K609" i="1"/>
  <c r="G609" i="1"/>
  <c r="F609" i="1"/>
  <c r="I608" i="1"/>
  <c r="K608" i="1"/>
  <c r="G608" i="1"/>
  <c r="F608" i="1"/>
  <c r="I607" i="1"/>
  <c r="K607" i="1"/>
  <c r="G607" i="1"/>
  <c r="F607" i="1"/>
  <c r="I606" i="1"/>
  <c r="K606" i="1"/>
  <c r="G606" i="1"/>
  <c r="F606" i="1"/>
  <c r="I605" i="1"/>
  <c r="K605" i="1"/>
  <c r="G605" i="1"/>
  <c r="F605" i="1"/>
  <c r="I604" i="1"/>
  <c r="K604" i="1"/>
  <c r="G604" i="1"/>
  <c r="F604" i="1"/>
  <c r="I603" i="1"/>
  <c r="K603" i="1"/>
  <c r="G603" i="1"/>
  <c r="F603" i="1"/>
  <c r="I602" i="1"/>
  <c r="K602" i="1"/>
  <c r="G602" i="1"/>
  <c r="F602" i="1"/>
  <c r="I601" i="1"/>
  <c r="K601" i="1"/>
  <c r="G601" i="1"/>
  <c r="F601" i="1"/>
  <c r="I600" i="1"/>
  <c r="K600" i="1"/>
  <c r="G600" i="1"/>
  <c r="F600" i="1"/>
  <c r="I599" i="1"/>
  <c r="K599" i="1"/>
  <c r="G599" i="1"/>
  <c r="F599" i="1"/>
  <c r="I598" i="1"/>
  <c r="K598" i="1"/>
  <c r="G598" i="1"/>
  <c r="F598" i="1"/>
  <c r="I597" i="1"/>
  <c r="K597" i="1"/>
  <c r="G597" i="1"/>
  <c r="F597" i="1"/>
  <c r="I596" i="1"/>
  <c r="K596" i="1"/>
  <c r="G596" i="1"/>
  <c r="F596" i="1"/>
  <c r="I595" i="1"/>
  <c r="K595" i="1"/>
  <c r="G595" i="1"/>
  <c r="F595" i="1"/>
  <c r="I594" i="1"/>
  <c r="K594" i="1"/>
  <c r="G594" i="1"/>
  <c r="F594" i="1"/>
  <c r="I593" i="1"/>
  <c r="K593" i="1"/>
  <c r="G593" i="1"/>
  <c r="F593" i="1"/>
  <c r="I592" i="1"/>
  <c r="K592" i="1"/>
  <c r="G592" i="1"/>
  <c r="F592" i="1"/>
  <c r="I591" i="1"/>
  <c r="K591" i="1"/>
  <c r="G591" i="1"/>
  <c r="F591" i="1"/>
  <c r="I590" i="1"/>
  <c r="K590" i="1"/>
  <c r="G590" i="1"/>
  <c r="F590" i="1"/>
  <c r="I589" i="1"/>
  <c r="K589" i="1"/>
  <c r="G589" i="1"/>
  <c r="F589" i="1"/>
  <c r="I588" i="1"/>
  <c r="K588" i="1"/>
  <c r="G588" i="1"/>
  <c r="F588" i="1"/>
  <c r="I587" i="1"/>
  <c r="K587" i="1"/>
  <c r="G587" i="1"/>
  <c r="F587" i="1"/>
  <c r="I586" i="1"/>
  <c r="K586" i="1"/>
  <c r="G586" i="1"/>
  <c r="F586" i="1"/>
  <c r="I585" i="1"/>
  <c r="K585" i="1"/>
  <c r="G585" i="1"/>
  <c r="F585" i="1"/>
  <c r="I584" i="1"/>
  <c r="K584" i="1"/>
  <c r="G584" i="1"/>
  <c r="F584" i="1"/>
  <c r="I583" i="1"/>
  <c r="K583" i="1"/>
  <c r="G583" i="1"/>
  <c r="F583" i="1"/>
  <c r="I582" i="1"/>
  <c r="K582" i="1"/>
  <c r="G582" i="1"/>
  <c r="F582" i="1"/>
  <c r="I581" i="1"/>
  <c r="K581" i="1"/>
  <c r="G581" i="1"/>
  <c r="F581" i="1"/>
  <c r="I580" i="1"/>
  <c r="K580" i="1"/>
  <c r="G580" i="1"/>
  <c r="F580" i="1"/>
  <c r="I579" i="1"/>
  <c r="K579" i="1"/>
  <c r="G579" i="1"/>
  <c r="F579" i="1"/>
  <c r="I578" i="1"/>
  <c r="K578" i="1"/>
  <c r="G578" i="1"/>
  <c r="F578" i="1"/>
  <c r="I577" i="1"/>
  <c r="K577" i="1"/>
  <c r="G577" i="1"/>
  <c r="F577" i="1"/>
  <c r="I576" i="1"/>
  <c r="K576" i="1"/>
  <c r="G576" i="1"/>
  <c r="F576" i="1"/>
  <c r="I575" i="1"/>
  <c r="K575" i="1"/>
  <c r="G575" i="1"/>
  <c r="F575" i="1"/>
  <c r="I574" i="1"/>
  <c r="K574" i="1"/>
  <c r="G574" i="1"/>
  <c r="F574" i="1"/>
  <c r="I573" i="1"/>
  <c r="K573" i="1"/>
  <c r="G573" i="1"/>
  <c r="F573" i="1"/>
  <c r="I572" i="1"/>
  <c r="K572" i="1"/>
  <c r="G572" i="1"/>
  <c r="F572" i="1"/>
  <c r="I571" i="1"/>
  <c r="K571" i="1"/>
  <c r="G571" i="1"/>
  <c r="F571" i="1"/>
  <c r="I570" i="1"/>
  <c r="K570" i="1"/>
  <c r="G570" i="1"/>
  <c r="F570" i="1"/>
  <c r="I569" i="1"/>
  <c r="K569" i="1"/>
  <c r="G569" i="1"/>
  <c r="F569" i="1"/>
  <c r="I568" i="1"/>
  <c r="K568" i="1"/>
  <c r="G568" i="1"/>
  <c r="F568" i="1"/>
  <c r="I567" i="1"/>
  <c r="K567" i="1"/>
  <c r="G567" i="1"/>
  <c r="F567" i="1"/>
  <c r="I566" i="1"/>
  <c r="K566" i="1"/>
  <c r="G566" i="1"/>
  <c r="F566" i="1"/>
  <c r="I565" i="1"/>
  <c r="K565" i="1"/>
  <c r="G565" i="1"/>
  <c r="F565" i="1"/>
  <c r="I564" i="1"/>
  <c r="K564" i="1"/>
  <c r="G564" i="1"/>
  <c r="F564" i="1"/>
  <c r="I563" i="1"/>
  <c r="K563" i="1"/>
  <c r="G563" i="1"/>
  <c r="F563" i="1"/>
  <c r="I562" i="1"/>
  <c r="K562" i="1"/>
  <c r="G562" i="1"/>
  <c r="F562" i="1"/>
  <c r="I561" i="1"/>
  <c r="K561" i="1"/>
  <c r="G561" i="1"/>
  <c r="F561" i="1"/>
  <c r="I560" i="1"/>
  <c r="K560" i="1"/>
  <c r="G560" i="1"/>
  <c r="F560" i="1"/>
  <c r="I559" i="1"/>
  <c r="K559" i="1"/>
  <c r="G559" i="1"/>
  <c r="F559" i="1"/>
  <c r="I558" i="1"/>
  <c r="K558" i="1"/>
  <c r="G558" i="1"/>
  <c r="F558" i="1"/>
  <c r="I557" i="1"/>
  <c r="K557" i="1"/>
  <c r="G557" i="1"/>
  <c r="F557" i="1"/>
  <c r="I556" i="1"/>
  <c r="K556" i="1"/>
  <c r="G556" i="1"/>
  <c r="F556" i="1"/>
  <c r="I555" i="1"/>
  <c r="K555" i="1"/>
  <c r="G555" i="1"/>
  <c r="F555" i="1"/>
  <c r="I554" i="1"/>
  <c r="K554" i="1"/>
  <c r="G554" i="1"/>
  <c r="F554" i="1"/>
  <c r="I553" i="1"/>
  <c r="K553" i="1"/>
  <c r="G553" i="1"/>
  <c r="F553" i="1"/>
  <c r="I552" i="1"/>
  <c r="K552" i="1"/>
  <c r="G552" i="1"/>
  <c r="F552" i="1"/>
  <c r="I551" i="1"/>
  <c r="K551" i="1"/>
  <c r="G551" i="1"/>
  <c r="F551" i="1"/>
  <c r="I550" i="1"/>
  <c r="K550" i="1"/>
  <c r="G550" i="1"/>
  <c r="F550" i="1"/>
  <c r="I549" i="1"/>
  <c r="K549" i="1"/>
  <c r="G549" i="1"/>
  <c r="F549" i="1"/>
  <c r="I548" i="1"/>
  <c r="K548" i="1"/>
  <c r="G548" i="1"/>
  <c r="F548" i="1"/>
  <c r="I547" i="1"/>
  <c r="K547" i="1"/>
  <c r="G547" i="1"/>
  <c r="F547" i="1"/>
  <c r="I546" i="1"/>
  <c r="K546" i="1"/>
  <c r="G546" i="1"/>
  <c r="F546" i="1"/>
  <c r="I545" i="1"/>
  <c r="K545" i="1"/>
  <c r="G545" i="1"/>
  <c r="F545" i="1"/>
  <c r="I544" i="1"/>
  <c r="K544" i="1"/>
  <c r="G544" i="1"/>
  <c r="F544" i="1"/>
  <c r="I543" i="1"/>
  <c r="K543" i="1"/>
  <c r="G543" i="1"/>
  <c r="F543" i="1"/>
  <c r="I542" i="1"/>
  <c r="K542" i="1"/>
  <c r="G542" i="1"/>
  <c r="F542" i="1"/>
  <c r="I541" i="1"/>
  <c r="K541" i="1"/>
  <c r="G541" i="1"/>
  <c r="F541" i="1"/>
  <c r="I540" i="1"/>
  <c r="K540" i="1"/>
  <c r="G540" i="1"/>
  <c r="F540" i="1"/>
  <c r="I539" i="1"/>
  <c r="K539" i="1"/>
  <c r="G539" i="1"/>
  <c r="F539" i="1"/>
  <c r="I538" i="1"/>
  <c r="K538" i="1"/>
  <c r="G538" i="1"/>
  <c r="F538" i="1"/>
  <c r="I537" i="1"/>
  <c r="K537" i="1"/>
  <c r="G537" i="1"/>
  <c r="F537" i="1"/>
  <c r="I536" i="1"/>
  <c r="K536" i="1"/>
  <c r="G536" i="1"/>
  <c r="F536" i="1"/>
  <c r="I535" i="1"/>
  <c r="K535" i="1"/>
  <c r="G535" i="1"/>
  <c r="F535" i="1"/>
  <c r="I534" i="1"/>
  <c r="K534" i="1"/>
  <c r="G534" i="1"/>
  <c r="F534" i="1"/>
  <c r="I533" i="1"/>
  <c r="K533" i="1"/>
  <c r="G533" i="1"/>
  <c r="F533" i="1"/>
  <c r="I532" i="1"/>
  <c r="K532" i="1"/>
  <c r="G532" i="1"/>
  <c r="F532" i="1"/>
  <c r="I531" i="1"/>
  <c r="K531" i="1"/>
  <c r="G531" i="1"/>
  <c r="F531" i="1"/>
  <c r="I530" i="1"/>
  <c r="K530" i="1"/>
  <c r="G530" i="1"/>
  <c r="F530" i="1"/>
  <c r="I529" i="1"/>
  <c r="K529" i="1"/>
  <c r="G529" i="1"/>
  <c r="F529" i="1"/>
  <c r="I528" i="1"/>
  <c r="K528" i="1"/>
  <c r="G528" i="1"/>
  <c r="F528" i="1"/>
  <c r="I527" i="1"/>
  <c r="K527" i="1"/>
  <c r="G527" i="1"/>
  <c r="F527" i="1"/>
  <c r="I526" i="1"/>
  <c r="K526" i="1"/>
  <c r="G526" i="1"/>
  <c r="F526" i="1"/>
  <c r="I525" i="1"/>
  <c r="K525" i="1"/>
  <c r="G525" i="1"/>
  <c r="F525" i="1"/>
  <c r="I524" i="1"/>
  <c r="K524" i="1"/>
  <c r="G524" i="1"/>
  <c r="F524" i="1"/>
  <c r="I523" i="1"/>
  <c r="K523" i="1"/>
  <c r="G523" i="1"/>
  <c r="F523" i="1"/>
  <c r="I522" i="1"/>
  <c r="K522" i="1"/>
  <c r="G522" i="1"/>
  <c r="F522" i="1"/>
  <c r="I521" i="1"/>
  <c r="K521" i="1"/>
  <c r="G521" i="1"/>
  <c r="F521" i="1"/>
  <c r="I520" i="1"/>
  <c r="K520" i="1"/>
  <c r="G520" i="1"/>
  <c r="F520" i="1"/>
  <c r="I519" i="1"/>
  <c r="K519" i="1"/>
  <c r="G519" i="1"/>
  <c r="F519" i="1"/>
  <c r="I518" i="1"/>
  <c r="K518" i="1"/>
  <c r="G518" i="1"/>
  <c r="F518" i="1"/>
  <c r="I517" i="1"/>
  <c r="K517" i="1"/>
  <c r="G517" i="1"/>
  <c r="F517" i="1"/>
  <c r="I516" i="1"/>
  <c r="K516" i="1"/>
  <c r="G516" i="1"/>
  <c r="F516" i="1"/>
  <c r="I515" i="1"/>
  <c r="K515" i="1"/>
  <c r="G515" i="1"/>
  <c r="F515" i="1"/>
  <c r="I514" i="1"/>
  <c r="K514" i="1"/>
  <c r="G514" i="1"/>
  <c r="F514" i="1"/>
  <c r="I513" i="1"/>
  <c r="K513" i="1"/>
  <c r="G513" i="1"/>
  <c r="F513" i="1"/>
  <c r="I512" i="1"/>
  <c r="K512" i="1"/>
  <c r="G512" i="1"/>
  <c r="F512" i="1"/>
  <c r="I511" i="1"/>
  <c r="K511" i="1"/>
  <c r="G511" i="1"/>
  <c r="F511" i="1"/>
  <c r="I510" i="1"/>
  <c r="K510" i="1"/>
  <c r="G510" i="1"/>
  <c r="F510" i="1"/>
  <c r="I509" i="1"/>
  <c r="K509" i="1"/>
  <c r="G509" i="1"/>
  <c r="F509" i="1"/>
  <c r="I508" i="1"/>
  <c r="K508" i="1"/>
  <c r="G508" i="1"/>
  <c r="F508" i="1"/>
  <c r="I507" i="1"/>
  <c r="K507" i="1"/>
  <c r="G507" i="1"/>
  <c r="F507" i="1"/>
  <c r="I506" i="1"/>
  <c r="K506" i="1"/>
  <c r="G506" i="1"/>
  <c r="F506" i="1"/>
  <c r="I505" i="1"/>
  <c r="K505" i="1"/>
  <c r="G505" i="1"/>
  <c r="F505" i="1"/>
  <c r="I504" i="1"/>
  <c r="K504" i="1"/>
  <c r="G504" i="1"/>
  <c r="F504" i="1"/>
  <c r="I503" i="1"/>
  <c r="K503" i="1"/>
  <c r="G503" i="1"/>
  <c r="F503" i="1"/>
  <c r="I502" i="1"/>
  <c r="K502" i="1"/>
  <c r="G502" i="1"/>
  <c r="F502" i="1"/>
  <c r="I501" i="1"/>
  <c r="K501" i="1"/>
  <c r="G501" i="1"/>
  <c r="F501" i="1"/>
  <c r="I500" i="1"/>
  <c r="K500" i="1"/>
  <c r="G500" i="1"/>
  <c r="F500" i="1"/>
  <c r="I499" i="1"/>
  <c r="K499" i="1"/>
  <c r="G499" i="1"/>
  <c r="F499" i="1"/>
  <c r="I498" i="1"/>
  <c r="K498" i="1"/>
  <c r="G498" i="1"/>
  <c r="F498" i="1"/>
  <c r="I497" i="1"/>
  <c r="K497" i="1"/>
  <c r="G497" i="1"/>
  <c r="F497" i="1"/>
  <c r="I496" i="1"/>
  <c r="K496" i="1"/>
  <c r="G496" i="1"/>
  <c r="F496" i="1"/>
  <c r="I495" i="1"/>
  <c r="K495" i="1"/>
  <c r="G495" i="1"/>
  <c r="F495" i="1"/>
  <c r="I494" i="1"/>
  <c r="K494" i="1"/>
  <c r="G494" i="1"/>
  <c r="F494" i="1"/>
  <c r="I493" i="1"/>
  <c r="K493" i="1"/>
  <c r="G493" i="1"/>
  <c r="F493" i="1"/>
  <c r="I492" i="1"/>
  <c r="K492" i="1"/>
  <c r="G492" i="1"/>
  <c r="F492" i="1"/>
  <c r="I491" i="1"/>
  <c r="K491" i="1"/>
  <c r="G491" i="1"/>
  <c r="F491" i="1"/>
  <c r="I490" i="1"/>
  <c r="K490" i="1"/>
  <c r="G490" i="1"/>
  <c r="F490" i="1"/>
  <c r="I489" i="1"/>
  <c r="K489" i="1"/>
  <c r="G489" i="1"/>
  <c r="F489" i="1"/>
  <c r="I488" i="1"/>
  <c r="K488" i="1"/>
  <c r="G488" i="1"/>
  <c r="F488" i="1"/>
  <c r="I487" i="1"/>
  <c r="K487" i="1"/>
  <c r="G487" i="1"/>
  <c r="F487" i="1"/>
  <c r="I486" i="1"/>
  <c r="K486" i="1"/>
  <c r="G486" i="1"/>
  <c r="F486" i="1"/>
  <c r="I485" i="1"/>
  <c r="K485" i="1"/>
  <c r="G485" i="1"/>
  <c r="F485" i="1"/>
  <c r="I484" i="1"/>
  <c r="K484" i="1"/>
  <c r="G484" i="1"/>
  <c r="F484" i="1"/>
  <c r="I483" i="1"/>
  <c r="K483" i="1"/>
  <c r="G483" i="1"/>
  <c r="F483" i="1"/>
  <c r="I482" i="1"/>
  <c r="K482" i="1"/>
  <c r="G482" i="1"/>
  <c r="F482" i="1"/>
  <c r="I481" i="1"/>
  <c r="K481" i="1"/>
  <c r="G481" i="1"/>
  <c r="F481" i="1"/>
  <c r="I480" i="1"/>
  <c r="K480" i="1"/>
  <c r="G480" i="1"/>
  <c r="F480" i="1"/>
  <c r="I479" i="1"/>
  <c r="K479" i="1"/>
  <c r="G479" i="1"/>
  <c r="F479" i="1"/>
  <c r="I478" i="1"/>
  <c r="K478" i="1"/>
  <c r="G478" i="1"/>
  <c r="F478" i="1"/>
  <c r="I477" i="1"/>
  <c r="K477" i="1"/>
  <c r="G477" i="1"/>
  <c r="F477" i="1"/>
  <c r="I476" i="1"/>
  <c r="K476" i="1"/>
  <c r="G476" i="1"/>
  <c r="F476" i="1"/>
  <c r="I475" i="1"/>
  <c r="K475" i="1"/>
  <c r="G475" i="1"/>
  <c r="F475" i="1"/>
  <c r="I474" i="1"/>
  <c r="K474" i="1"/>
  <c r="G474" i="1"/>
  <c r="F474" i="1"/>
  <c r="I473" i="1"/>
  <c r="K473" i="1"/>
  <c r="G473" i="1"/>
  <c r="F473" i="1"/>
  <c r="I472" i="1"/>
  <c r="K472" i="1"/>
  <c r="G472" i="1"/>
  <c r="F472" i="1"/>
  <c r="I471" i="1"/>
  <c r="K471" i="1"/>
  <c r="G471" i="1"/>
  <c r="F471" i="1"/>
  <c r="I470" i="1"/>
  <c r="K470" i="1"/>
  <c r="G470" i="1"/>
  <c r="F470" i="1"/>
  <c r="I469" i="1"/>
  <c r="K469" i="1"/>
  <c r="G469" i="1"/>
  <c r="F469" i="1"/>
  <c r="I468" i="1"/>
  <c r="K468" i="1"/>
  <c r="G468" i="1"/>
  <c r="F468" i="1"/>
  <c r="I467" i="1"/>
  <c r="K467" i="1"/>
  <c r="G467" i="1"/>
  <c r="F467" i="1"/>
  <c r="I466" i="1"/>
  <c r="K466" i="1"/>
  <c r="G466" i="1"/>
  <c r="F466" i="1"/>
  <c r="I465" i="1"/>
  <c r="K465" i="1"/>
  <c r="G465" i="1"/>
  <c r="F465" i="1"/>
  <c r="I464" i="1"/>
  <c r="K464" i="1"/>
  <c r="G464" i="1"/>
  <c r="F464" i="1"/>
  <c r="I463" i="1"/>
  <c r="K463" i="1"/>
  <c r="G463" i="1"/>
  <c r="F463" i="1"/>
  <c r="I462" i="1"/>
  <c r="K462" i="1"/>
  <c r="G462" i="1"/>
  <c r="F462" i="1"/>
  <c r="I461" i="1"/>
  <c r="K461" i="1"/>
  <c r="G461" i="1"/>
  <c r="F461" i="1"/>
  <c r="I460" i="1"/>
  <c r="K460" i="1"/>
  <c r="G460" i="1"/>
  <c r="F460" i="1"/>
  <c r="I459" i="1"/>
  <c r="K459" i="1"/>
  <c r="G459" i="1"/>
  <c r="F459" i="1"/>
  <c r="I458" i="1"/>
  <c r="K458" i="1"/>
  <c r="G458" i="1"/>
  <c r="F458" i="1"/>
  <c r="I457" i="1"/>
  <c r="K457" i="1"/>
  <c r="G457" i="1"/>
  <c r="F457" i="1"/>
  <c r="I456" i="1"/>
  <c r="K456" i="1"/>
  <c r="G456" i="1"/>
  <c r="F456" i="1"/>
  <c r="I455" i="1"/>
  <c r="K455" i="1"/>
  <c r="G455" i="1"/>
  <c r="F455" i="1"/>
  <c r="I454" i="1"/>
  <c r="K454" i="1"/>
  <c r="G454" i="1"/>
  <c r="F454" i="1"/>
  <c r="I453" i="1"/>
  <c r="K453" i="1"/>
  <c r="G453" i="1"/>
  <c r="F453" i="1"/>
  <c r="I452" i="1"/>
  <c r="K452" i="1"/>
  <c r="G452" i="1"/>
  <c r="F452" i="1"/>
  <c r="I451" i="1"/>
  <c r="K451" i="1"/>
  <c r="G451" i="1"/>
  <c r="F451" i="1"/>
  <c r="I450" i="1"/>
  <c r="K450" i="1"/>
  <c r="G450" i="1"/>
  <c r="F450" i="1"/>
  <c r="I449" i="1"/>
  <c r="K449" i="1"/>
  <c r="G449" i="1"/>
  <c r="F449" i="1"/>
  <c r="I448" i="1"/>
  <c r="K448" i="1"/>
  <c r="G448" i="1"/>
  <c r="F448" i="1"/>
  <c r="I447" i="1"/>
  <c r="K447" i="1"/>
  <c r="G447" i="1"/>
  <c r="F447" i="1"/>
  <c r="I446" i="1"/>
  <c r="K446" i="1"/>
  <c r="G446" i="1"/>
  <c r="F446" i="1"/>
  <c r="I445" i="1"/>
  <c r="K445" i="1"/>
  <c r="G445" i="1"/>
  <c r="F445" i="1"/>
  <c r="I444" i="1"/>
  <c r="K444" i="1"/>
  <c r="G444" i="1"/>
  <c r="F444" i="1"/>
  <c r="I443" i="1"/>
  <c r="K443" i="1"/>
  <c r="G443" i="1"/>
  <c r="F443" i="1"/>
  <c r="I442" i="1"/>
  <c r="K442" i="1"/>
  <c r="G442" i="1"/>
  <c r="F442" i="1"/>
  <c r="I441" i="1"/>
  <c r="K441" i="1"/>
  <c r="G441" i="1"/>
  <c r="F441" i="1"/>
  <c r="I440" i="1"/>
  <c r="K440" i="1"/>
  <c r="G440" i="1"/>
  <c r="F440" i="1"/>
  <c r="I439" i="1"/>
  <c r="K439" i="1"/>
  <c r="G439" i="1"/>
  <c r="F439" i="1"/>
  <c r="I438" i="1"/>
  <c r="K438" i="1"/>
  <c r="G438" i="1"/>
  <c r="F438" i="1"/>
  <c r="I437" i="1"/>
  <c r="K437" i="1"/>
  <c r="G437" i="1"/>
  <c r="F437" i="1"/>
  <c r="I436" i="1"/>
  <c r="K436" i="1"/>
  <c r="G436" i="1"/>
  <c r="F436" i="1"/>
  <c r="I435" i="1"/>
  <c r="K435" i="1"/>
  <c r="G435" i="1"/>
  <c r="F435" i="1"/>
  <c r="I434" i="1"/>
  <c r="K434" i="1"/>
  <c r="G434" i="1"/>
  <c r="F434" i="1"/>
  <c r="I433" i="1"/>
  <c r="K433" i="1"/>
  <c r="G433" i="1"/>
  <c r="F433" i="1"/>
  <c r="I432" i="1"/>
  <c r="K432" i="1"/>
  <c r="G432" i="1"/>
  <c r="F432" i="1"/>
  <c r="I431" i="1"/>
  <c r="K431" i="1"/>
  <c r="G431" i="1"/>
  <c r="F431" i="1"/>
  <c r="I430" i="1"/>
  <c r="K430" i="1"/>
  <c r="G430" i="1"/>
  <c r="F430" i="1"/>
  <c r="I429" i="1"/>
  <c r="K429" i="1"/>
  <c r="G429" i="1"/>
  <c r="F429" i="1"/>
  <c r="I428" i="1"/>
  <c r="K428" i="1"/>
  <c r="G428" i="1"/>
  <c r="F428" i="1"/>
  <c r="I427" i="1"/>
  <c r="K427" i="1"/>
  <c r="G427" i="1"/>
  <c r="F427" i="1"/>
  <c r="I426" i="1"/>
  <c r="K426" i="1"/>
  <c r="G426" i="1"/>
  <c r="F426" i="1"/>
  <c r="I425" i="1"/>
  <c r="K425" i="1"/>
  <c r="G425" i="1"/>
  <c r="F425" i="1"/>
  <c r="I424" i="1"/>
  <c r="K424" i="1"/>
  <c r="G424" i="1"/>
  <c r="F424" i="1"/>
  <c r="I423" i="1"/>
  <c r="K423" i="1"/>
  <c r="G423" i="1"/>
  <c r="F423" i="1"/>
  <c r="I422" i="1"/>
  <c r="K422" i="1"/>
  <c r="G422" i="1"/>
  <c r="F422" i="1"/>
  <c r="I421" i="1"/>
  <c r="K421" i="1"/>
  <c r="G421" i="1"/>
  <c r="F421" i="1"/>
  <c r="I420" i="1"/>
  <c r="K420" i="1"/>
  <c r="G420" i="1"/>
  <c r="F420" i="1"/>
  <c r="I419" i="1"/>
  <c r="K419" i="1"/>
  <c r="G419" i="1"/>
  <c r="F419" i="1"/>
  <c r="I418" i="1"/>
  <c r="K418" i="1"/>
  <c r="G418" i="1"/>
  <c r="F418" i="1"/>
  <c r="I417" i="1"/>
  <c r="K417" i="1"/>
  <c r="G417" i="1"/>
  <c r="F417" i="1"/>
  <c r="I416" i="1"/>
  <c r="K416" i="1"/>
  <c r="G416" i="1"/>
  <c r="F416" i="1"/>
  <c r="I415" i="1"/>
  <c r="K415" i="1"/>
  <c r="G415" i="1"/>
  <c r="F415" i="1"/>
  <c r="I414" i="1"/>
  <c r="K414" i="1"/>
  <c r="G414" i="1"/>
  <c r="F414" i="1"/>
  <c r="I413" i="1"/>
  <c r="K413" i="1"/>
  <c r="G413" i="1"/>
  <c r="F413" i="1"/>
  <c r="I412" i="1"/>
  <c r="K412" i="1"/>
  <c r="G412" i="1"/>
  <c r="F412" i="1"/>
  <c r="I411" i="1"/>
  <c r="K411" i="1"/>
  <c r="G411" i="1"/>
  <c r="F411" i="1"/>
  <c r="I410" i="1"/>
  <c r="K410" i="1"/>
  <c r="G410" i="1"/>
  <c r="F410" i="1"/>
  <c r="I409" i="1"/>
  <c r="K409" i="1"/>
  <c r="G409" i="1"/>
  <c r="F409" i="1"/>
  <c r="I408" i="1"/>
  <c r="K408" i="1"/>
  <c r="G408" i="1"/>
  <c r="F408" i="1"/>
  <c r="I407" i="1"/>
  <c r="K407" i="1"/>
  <c r="G407" i="1"/>
  <c r="F407" i="1"/>
  <c r="I406" i="1"/>
  <c r="K406" i="1"/>
  <c r="G406" i="1"/>
  <c r="F406" i="1"/>
  <c r="I405" i="1"/>
  <c r="K405" i="1"/>
  <c r="G405" i="1"/>
  <c r="F405" i="1"/>
  <c r="I404" i="1"/>
  <c r="K404" i="1"/>
  <c r="G404" i="1"/>
  <c r="F404" i="1"/>
  <c r="I403" i="1"/>
  <c r="K403" i="1"/>
  <c r="G403" i="1"/>
  <c r="F403" i="1"/>
  <c r="I402" i="1"/>
  <c r="K402" i="1"/>
  <c r="G402" i="1"/>
  <c r="F402" i="1"/>
  <c r="I401" i="1"/>
  <c r="K401" i="1"/>
  <c r="G401" i="1"/>
  <c r="F401" i="1"/>
  <c r="I400" i="1"/>
  <c r="K400" i="1"/>
  <c r="G400" i="1"/>
  <c r="F400" i="1"/>
  <c r="I399" i="1"/>
  <c r="K399" i="1"/>
  <c r="G399" i="1"/>
  <c r="F399" i="1"/>
  <c r="I398" i="1"/>
  <c r="K398" i="1"/>
  <c r="G398" i="1"/>
  <c r="F398" i="1"/>
  <c r="I397" i="1"/>
  <c r="K397" i="1"/>
  <c r="G397" i="1"/>
  <c r="F397" i="1"/>
  <c r="I396" i="1"/>
  <c r="K396" i="1"/>
  <c r="G396" i="1"/>
  <c r="F396" i="1"/>
  <c r="I395" i="1"/>
  <c r="K395" i="1"/>
  <c r="G395" i="1"/>
  <c r="F395" i="1"/>
  <c r="I394" i="1"/>
  <c r="K394" i="1"/>
  <c r="G394" i="1"/>
  <c r="F394" i="1"/>
  <c r="I393" i="1"/>
  <c r="K393" i="1"/>
  <c r="G393" i="1"/>
  <c r="F393" i="1"/>
  <c r="I392" i="1"/>
  <c r="K392" i="1"/>
  <c r="G392" i="1"/>
  <c r="F392" i="1"/>
  <c r="I391" i="1"/>
  <c r="K391" i="1"/>
  <c r="G391" i="1"/>
  <c r="F391" i="1"/>
  <c r="I390" i="1"/>
  <c r="K390" i="1"/>
  <c r="G390" i="1"/>
  <c r="F390" i="1"/>
  <c r="I389" i="1"/>
  <c r="K389" i="1"/>
  <c r="G389" i="1"/>
  <c r="F389" i="1"/>
  <c r="I388" i="1"/>
  <c r="K388" i="1"/>
  <c r="G388" i="1"/>
  <c r="F388" i="1"/>
  <c r="I387" i="1"/>
  <c r="K387" i="1"/>
  <c r="G387" i="1"/>
  <c r="F387" i="1"/>
  <c r="I386" i="1"/>
  <c r="K386" i="1"/>
  <c r="G386" i="1"/>
  <c r="F386" i="1"/>
  <c r="I385" i="1"/>
  <c r="K385" i="1"/>
  <c r="G385" i="1"/>
  <c r="F385" i="1"/>
  <c r="I384" i="1"/>
  <c r="K384" i="1"/>
  <c r="G384" i="1"/>
  <c r="F384" i="1"/>
  <c r="I383" i="1"/>
  <c r="K383" i="1"/>
  <c r="G383" i="1"/>
  <c r="F383" i="1"/>
  <c r="I382" i="1"/>
  <c r="K382" i="1"/>
  <c r="G382" i="1"/>
  <c r="F382" i="1"/>
  <c r="I381" i="1"/>
  <c r="K381" i="1"/>
  <c r="G381" i="1"/>
  <c r="F381" i="1"/>
  <c r="I380" i="1"/>
  <c r="K380" i="1"/>
  <c r="G380" i="1"/>
  <c r="F380" i="1"/>
  <c r="I379" i="1"/>
  <c r="K379" i="1"/>
  <c r="G379" i="1"/>
  <c r="F379" i="1"/>
  <c r="I378" i="1"/>
  <c r="K378" i="1"/>
  <c r="G378" i="1"/>
  <c r="F378" i="1"/>
  <c r="I377" i="1"/>
  <c r="K377" i="1"/>
  <c r="G377" i="1"/>
  <c r="F377" i="1"/>
  <c r="I376" i="1"/>
  <c r="K376" i="1"/>
  <c r="G376" i="1"/>
  <c r="F376" i="1"/>
  <c r="I375" i="1"/>
  <c r="K375" i="1"/>
  <c r="G375" i="1"/>
  <c r="F375" i="1"/>
  <c r="I374" i="1"/>
  <c r="K374" i="1"/>
  <c r="G374" i="1"/>
  <c r="F374" i="1"/>
  <c r="I373" i="1"/>
  <c r="K373" i="1"/>
  <c r="G373" i="1"/>
  <c r="F373" i="1"/>
  <c r="I372" i="1"/>
  <c r="K372" i="1"/>
  <c r="G372" i="1"/>
  <c r="F372" i="1"/>
  <c r="I371" i="1"/>
  <c r="K371" i="1"/>
  <c r="G371" i="1"/>
  <c r="F371" i="1"/>
  <c r="I370" i="1"/>
  <c r="K370" i="1"/>
  <c r="G370" i="1"/>
  <c r="F370" i="1"/>
  <c r="I369" i="1"/>
  <c r="K369" i="1"/>
  <c r="G369" i="1"/>
  <c r="F369" i="1"/>
  <c r="I368" i="1"/>
  <c r="K368" i="1"/>
  <c r="G368" i="1"/>
  <c r="F368" i="1"/>
  <c r="I367" i="1"/>
  <c r="K367" i="1"/>
  <c r="G367" i="1"/>
  <c r="F367" i="1"/>
  <c r="I366" i="1"/>
  <c r="K366" i="1"/>
  <c r="G366" i="1"/>
  <c r="F366" i="1"/>
  <c r="I365" i="1"/>
  <c r="K365" i="1"/>
  <c r="G365" i="1"/>
  <c r="F365" i="1"/>
  <c r="I364" i="1"/>
  <c r="K364" i="1"/>
  <c r="G364" i="1"/>
  <c r="F364" i="1"/>
  <c r="I363" i="1"/>
  <c r="K363" i="1"/>
  <c r="G363" i="1"/>
  <c r="F363" i="1"/>
  <c r="I362" i="1"/>
  <c r="K362" i="1"/>
  <c r="G362" i="1"/>
  <c r="F362" i="1"/>
  <c r="I361" i="1"/>
  <c r="K361" i="1"/>
  <c r="G361" i="1"/>
  <c r="F361" i="1"/>
  <c r="I360" i="1"/>
  <c r="K360" i="1"/>
  <c r="G360" i="1"/>
  <c r="F360" i="1"/>
  <c r="E360" i="1"/>
  <c r="I359" i="1"/>
  <c r="K359" i="1"/>
  <c r="G359" i="1"/>
  <c r="F359" i="1"/>
  <c r="I358" i="1"/>
  <c r="K358" i="1"/>
  <c r="G358" i="1"/>
  <c r="F358" i="1"/>
  <c r="I357" i="1"/>
  <c r="K357" i="1"/>
  <c r="G357" i="1"/>
  <c r="F357" i="1"/>
  <c r="I356" i="1"/>
  <c r="K356" i="1"/>
  <c r="G356" i="1"/>
  <c r="F356" i="1"/>
  <c r="I355" i="1"/>
  <c r="K355" i="1"/>
  <c r="G355" i="1"/>
  <c r="F355" i="1"/>
  <c r="I354" i="1"/>
  <c r="K354" i="1"/>
  <c r="G354" i="1"/>
  <c r="F354" i="1"/>
  <c r="I353" i="1"/>
  <c r="K353" i="1"/>
  <c r="G353" i="1"/>
  <c r="F353" i="1"/>
  <c r="I352" i="1"/>
  <c r="K352" i="1"/>
  <c r="G352" i="1"/>
  <c r="F352" i="1"/>
  <c r="I351" i="1"/>
  <c r="K351" i="1"/>
  <c r="G351" i="1"/>
  <c r="F351" i="1"/>
  <c r="I350" i="1"/>
  <c r="K350" i="1"/>
  <c r="G350" i="1"/>
  <c r="F350" i="1"/>
  <c r="I349" i="1"/>
  <c r="K349" i="1"/>
  <c r="G349" i="1"/>
  <c r="F349" i="1"/>
  <c r="I348" i="1"/>
  <c r="K348" i="1"/>
  <c r="G348" i="1"/>
  <c r="F348" i="1"/>
  <c r="I347" i="1"/>
  <c r="K347" i="1"/>
  <c r="G347" i="1"/>
  <c r="F347" i="1"/>
  <c r="I346" i="1"/>
  <c r="K346" i="1"/>
  <c r="G346" i="1"/>
  <c r="F346" i="1"/>
  <c r="I345" i="1"/>
  <c r="K345" i="1"/>
  <c r="G345" i="1"/>
  <c r="F345" i="1"/>
  <c r="I344" i="1"/>
  <c r="K344" i="1"/>
  <c r="G344" i="1"/>
  <c r="F344" i="1"/>
  <c r="I343" i="1"/>
  <c r="K343" i="1"/>
  <c r="G343" i="1"/>
  <c r="F343" i="1"/>
  <c r="I342" i="1"/>
  <c r="K342" i="1"/>
  <c r="G342" i="1"/>
  <c r="F342" i="1"/>
  <c r="I341" i="1"/>
  <c r="K341" i="1"/>
  <c r="G341" i="1"/>
  <c r="F341" i="1"/>
  <c r="I340" i="1"/>
  <c r="K340" i="1"/>
  <c r="G340" i="1"/>
  <c r="F340" i="1"/>
  <c r="I339" i="1"/>
  <c r="K339" i="1"/>
  <c r="G339" i="1"/>
  <c r="F339" i="1"/>
  <c r="I338" i="1"/>
  <c r="K338" i="1"/>
  <c r="G338" i="1"/>
  <c r="F338" i="1"/>
  <c r="I337" i="1"/>
  <c r="K337" i="1"/>
  <c r="G337" i="1"/>
  <c r="F337" i="1"/>
  <c r="I336" i="1"/>
  <c r="K336" i="1"/>
  <c r="G336" i="1"/>
  <c r="F336" i="1"/>
  <c r="I335" i="1"/>
  <c r="K335" i="1"/>
  <c r="G335" i="1"/>
  <c r="F335" i="1"/>
  <c r="I334" i="1"/>
  <c r="K334" i="1"/>
  <c r="G334" i="1"/>
  <c r="F334" i="1"/>
  <c r="I333" i="1"/>
  <c r="K333" i="1"/>
  <c r="G333" i="1"/>
  <c r="F333" i="1"/>
  <c r="I332" i="1"/>
  <c r="K332" i="1"/>
  <c r="G332" i="1"/>
  <c r="F332" i="1"/>
  <c r="I331" i="1"/>
  <c r="K331" i="1"/>
  <c r="G331" i="1"/>
  <c r="F331" i="1"/>
  <c r="I330" i="1"/>
  <c r="K330" i="1"/>
  <c r="G330" i="1"/>
  <c r="F330" i="1"/>
  <c r="I329" i="1"/>
  <c r="K329" i="1"/>
  <c r="G329" i="1"/>
  <c r="F329" i="1"/>
  <c r="I328" i="1"/>
  <c r="K328" i="1"/>
  <c r="G328" i="1"/>
  <c r="F328" i="1"/>
  <c r="I327" i="1"/>
  <c r="K327" i="1"/>
  <c r="G327" i="1"/>
  <c r="F327" i="1"/>
  <c r="I326" i="1"/>
  <c r="K326" i="1"/>
  <c r="G326" i="1"/>
  <c r="F326" i="1"/>
  <c r="I325" i="1"/>
  <c r="K325" i="1"/>
  <c r="G325" i="1"/>
  <c r="F325" i="1"/>
  <c r="I324" i="1"/>
  <c r="K324" i="1"/>
  <c r="G324" i="1"/>
  <c r="F324" i="1"/>
  <c r="I323" i="1"/>
  <c r="K323" i="1"/>
  <c r="G323" i="1"/>
  <c r="F323" i="1"/>
  <c r="I322" i="1"/>
  <c r="K322" i="1"/>
  <c r="G322" i="1"/>
  <c r="F322" i="1"/>
  <c r="I321" i="1"/>
  <c r="K321" i="1"/>
  <c r="G321" i="1"/>
  <c r="F321" i="1"/>
  <c r="I320" i="1"/>
  <c r="K320" i="1"/>
  <c r="G320" i="1"/>
  <c r="F320" i="1"/>
  <c r="I319" i="1"/>
  <c r="K319" i="1"/>
  <c r="G319" i="1"/>
  <c r="F319" i="1"/>
  <c r="I318" i="1"/>
  <c r="K318" i="1"/>
  <c r="G318" i="1"/>
  <c r="F318" i="1"/>
  <c r="I317" i="1"/>
  <c r="K317" i="1"/>
  <c r="G317" i="1"/>
  <c r="F317" i="1"/>
  <c r="I316" i="1"/>
  <c r="K316" i="1"/>
  <c r="G316" i="1"/>
  <c r="F316" i="1"/>
  <c r="I315" i="1"/>
  <c r="K315" i="1"/>
  <c r="G315" i="1"/>
  <c r="F315" i="1"/>
  <c r="I314" i="1"/>
  <c r="K314" i="1"/>
  <c r="G314" i="1"/>
  <c r="F314" i="1"/>
  <c r="I313" i="1"/>
  <c r="K313" i="1"/>
  <c r="G313" i="1"/>
  <c r="F313" i="1"/>
  <c r="I312" i="1"/>
  <c r="K312" i="1"/>
  <c r="G312" i="1"/>
  <c r="F312" i="1"/>
  <c r="I311" i="1"/>
  <c r="K311" i="1"/>
  <c r="G311" i="1"/>
  <c r="F311" i="1"/>
  <c r="I310" i="1"/>
  <c r="K310" i="1"/>
  <c r="G310" i="1"/>
  <c r="F310" i="1"/>
  <c r="I309" i="1"/>
  <c r="K309" i="1"/>
  <c r="G309" i="1"/>
  <c r="F309" i="1"/>
  <c r="I308" i="1"/>
  <c r="K308" i="1"/>
  <c r="G308" i="1"/>
  <c r="F308" i="1"/>
  <c r="I307" i="1"/>
  <c r="K307" i="1"/>
  <c r="G307" i="1"/>
  <c r="F307" i="1"/>
  <c r="I306" i="1"/>
  <c r="K306" i="1"/>
  <c r="G306" i="1"/>
  <c r="F306" i="1"/>
  <c r="I305" i="1"/>
  <c r="K305" i="1"/>
  <c r="G305" i="1"/>
  <c r="F305" i="1"/>
  <c r="I304" i="1"/>
  <c r="K304" i="1"/>
  <c r="G304" i="1"/>
  <c r="F304" i="1"/>
  <c r="I303" i="1"/>
  <c r="K303" i="1"/>
  <c r="G303" i="1"/>
  <c r="F303" i="1"/>
  <c r="I302" i="1"/>
  <c r="K302" i="1"/>
  <c r="G302" i="1"/>
  <c r="F302" i="1"/>
  <c r="I301" i="1"/>
  <c r="K301" i="1"/>
  <c r="G301" i="1"/>
  <c r="F301" i="1"/>
  <c r="I300" i="1"/>
  <c r="K300" i="1"/>
  <c r="G300" i="1"/>
  <c r="F300" i="1"/>
  <c r="I299" i="1"/>
  <c r="K299" i="1"/>
  <c r="G299" i="1"/>
  <c r="F299" i="1"/>
  <c r="I298" i="1"/>
  <c r="K298" i="1"/>
  <c r="G298" i="1"/>
  <c r="F298" i="1"/>
  <c r="I297" i="1"/>
  <c r="K297" i="1"/>
  <c r="G297" i="1"/>
  <c r="F297" i="1"/>
  <c r="I296" i="1"/>
  <c r="K296" i="1"/>
  <c r="G296" i="1"/>
  <c r="F296" i="1"/>
  <c r="I295" i="1"/>
  <c r="K295" i="1"/>
  <c r="G295" i="1"/>
  <c r="F295" i="1"/>
  <c r="I294" i="1"/>
  <c r="K294" i="1"/>
  <c r="G294" i="1"/>
  <c r="F294" i="1"/>
  <c r="I293" i="1"/>
  <c r="K293" i="1"/>
  <c r="G293" i="1"/>
  <c r="F293" i="1"/>
  <c r="I292" i="1"/>
  <c r="K292" i="1"/>
  <c r="G292" i="1"/>
  <c r="F292" i="1"/>
  <c r="I291" i="1"/>
  <c r="K291" i="1"/>
  <c r="G291" i="1"/>
  <c r="F291" i="1"/>
  <c r="I290" i="1"/>
  <c r="K290" i="1"/>
  <c r="G290" i="1"/>
  <c r="F290" i="1"/>
  <c r="I289" i="1"/>
  <c r="K289" i="1"/>
  <c r="G289" i="1"/>
  <c r="F289" i="1"/>
  <c r="I288" i="1"/>
  <c r="K288" i="1"/>
  <c r="G288" i="1"/>
  <c r="F288" i="1"/>
  <c r="I287" i="1"/>
  <c r="K287" i="1"/>
  <c r="G287" i="1"/>
  <c r="F287" i="1"/>
  <c r="I286" i="1"/>
  <c r="K286" i="1"/>
  <c r="G286" i="1"/>
  <c r="F286" i="1"/>
  <c r="I285" i="1"/>
  <c r="K285" i="1"/>
  <c r="G285" i="1"/>
  <c r="F285" i="1"/>
  <c r="I284" i="1"/>
  <c r="K284" i="1"/>
  <c r="G284" i="1"/>
  <c r="F284" i="1"/>
  <c r="I283" i="1"/>
  <c r="K283" i="1"/>
  <c r="G283" i="1"/>
  <c r="F283" i="1"/>
  <c r="I282" i="1"/>
  <c r="K282" i="1"/>
  <c r="G282" i="1"/>
  <c r="F282" i="1"/>
  <c r="I281" i="1"/>
  <c r="K281" i="1"/>
  <c r="G281" i="1"/>
  <c r="F281" i="1"/>
  <c r="I280" i="1"/>
  <c r="K280" i="1"/>
  <c r="G280" i="1"/>
  <c r="F280" i="1"/>
  <c r="I279" i="1"/>
  <c r="K279" i="1"/>
  <c r="G279" i="1"/>
  <c r="F279" i="1"/>
  <c r="I278" i="1"/>
  <c r="K278" i="1"/>
  <c r="G278" i="1"/>
  <c r="F278" i="1"/>
  <c r="I277" i="1"/>
  <c r="K277" i="1"/>
  <c r="G277" i="1"/>
  <c r="F277" i="1"/>
  <c r="I276" i="1"/>
  <c r="K276" i="1"/>
  <c r="G276" i="1"/>
  <c r="F276" i="1"/>
  <c r="I275" i="1"/>
  <c r="K275" i="1"/>
  <c r="G275" i="1"/>
  <c r="F275" i="1"/>
  <c r="I274" i="1"/>
  <c r="K274" i="1"/>
  <c r="G274" i="1"/>
  <c r="F274" i="1"/>
  <c r="I273" i="1"/>
  <c r="K273" i="1"/>
  <c r="G273" i="1"/>
  <c r="F273" i="1"/>
  <c r="I272" i="1"/>
  <c r="K272" i="1"/>
  <c r="G272" i="1"/>
  <c r="F272" i="1"/>
  <c r="I271" i="1"/>
  <c r="K271" i="1"/>
  <c r="G271" i="1"/>
  <c r="F271" i="1"/>
  <c r="I270" i="1"/>
  <c r="K270" i="1"/>
  <c r="G270" i="1"/>
  <c r="F270" i="1"/>
  <c r="I269" i="1"/>
  <c r="K269" i="1"/>
  <c r="G269" i="1"/>
  <c r="F269" i="1"/>
  <c r="I268" i="1"/>
  <c r="K268" i="1"/>
  <c r="G268" i="1"/>
  <c r="F268" i="1"/>
  <c r="I267" i="1"/>
  <c r="K267" i="1"/>
  <c r="G267" i="1"/>
  <c r="F267" i="1"/>
  <c r="I266" i="1"/>
  <c r="K266" i="1"/>
  <c r="G266" i="1"/>
  <c r="F266" i="1"/>
  <c r="I265" i="1"/>
  <c r="K265" i="1"/>
  <c r="G265" i="1"/>
  <c r="F265" i="1"/>
  <c r="I264" i="1"/>
  <c r="K264" i="1"/>
  <c r="G264" i="1"/>
  <c r="F264" i="1"/>
  <c r="I263" i="1"/>
  <c r="K263" i="1"/>
  <c r="G263" i="1"/>
  <c r="F263" i="1"/>
  <c r="I262" i="1"/>
  <c r="K262" i="1"/>
  <c r="G262" i="1"/>
  <c r="F262" i="1"/>
  <c r="I261" i="1"/>
  <c r="K261" i="1"/>
  <c r="G261" i="1"/>
  <c r="F261" i="1"/>
  <c r="I260" i="1"/>
  <c r="K260" i="1"/>
  <c r="G260" i="1"/>
  <c r="F260" i="1"/>
  <c r="I259" i="1"/>
  <c r="K259" i="1"/>
  <c r="G259" i="1"/>
  <c r="F259" i="1"/>
  <c r="I258" i="1"/>
  <c r="K258" i="1"/>
  <c r="G258" i="1"/>
  <c r="F258" i="1"/>
  <c r="I257" i="1"/>
  <c r="K257" i="1"/>
  <c r="G257" i="1"/>
  <c r="F257" i="1"/>
  <c r="I256" i="1"/>
  <c r="K256" i="1"/>
  <c r="G256" i="1"/>
  <c r="F256" i="1"/>
  <c r="I255" i="1"/>
  <c r="K255" i="1"/>
  <c r="G255" i="1"/>
  <c r="F255" i="1"/>
  <c r="I254" i="1"/>
  <c r="K254" i="1"/>
  <c r="G254" i="1"/>
  <c r="F254" i="1"/>
  <c r="I253" i="1"/>
  <c r="K253" i="1"/>
  <c r="G253" i="1"/>
  <c r="F253" i="1"/>
  <c r="I252" i="1"/>
  <c r="K252" i="1"/>
  <c r="G252" i="1"/>
  <c r="F252" i="1"/>
  <c r="I251" i="1"/>
  <c r="K251" i="1"/>
  <c r="G251" i="1"/>
  <c r="F251" i="1"/>
  <c r="I250" i="1"/>
  <c r="K250" i="1"/>
  <c r="G250" i="1"/>
  <c r="F250" i="1"/>
  <c r="I249" i="1"/>
  <c r="K249" i="1"/>
  <c r="G249" i="1"/>
  <c r="F249" i="1"/>
  <c r="I248" i="1"/>
  <c r="K248" i="1"/>
  <c r="G248" i="1"/>
  <c r="F248" i="1"/>
  <c r="I247" i="1"/>
  <c r="K247" i="1"/>
  <c r="G247" i="1"/>
  <c r="F247" i="1"/>
  <c r="I246" i="1"/>
  <c r="K246" i="1"/>
  <c r="G246" i="1"/>
  <c r="F246" i="1"/>
  <c r="I245" i="1"/>
  <c r="K245" i="1"/>
  <c r="G245" i="1"/>
  <c r="F245" i="1"/>
  <c r="I244" i="1"/>
  <c r="K244" i="1"/>
  <c r="G244" i="1"/>
  <c r="F244" i="1"/>
  <c r="I243" i="1"/>
  <c r="K243" i="1"/>
  <c r="G243" i="1"/>
  <c r="F243" i="1"/>
  <c r="I242" i="1"/>
  <c r="K242" i="1"/>
  <c r="G242" i="1"/>
  <c r="F242" i="1"/>
  <c r="I241" i="1"/>
  <c r="K241" i="1"/>
  <c r="G241" i="1"/>
  <c r="F241" i="1"/>
  <c r="I240" i="1"/>
  <c r="K240" i="1"/>
  <c r="G240" i="1"/>
  <c r="F240" i="1"/>
  <c r="I239" i="1"/>
  <c r="K239" i="1"/>
  <c r="G239" i="1"/>
  <c r="F239" i="1"/>
  <c r="I238" i="1"/>
  <c r="K238" i="1"/>
  <c r="G238" i="1"/>
  <c r="F238" i="1"/>
  <c r="I237" i="1"/>
  <c r="K237" i="1"/>
  <c r="G237" i="1"/>
  <c r="F237" i="1"/>
  <c r="I236" i="1"/>
  <c r="K236" i="1"/>
  <c r="G236" i="1"/>
  <c r="F236" i="1"/>
  <c r="I235" i="1"/>
  <c r="K235" i="1"/>
  <c r="G235" i="1"/>
  <c r="F235" i="1"/>
  <c r="I234" i="1"/>
  <c r="K234" i="1"/>
  <c r="G234" i="1"/>
  <c r="F234" i="1"/>
  <c r="I233" i="1"/>
  <c r="K233" i="1"/>
  <c r="G233" i="1"/>
  <c r="F233" i="1"/>
  <c r="I232" i="1"/>
  <c r="K232" i="1"/>
  <c r="G232" i="1"/>
  <c r="F232" i="1"/>
  <c r="I231" i="1"/>
  <c r="K231" i="1"/>
  <c r="G231" i="1"/>
  <c r="F231" i="1"/>
  <c r="I230" i="1"/>
  <c r="K230" i="1"/>
  <c r="G230" i="1"/>
  <c r="F230" i="1"/>
  <c r="I229" i="1"/>
  <c r="K229" i="1"/>
  <c r="G229" i="1"/>
  <c r="F229" i="1"/>
  <c r="I228" i="1"/>
  <c r="K228" i="1"/>
  <c r="G228" i="1"/>
  <c r="F228" i="1"/>
  <c r="I227" i="1"/>
  <c r="K227" i="1"/>
  <c r="G227" i="1"/>
  <c r="F227" i="1"/>
  <c r="I226" i="1"/>
  <c r="K226" i="1"/>
  <c r="G226" i="1"/>
  <c r="F226" i="1"/>
  <c r="I225" i="1"/>
  <c r="K225" i="1"/>
  <c r="G225" i="1"/>
  <c r="F225" i="1"/>
  <c r="I224" i="1"/>
  <c r="K224" i="1"/>
  <c r="G224" i="1"/>
  <c r="F224" i="1"/>
  <c r="I223" i="1"/>
  <c r="K223" i="1"/>
  <c r="G223" i="1"/>
  <c r="F223" i="1"/>
  <c r="I222" i="1"/>
  <c r="K222" i="1"/>
  <c r="G222" i="1"/>
  <c r="F222" i="1"/>
  <c r="I221" i="1"/>
  <c r="K221" i="1"/>
  <c r="G221" i="1"/>
  <c r="F221" i="1"/>
  <c r="I220" i="1"/>
  <c r="K220" i="1"/>
  <c r="G220" i="1"/>
  <c r="F220" i="1"/>
  <c r="I219" i="1"/>
  <c r="K219" i="1"/>
  <c r="G219" i="1"/>
  <c r="F219" i="1"/>
  <c r="I218" i="1"/>
  <c r="K218" i="1"/>
  <c r="G218" i="1"/>
  <c r="F218" i="1"/>
  <c r="I217" i="1"/>
  <c r="K217" i="1"/>
  <c r="G217" i="1"/>
  <c r="F217" i="1"/>
  <c r="I216" i="1"/>
  <c r="K216" i="1"/>
  <c r="G216" i="1"/>
  <c r="F216" i="1"/>
  <c r="I215" i="1"/>
  <c r="K215" i="1"/>
  <c r="G215" i="1"/>
  <c r="F215" i="1"/>
  <c r="I214" i="1"/>
  <c r="K214" i="1"/>
  <c r="G214" i="1"/>
  <c r="F214" i="1"/>
  <c r="I213" i="1"/>
  <c r="K213" i="1"/>
  <c r="G213" i="1"/>
  <c r="F213" i="1"/>
  <c r="I212" i="1"/>
  <c r="K212" i="1"/>
  <c r="G212" i="1"/>
  <c r="F212" i="1"/>
  <c r="I211" i="1"/>
  <c r="K211" i="1"/>
  <c r="G211" i="1"/>
  <c r="F211" i="1"/>
  <c r="I210" i="1"/>
  <c r="K210" i="1"/>
  <c r="G210" i="1"/>
  <c r="F210" i="1"/>
  <c r="I209" i="1"/>
  <c r="K209" i="1"/>
  <c r="G209" i="1"/>
  <c r="F209" i="1"/>
  <c r="I208" i="1"/>
  <c r="K208" i="1"/>
  <c r="G208" i="1"/>
  <c r="F208" i="1"/>
  <c r="I207" i="1"/>
  <c r="K207" i="1"/>
  <c r="G207" i="1"/>
  <c r="F207" i="1"/>
  <c r="I206" i="1"/>
  <c r="K206" i="1"/>
  <c r="G206" i="1"/>
  <c r="F206" i="1"/>
  <c r="I205" i="1"/>
  <c r="K205" i="1"/>
  <c r="G205" i="1"/>
  <c r="F205" i="1"/>
  <c r="I204" i="1"/>
  <c r="K204" i="1"/>
  <c r="G204" i="1"/>
  <c r="F204" i="1"/>
  <c r="I203" i="1"/>
  <c r="K203" i="1"/>
  <c r="G203" i="1"/>
  <c r="F203" i="1"/>
  <c r="I202" i="1"/>
  <c r="K202" i="1"/>
  <c r="G202" i="1"/>
  <c r="F202" i="1"/>
  <c r="I201" i="1"/>
  <c r="K201" i="1"/>
  <c r="G201" i="1"/>
  <c r="F201" i="1"/>
  <c r="I200" i="1"/>
  <c r="K200" i="1"/>
  <c r="G200" i="1"/>
  <c r="F200" i="1"/>
  <c r="I199" i="1"/>
  <c r="K199" i="1"/>
  <c r="G199" i="1"/>
  <c r="F199" i="1"/>
  <c r="I198" i="1"/>
  <c r="K198" i="1"/>
  <c r="G198" i="1"/>
  <c r="F198" i="1"/>
  <c r="I197" i="1"/>
  <c r="K197" i="1"/>
  <c r="G197" i="1"/>
  <c r="F197" i="1"/>
  <c r="I196" i="1"/>
  <c r="K196" i="1"/>
  <c r="G196" i="1"/>
  <c r="F196" i="1"/>
  <c r="I195" i="1"/>
  <c r="K195" i="1"/>
  <c r="G195" i="1"/>
  <c r="F195" i="1"/>
  <c r="I194" i="1"/>
  <c r="K194" i="1"/>
  <c r="G194" i="1"/>
  <c r="F194" i="1"/>
  <c r="I193" i="1"/>
  <c r="K193" i="1"/>
  <c r="G193" i="1"/>
  <c r="F193" i="1"/>
  <c r="I192" i="1"/>
  <c r="K192" i="1"/>
  <c r="G192" i="1"/>
  <c r="F192" i="1"/>
  <c r="I191" i="1"/>
  <c r="K191" i="1"/>
  <c r="G191" i="1"/>
  <c r="F191" i="1"/>
  <c r="I190" i="1"/>
  <c r="K190" i="1"/>
  <c r="G190" i="1"/>
  <c r="F190" i="1"/>
  <c r="I189" i="1"/>
  <c r="K189" i="1"/>
  <c r="G189" i="1"/>
  <c r="F189" i="1"/>
  <c r="I188" i="1"/>
  <c r="K188" i="1"/>
  <c r="G188" i="1"/>
  <c r="F188" i="1"/>
  <c r="I187" i="1"/>
  <c r="K187" i="1"/>
  <c r="G187" i="1"/>
  <c r="F187" i="1"/>
  <c r="I186" i="1"/>
  <c r="K186" i="1"/>
  <c r="G186" i="1"/>
  <c r="F186" i="1"/>
  <c r="I185" i="1"/>
  <c r="K185" i="1"/>
  <c r="G185" i="1"/>
  <c r="F185" i="1"/>
  <c r="I184" i="1"/>
  <c r="K184" i="1"/>
  <c r="G184" i="1"/>
  <c r="F184" i="1"/>
  <c r="I183" i="1"/>
  <c r="K183" i="1"/>
  <c r="G183" i="1"/>
  <c r="F183" i="1"/>
  <c r="I182" i="1"/>
  <c r="K182" i="1"/>
  <c r="G182" i="1"/>
  <c r="F182" i="1"/>
  <c r="I181" i="1"/>
  <c r="K181" i="1"/>
  <c r="G181" i="1"/>
  <c r="F181" i="1"/>
  <c r="I180" i="1"/>
  <c r="K180" i="1"/>
  <c r="G180" i="1"/>
  <c r="F180" i="1"/>
  <c r="I179" i="1"/>
  <c r="K179" i="1"/>
  <c r="G179" i="1"/>
  <c r="F179" i="1"/>
  <c r="I178" i="1"/>
  <c r="K178" i="1"/>
  <c r="G178" i="1"/>
  <c r="F178" i="1"/>
  <c r="I177" i="1"/>
  <c r="K177" i="1"/>
  <c r="G177" i="1"/>
  <c r="F177" i="1"/>
  <c r="I176" i="1"/>
  <c r="K176" i="1"/>
  <c r="G176" i="1"/>
  <c r="F176" i="1"/>
  <c r="I175" i="1"/>
  <c r="K175" i="1"/>
  <c r="G175" i="1"/>
  <c r="F175" i="1"/>
  <c r="I174" i="1"/>
  <c r="K174" i="1"/>
  <c r="G174" i="1"/>
  <c r="F174" i="1"/>
  <c r="I173" i="1"/>
  <c r="K173" i="1"/>
  <c r="G173" i="1"/>
  <c r="F173" i="1"/>
  <c r="I172" i="1"/>
  <c r="K172" i="1"/>
  <c r="G172" i="1"/>
  <c r="F172" i="1"/>
  <c r="I171" i="1"/>
  <c r="K171" i="1"/>
  <c r="G171" i="1"/>
  <c r="F171" i="1"/>
  <c r="I170" i="1"/>
  <c r="K170" i="1"/>
  <c r="G170" i="1"/>
  <c r="F170" i="1"/>
  <c r="I169" i="1"/>
  <c r="K169" i="1"/>
  <c r="G169" i="1"/>
  <c r="F169" i="1"/>
  <c r="I168" i="1"/>
  <c r="K168" i="1"/>
  <c r="G168" i="1"/>
  <c r="F168" i="1"/>
  <c r="I167" i="1"/>
  <c r="K167" i="1"/>
  <c r="G167" i="1"/>
  <c r="F167" i="1"/>
  <c r="I166" i="1"/>
  <c r="K166" i="1"/>
  <c r="G166" i="1"/>
  <c r="F166" i="1"/>
  <c r="I165" i="1"/>
  <c r="K165" i="1"/>
  <c r="G165" i="1"/>
  <c r="F165" i="1"/>
  <c r="I164" i="1"/>
  <c r="K164" i="1"/>
  <c r="G164" i="1"/>
  <c r="F164" i="1"/>
  <c r="I163" i="1"/>
  <c r="K163" i="1"/>
  <c r="G163" i="1"/>
  <c r="F163" i="1"/>
  <c r="I162" i="1"/>
  <c r="K162" i="1"/>
  <c r="G162" i="1"/>
  <c r="F162" i="1"/>
  <c r="I161" i="1"/>
  <c r="K161" i="1"/>
  <c r="G161" i="1"/>
  <c r="F161" i="1"/>
  <c r="I160" i="1"/>
  <c r="K160" i="1"/>
  <c r="G160" i="1"/>
  <c r="F160" i="1"/>
  <c r="I159" i="1"/>
  <c r="K159" i="1"/>
  <c r="G159" i="1"/>
  <c r="F159" i="1"/>
  <c r="I158" i="1"/>
  <c r="K158" i="1"/>
  <c r="G158" i="1"/>
  <c r="F158" i="1"/>
  <c r="I157" i="1"/>
  <c r="K157" i="1"/>
  <c r="G157" i="1"/>
  <c r="F157" i="1"/>
  <c r="I156" i="1"/>
  <c r="K156" i="1"/>
  <c r="G156" i="1"/>
  <c r="F156" i="1"/>
  <c r="I155" i="1"/>
  <c r="K155" i="1"/>
  <c r="G155" i="1"/>
  <c r="F155" i="1"/>
  <c r="I154" i="1"/>
  <c r="K154" i="1"/>
  <c r="G154" i="1"/>
  <c r="F154" i="1"/>
  <c r="I153" i="1"/>
  <c r="K153" i="1"/>
  <c r="G153" i="1"/>
  <c r="F153" i="1"/>
  <c r="I152" i="1"/>
  <c r="K152" i="1"/>
  <c r="G152" i="1"/>
  <c r="F152" i="1"/>
  <c r="I151" i="1"/>
  <c r="K151" i="1"/>
  <c r="G151" i="1"/>
  <c r="F151" i="1"/>
  <c r="I150" i="1"/>
  <c r="K150" i="1"/>
  <c r="G150" i="1"/>
  <c r="F150" i="1"/>
  <c r="I149" i="1"/>
  <c r="K149" i="1"/>
  <c r="G149" i="1"/>
  <c r="F149" i="1"/>
  <c r="I148" i="1"/>
  <c r="K148" i="1"/>
  <c r="G148" i="1"/>
  <c r="F148" i="1"/>
  <c r="I147" i="1"/>
  <c r="K147" i="1"/>
  <c r="G147" i="1"/>
  <c r="F147" i="1"/>
  <c r="I146" i="1"/>
  <c r="K146" i="1"/>
  <c r="G146" i="1"/>
  <c r="F146" i="1"/>
  <c r="I145" i="1"/>
  <c r="K145" i="1"/>
  <c r="G145" i="1"/>
  <c r="F145" i="1"/>
  <c r="I144" i="1"/>
  <c r="K144" i="1"/>
  <c r="G144" i="1"/>
  <c r="F144" i="1"/>
  <c r="I143" i="1"/>
  <c r="K143" i="1"/>
  <c r="G143" i="1"/>
  <c r="F143" i="1"/>
  <c r="I142" i="1"/>
  <c r="K142" i="1"/>
  <c r="G142" i="1"/>
  <c r="F142" i="1"/>
  <c r="I141" i="1"/>
  <c r="K141" i="1"/>
  <c r="G141" i="1"/>
  <c r="F141" i="1"/>
  <c r="I140" i="1"/>
  <c r="K140" i="1"/>
  <c r="G140" i="1"/>
  <c r="F140" i="1"/>
  <c r="I139" i="1"/>
  <c r="K139" i="1"/>
  <c r="G139" i="1"/>
  <c r="F139" i="1"/>
  <c r="I138" i="1"/>
  <c r="K138" i="1"/>
  <c r="G138" i="1"/>
  <c r="F138" i="1"/>
  <c r="I137" i="1"/>
  <c r="K137" i="1"/>
  <c r="G137" i="1"/>
  <c r="F137" i="1"/>
  <c r="I136" i="1"/>
  <c r="K136" i="1"/>
  <c r="G136" i="1"/>
  <c r="F136" i="1"/>
  <c r="I135" i="1"/>
  <c r="K135" i="1"/>
  <c r="G135" i="1"/>
  <c r="F135" i="1"/>
  <c r="I134" i="1"/>
  <c r="K134" i="1"/>
  <c r="G134" i="1"/>
  <c r="F134" i="1"/>
  <c r="I133" i="1"/>
  <c r="K133" i="1"/>
  <c r="G133" i="1"/>
  <c r="F133" i="1"/>
  <c r="I132" i="1"/>
  <c r="K132" i="1"/>
  <c r="G132" i="1"/>
  <c r="F132" i="1"/>
  <c r="I131" i="1"/>
  <c r="K131" i="1"/>
  <c r="G131" i="1"/>
  <c r="F131" i="1"/>
  <c r="I130" i="1"/>
  <c r="K130" i="1"/>
  <c r="G130" i="1"/>
  <c r="F130" i="1"/>
  <c r="I129" i="1"/>
  <c r="K129" i="1"/>
  <c r="G129" i="1"/>
  <c r="F129" i="1"/>
  <c r="I128" i="1"/>
  <c r="K128" i="1"/>
  <c r="G128" i="1"/>
  <c r="F128" i="1"/>
  <c r="I127" i="1"/>
  <c r="K127" i="1"/>
  <c r="G127" i="1"/>
  <c r="F127" i="1"/>
  <c r="I126" i="1"/>
  <c r="K126" i="1"/>
  <c r="G126" i="1"/>
  <c r="F126" i="1"/>
  <c r="I125" i="1"/>
  <c r="K125" i="1"/>
  <c r="G125" i="1"/>
  <c r="F125" i="1"/>
  <c r="I124" i="1"/>
  <c r="K124" i="1"/>
  <c r="G124" i="1"/>
  <c r="F124" i="1"/>
  <c r="I123" i="1"/>
  <c r="K123" i="1"/>
  <c r="G123" i="1"/>
  <c r="F123" i="1"/>
  <c r="I122" i="1"/>
  <c r="K122" i="1"/>
  <c r="G122" i="1"/>
  <c r="F122" i="1"/>
  <c r="I121" i="1"/>
  <c r="K121" i="1"/>
  <c r="G121" i="1"/>
  <c r="F121" i="1"/>
  <c r="I120" i="1"/>
  <c r="K120" i="1"/>
  <c r="G120" i="1"/>
  <c r="F120" i="1"/>
  <c r="I119" i="1"/>
  <c r="K119" i="1"/>
  <c r="G119" i="1"/>
  <c r="F119" i="1"/>
  <c r="I118" i="1"/>
  <c r="K118" i="1"/>
  <c r="G118" i="1"/>
  <c r="F118" i="1"/>
  <c r="I117" i="1"/>
  <c r="K117" i="1"/>
  <c r="G117" i="1"/>
  <c r="F117" i="1"/>
  <c r="I116" i="1"/>
  <c r="K116" i="1"/>
  <c r="G116" i="1"/>
  <c r="F116" i="1"/>
  <c r="I115" i="1"/>
  <c r="K115" i="1"/>
  <c r="G115" i="1"/>
  <c r="F115" i="1"/>
  <c r="I114" i="1"/>
  <c r="K114" i="1"/>
  <c r="G114" i="1"/>
  <c r="F114" i="1"/>
  <c r="I113" i="1"/>
  <c r="K113" i="1"/>
  <c r="G113" i="1"/>
  <c r="F113" i="1"/>
  <c r="I112" i="1"/>
  <c r="K112" i="1"/>
  <c r="G112" i="1"/>
  <c r="F112" i="1"/>
  <c r="I111" i="1"/>
  <c r="K111" i="1"/>
  <c r="G111" i="1"/>
  <c r="F111" i="1"/>
  <c r="I110" i="1"/>
  <c r="K110" i="1"/>
  <c r="G110" i="1"/>
  <c r="F110" i="1"/>
  <c r="I109" i="1"/>
  <c r="K109" i="1"/>
  <c r="G109" i="1"/>
  <c r="F109" i="1"/>
  <c r="I108" i="1"/>
  <c r="K108" i="1"/>
  <c r="G108" i="1"/>
  <c r="F108" i="1"/>
  <c r="I107" i="1"/>
  <c r="K107" i="1"/>
  <c r="G107" i="1"/>
  <c r="F107" i="1"/>
  <c r="I106" i="1"/>
  <c r="K106" i="1"/>
  <c r="G106" i="1"/>
  <c r="F106" i="1"/>
  <c r="I105" i="1"/>
  <c r="K105" i="1"/>
  <c r="G105" i="1"/>
  <c r="F105" i="1"/>
  <c r="I104" i="1"/>
  <c r="K104" i="1"/>
  <c r="G104" i="1"/>
  <c r="F104" i="1"/>
  <c r="I103" i="1"/>
  <c r="K103" i="1"/>
  <c r="G103" i="1"/>
  <c r="F103" i="1"/>
  <c r="I102" i="1"/>
  <c r="K102" i="1"/>
  <c r="G102" i="1"/>
  <c r="F102" i="1"/>
  <c r="I101" i="1"/>
  <c r="K101" i="1"/>
  <c r="G101" i="1"/>
  <c r="F101" i="1"/>
  <c r="I100" i="1"/>
  <c r="K100" i="1"/>
  <c r="G100" i="1"/>
  <c r="F100" i="1"/>
  <c r="I99" i="1"/>
  <c r="K99" i="1"/>
  <c r="G99" i="1"/>
  <c r="F99" i="1"/>
  <c r="I98" i="1"/>
  <c r="K98" i="1"/>
  <c r="G98" i="1"/>
  <c r="F98" i="1"/>
  <c r="I97" i="1"/>
  <c r="K97" i="1"/>
  <c r="G97" i="1"/>
  <c r="F97" i="1"/>
  <c r="I96" i="1"/>
  <c r="K96" i="1"/>
  <c r="G96" i="1"/>
  <c r="F96" i="1"/>
  <c r="I95" i="1"/>
  <c r="K95" i="1"/>
  <c r="G95" i="1"/>
  <c r="F95" i="1"/>
  <c r="I94" i="1"/>
  <c r="K94" i="1"/>
  <c r="G94" i="1"/>
  <c r="F94" i="1"/>
  <c r="I93" i="1"/>
  <c r="K93" i="1"/>
  <c r="G93" i="1"/>
  <c r="F93" i="1"/>
  <c r="I92" i="1"/>
  <c r="K92" i="1"/>
  <c r="G92" i="1"/>
  <c r="F92" i="1"/>
  <c r="I91" i="1"/>
  <c r="K91" i="1"/>
  <c r="G91" i="1"/>
  <c r="F91" i="1"/>
  <c r="I90" i="1"/>
  <c r="K90" i="1"/>
  <c r="G90" i="1"/>
  <c r="F90" i="1"/>
  <c r="I89" i="1"/>
  <c r="K89" i="1"/>
  <c r="G89" i="1"/>
  <c r="F89" i="1"/>
  <c r="I88" i="1"/>
  <c r="K88" i="1"/>
  <c r="G88" i="1"/>
  <c r="F88" i="1"/>
  <c r="I87" i="1"/>
  <c r="K87" i="1"/>
  <c r="G87" i="1"/>
  <c r="F87" i="1"/>
  <c r="I86" i="1"/>
  <c r="K86" i="1"/>
  <c r="G86" i="1"/>
  <c r="F86" i="1"/>
  <c r="I85" i="1"/>
  <c r="K85" i="1"/>
  <c r="G85" i="1"/>
  <c r="F85" i="1"/>
  <c r="I84" i="1"/>
  <c r="K84" i="1"/>
  <c r="G84" i="1"/>
  <c r="F84" i="1"/>
  <c r="I83" i="1"/>
  <c r="K83" i="1"/>
  <c r="G83" i="1"/>
  <c r="F83" i="1"/>
  <c r="I82" i="1"/>
  <c r="K82" i="1"/>
  <c r="G82" i="1"/>
  <c r="F82" i="1"/>
  <c r="I81" i="1"/>
  <c r="K81" i="1"/>
  <c r="G81" i="1"/>
  <c r="F81" i="1"/>
  <c r="I80" i="1"/>
  <c r="K80" i="1"/>
  <c r="G80" i="1"/>
  <c r="F80" i="1"/>
  <c r="I79" i="1"/>
  <c r="K79" i="1"/>
  <c r="G79" i="1"/>
  <c r="F79" i="1"/>
  <c r="I78" i="1"/>
  <c r="K78" i="1"/>
  <c r="G78" i="1"/>
  <c r="F78" i="1"/>
  <c r="I77" i="1"/>
  <c r="K77" i="1"/>
  <c r="G77" i="1"/>
  <c r="F77" i="1"/>
  <c r="I76" i="1"/>
  <c r="K76" i="1"/>
  <c r="G76" i="1"/>
  <c r="F76" i="1"/>
  <c r="I75" i="1"/>
  <c r="K75" i="1"/>
  <c r="G75" i="1"/>
  <c r="F75" i="1"/>
  <c r="I74" i="1"/>
  <c r="K74" i="1"/>
  <c r="G74" i="1"/>
  <c r="F74" i="1"/>
  <c r="I73" i="1"/>
  <c r="K73" i="1"/>
  <c r="G73" i="1"/>
  <c r="F73" i="1"/>
  <c r="I72" i="1"/>
  <c r="K72" i="1"/>
  <c r="G72" i="1"/>
  <c r="F72" i="1"/>
  <c r="I71" i="1"/>
  <c r="K71" i="1"/>
  <c r="G71" i="1"/>
  <c r="F71" i="1"/>
  <c r="I70" i="1"/>
  <c r="K70" i="1"/>
  <c r="G70" i="1"/>
  <c r="F70" i="1"/>
  <c r="I69" i="1"/>
  <c r="K69" i="1"/>
  <c r="G69" i="1"/>
  <c r="F69" i="1"/>
  <c r="I68" i="1"/>
  <c r="K68" i="1"/>
  <c r="G68" i="1"/>
  <c r="F68" i="1"/>
  <c r="I67" i="1"/>
  <c r="K67" i="1"/>
  <c r="G67" i="1"/>
  <c r="F67" i="1"/>
  <c r="I66" i="1"/>
  <c r="K66" i="1"/>
  <c r="G66" i="1"/>
  <c r="F66" i="1"/>
  <c r="I65" i="1"/>
  <c r="K65" i="1"/>
  <c r="G65" i="1"/>
  <c r="F65" i="1"/>
  <c r="I64" i="1"/>
  <c r="K64" i="1"/>
  <c r="G64" i="1"/>
  <c r="F64" i="1"/>
  <c r="I63" i="1"/>
  <c r="K63" i="1"/>
  <c r="G63" i="1"/>
  <c r="F63" i="1"/>
  <c r="I62" i="1"/>
  <c r="K62" i="1"/>
  <c r="G62" i="1"/>
  <c r="F62" i="1"/>
  <c r="I61" i="1"/>
  <c r="K61" i="1"/>
  <c r="G61" i="1"/>
  <c r="F61" i="1"/>
  <c r="I60" i="1"/>
  <c r="K60" i="1"/>
  <c r="G60" i="1"/>
  <c r="F60" i="1"/>
  <c r="I59" i="1"/>
  <c r="K59" i="1"/>
  <c r="G59" i="1"/>
  <c r="F59" i="1"/>
  <c r="I58" i="1"/>
  <c r="K58" i="1"/>
  <c r="G58" i="1"/>
  <c r="F58" i="1"/>
  <c r="I57" i="1"/>
  <c r="K57" i="1"/>
  <c r="G57" i="1"/>
  <c r="F57" i="1"/>
  <c r="I56" i="1"/>
  <c r="K56" i="1"/>
  <c r="G56" i="1"/>
  <c r="F56" i="1"/>
  <c r="I55" i="1"/>
  <c r="K55" i="1"/>
  <c r="G55" i="1"/>
  <c r="F55" i="1"/>
  <c r="I54" i="1"/>
  <c r="K54" i="1"/>
  <c r="G54" i="1"/>
  <c r="F54" i="1"/>
  <c r="I53" i="1"/>
  <c r="K53" i="1"/>
  <c r="G53" i="1"/>
  <c r="F53" i="1"/>
  <c r="I52" i="1"/>
  <c r="K52" i="1"/>
  <c r="G52" i="1"/>
  <c r="F52" i="1"/>
  <c r="I51" i="1"/>
  <c r="K51" i="1"/>
  <c r="G51" i="1"/>
  <c r="F51" i="1"/>
  <c r="I50" i="1"/>
  <c r="K50" i="1"/>
  <c r="G50" i="1"/>
  <c r="F50" i="1"/>
  <c r="I49" i="1"/>
  <c r="K49" i="1"/>
  <c r="G49" i="1"/>
  <c r="F49" i="1"/>
  <c r="I48" i="1"/>
  <c r="K48" i="1"/>
  <c r="G48" i="1"/>
  <c r="F48" i="1"/>
  <c r="I47" i="1"/>
  <c r="K47" i="1"/>
  <c r="G47" i="1"/>
  <c r="F47" i="1"/>
  <c r="I46" i="1"/>
  <c r="K46" i="1"/>
  <c r="G46" i="1"/>
  <c r="F46" i="1"/>
  <c r="I45" i="1"/>
  <c r="K45" i="1"/>
  <c r="G45" i="1"/>
  <c r="F45" i="1"/>
  <c r="I44" i="1"/>
  <c r="K44" i="1"/>
  <c r="G44" i="1"/>
  <c r="F44" i="1"/>
  <c r="I43" i="1"/>
  <c r="K43" i="1"/>
  <c r="G43" i="1"/>
  <c r="F43" i="1"/>
  <c r="I42" i="1"/>
  <c r="K42" i="1"/>
  <c r="G42" i="1"/>
  <c r="F42" i="1"/>
  <c r="I41" i="1"/>
  <c r="K41" i="1"/>
  <c r="G41" i="1"/>
  <c r="F41" i="1"/>
  <c r="I40" i="1"/>
  <c r="K40" i="1"/>
  <c r="G40" i="1"/>
  <c r="F40" i="1"/>
  <c r="I39" i="1"/>
  <c r="K39" i="1"/>
  <c r="G39" i="1"/>
  <c r="F39" i="1"/>
  <c r="I38" i="1"/>
  <c r="K38" i="1"/>
  <c r="G38" i="1"/>
  <c r="F38" i="1"/>
  <c r="I37" i="1"/>
  <c r="K37" i="1"/>
  <c r="G37" i="1"/>
  <c r="F37" i="1"/>
  <c r="I36" i="1"/>
  <c r="K36" i="1"/>
  <c r="G36" i="1"/>
  <c r="F36" i="1"/>
  <c r="I35" i="1"/>
  <c r="K35" i="1"/>
  <c r="G35" i="1"/>
  <c r="F35" i="1"/>
  <c r="I34" i="1"/>
  <c r="K34" i="1"/>
  <c r="G34" i="1"/>
  <c r="F34" i="1"/>
  <c r="I33" i="1"/>
  <c r="K33" i="1"/>
  <c r="G33" i="1"/>
  <c r="F33" i="1"/>
  <c r="I32" i="1"/>
  <c r="K32" i="1"/>
  <c r="G32" i="1"/>
  <c r="F32" i="1"/>
  <c r="I31" i="1"/>
  <c r="K31" i="1"/>
  <c r="G31" i="1"/>
  <c r="F31" i="1"/>
  <c r="I30" i="1"/>
  <c r="K30" i="1"/>
  <c r="G30" i="1"/>
  <c r="F30" i="1"/>
  <c r="I29" i="1"/>
  <c r="K29" i="1"/>
  <c r="G29" i="1"/>
  <c r="F29" i="1"/>
  <c r="I28" i="1"/>
  <c r="K28" i="1"/>
  <c r="G28" i="1"/>
  <c r="F28" i="1"/>
  <c r="I27" i="1"/>
  <c r="K27" i="1"/>
  <c r="G27" i="1"/>
  <c r="F27" i="1"/>
  <c r="I26" i="1"/>
  <c r="K26" i="1"/>
  <c r="G26" i="1"/>
  <c r="F26" i="1"/>
  <c r="I25" i="1"/>
  <c r="K25" i="1"/>
  <c r="G25" i="1"/>
  <c r="F25" i="1"/>
  <c r="I24" i="1"/>
  <c r="K24" i="1"/>
  <c r="G24" i="1"/>
  <c r="F24" i="1"/>
  <c r="I23" i="1"/>
  <c r="K23" i="1"/>
  <c r="G23" i="1"/>
  <c r="F23" i="1"/>
  <c r="I22" i="1"/>
  <c r="K22" i="1"/>
  <c r="G22" i="1"/>
  <c r="F22" i="1"/>
  <c r="I21" i="1"/>
  <c r="K21" i="1"/>
  <c r="G21" i="1"/>
  <c r="F21" i="1"/>
  <c r="I20" i="1"/>
  <c r="K20" i="1"/>
  <c r="G20" i="1"/>
  <c r="F20" i="1"/>
  <c r="I19" i="1"/>
  <c r="K19" i="1"/>
  <c r="G19" i="1"/>
  <c r="F19" i="1"/>
  <c r="I18" i="1"/>
  <c r="K18" i="1"/>
  <c r="G18" i="1"/>
  <c r="F18" i="1"/>
  <c r="I17" i="1"/>
  <c r="K17" i="1"/>
  <c r="G17" i="1"/>
  <c r="F17" i="1"/>
  <c r="I16" i="1"/>
  <c r="K16" i="1"/>
  <c r="G16" i="1"/>
  <c r="F16" i="1"/>
  <c r="I15" i="1"/>
  <c r="K15" i="1"/>
  <c r="G15" i="1"/>
  <c r="F15" i="1"/>
  <c r="I14" i="1"/>
  <c r="K14" i="1"/>
  <c r="G14" i="1"/>
  <c r="F14" i="1"/>
  <c r="I13" i="1"/>
  <c r="K13" i="1"/>
  <c r="G13" i="1"/>
  <c r="F13" i="1"/>
  <c r="I12" i="1"/>
  <c r="K12" i="1"/>
  <c r="G12" i="1"/>
  <c r="F12" i="1"/>
  <c r="I11" i="1"/>
  <c r="K11" i="1"/>
  <c r="G11" i="1"/>
  <c r="F11" i="1"/>
  <c r="I10" i="1"/>
  <c r="K10" i="1"/>
  <c r="G10" i="1"/>
  <c r="F10" i="1"/>
  <c r="I9" i="1"/>
  <c r="K9" i="1"/>
  <c r="G9" i="1"/>
  <c r="F9" i="1"/>
  <c r="I8" i="1"/>
  <c r="K8" i="1"/>
  <c r="G8" i="1"/>
  <c r="F8" i="1"/>
  <c r="I7" i="1"/>
  <c r="K7" i="1"/>
  <c r="G7" i="1"/>
  <c r="F7" i="1"/>
  <c r="I6" i="1"/>
  <c r="K6" i="1"/>
  <c r="G6" i="1"/>
  <c r="F6" i="1"/>
  <c r="I5" i="1"/>
  <c r="K5" i="1"/>
  <c r="G5" i="1"/>
  <c r="F5" i="1"/>
  <c r="B2" i="1"/>
  <c r="G40" i="3"/>
  <c r="E40" i="3"/>
  <c r="C40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B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AEF318-488E-4D1D-B22C-D2F9D433258C}" keepAlive="1" name="Query - csv" description="Verbinding maken met de query csv in de werkmap." type="5" refreshedVersion="6" background="1" saveData="1">
    <dbPr connection="Provider=Microsoft.Mashup.OleDb.1;Data Source=$Workbook$;Location=csv;Extended Properties=&quot;&quot;" command="SELECT * FROM [csv]"/>
  </connection>
</connections>
</file>

<file path=xl/sharedStrings.xml><?xml version="1.0" encoding="utf-8"?>
<sst xmlns="http://schemas.openxmlformats.org/spreadsheetml/2006/main" count="5624" uniqueCount="412">
  <si>
    <t>Aantal per 100.000 inwoners</t>
  </si>
  <si>
    <t>Aantal</t>
  </si>
  <si>
    <t>'s-Gravenhage</t>
  </si>
  <si>
    <t>'s-Hertogenbosch</t>
  </si>
  <si>
    <t>Aa en Hunze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</si>
  <si>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</si>
  <si>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</si>
  <si>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</si>
  <si>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</si>
  <si>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</si>
  <si>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</si>
  <si>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</si>
  <si>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</si>
  <si>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</si>
  <si>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Alphen-Chaam</t>
  </si>
  <si>
    <t>Altena</t>
  </si>
  <si>
    <t>Ameland</t>
  </si>
  <si>
    <t>Amersfoort</t>
  </si>
  <si>
    <t>Amstelveen</t>
  </si>
  <si>
    <t>Amsterdam</t>
  </si>
  <si>
    <t>Apeldoorn</t>
  </si>
  <si>
    <t>Appingedam</t>
  </si>
  <si>
    <t>Arnhem</t>
  </si>
  <si>
    <t>Assen</t>
  </si>
  <si>
    <t>Asten</t>
  </si>
  <si>
    <t>Baarle-Nassau</t>
  </si>
  <si>
    <t>Baarn</t>
  </si>
  <si>
    <t>Barendrecht</t>
  </si>
  <si>
    <t>Barneveld</t>
  </si>
  <si>
    <t>Beek</t>
  </si>
  <si>
    <t>Beekdaelen</t>
  </si>
  <si>
    <t>Beemster</t>
  </si>
  <si>
    <t>Beesel</t>
  </si>
  <si>
    <t>Berg en Dal</t>
  </si>
  <si>
    <t>Bergeijk</t>
  </si>
  <si>
    <t>Bergen (L)</t>
  </si>
  <si>
    <t>Bergen (NH)</t>
  </si>
  <si>
    <t>Bergen op Zoom</t>
  </si>
  <si>
    <t>Berkelland</t>
  </si>
  <si>
    <t>Bernheze</t>
  </si>
  <si>
    <t>Best</t>
  </si>
  <si>
    <t>Beuningen</t>
  </si>
  <si>
    <t>Beverwijk</t>
  </si>
  <si>
    <t>Bladel</t>
  </si>
  <si>
    <t>Blaricum</t>
  </si>
  <si>
    <t>Bloemendaal</t>
  </si>
  <si>
    <t>Bodegraven-Reeuwijk</t>
  </si>
  <si>
    <t>Boekel</t>
  </si>
  <si>
    <t>Borger-Odoorn</t>
  </si>
  <si>
    <t>Borne</t>
  </si>
  <si>
    <t>Borsele</t>
  </si>
  <si>
    <t>Boxmeer</t>
  </si>
  <si>
    <t>Boxtel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</si>
  <si>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</si>
  <si>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</si>
  <si>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</si>
  <si>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</si>
  <si>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</si>
  <si>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</si>
  <si>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</si>
  <si>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</si>
  <si>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</si>
  <si>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</si>
  <si>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Coevorden</t>
  </si>
  <si>
    <t>Cranendonck</t>
  </si>
  <si>
    <t>Cuijk</t>
  </si>
  <si>
    <t>Culemborg</t>
  </si>
  <si>
    <t>Dalfsen</t>
  </si>
  <si>
    <t>Dantumadiel</t>
  </si>
  <si>
    <t>De Bilt</t>
  </si>
  <si>
    <t>De Fryske Marren</t>
  </si>
  <si>
    <t>De Ronde Venen</t>
  </si>
  <si>
    <t>De Wolden</t>
  </si>
  <si>
    <t>Delft</t>
  </si>
  <si>
    <t>Delfzijl</t>
  </si>
  <si>
    <t>Den Helder</t>
  </si>
  <si>
    <t>Deurne</t>
  </si>
  <si>
    <t>Deventer</t>
  </si>
  <si>
    <t>Diemen</t>
  </si>
  <si>
    <t>Dinkelland</t>
  </si>
  <si>
    <t>Doesburg</t>
  </si>
  <si>
    <t>Doetinchem</t>
  </si>
  <si>
    <t>Dongen</t>
  </si>
  <si>
    <t>Dordrecht</t>
  </si>
  <si>
    <t>Drechterland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</si>
  <si>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</si>
  <si>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</si>
  <si>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</si>
  <si>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</si>
  <si>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</si>
  <si>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</si>
  <si>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</si>
  <si>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</si>
  <si>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Eersel</t>
  </si>
  <si>
    <t>Eijsden-Margraten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</si>
  <si>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</si>
  <si>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</si>
  <si>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</si>
  <si>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</si>
  <si>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</si>
  <si>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</si>
  <si>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</si>
  <si>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</si>
  <si>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Geertruidenberg</t>
  </si>
  <si>
    <t>Geldrop-Mierlo</t>
  </si>
  <si>
    <t>Gemert-Bakel</t>
  </si>
  <si>
    <t>Gennep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</si>
  <si>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</si>
  <si>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</si>
  <si>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</si>
  <si>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</si>
  <si>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</si>
  <si>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</si>
  <si>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</si>
  <si>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Grave</t>
  </si>
  <si>
    <t>Groningen</t>
  </si>
  <si>
    <t>Gulpen-Wittem</t>
  </si>
  <si>
    <t>Haaksbergen</t>
  </si>
  <si>
    <t>Haaren</t>
  </si>
  <si>
    <t>Haarlem</t>
  </si>
  <si>
    <t>Haarlemmermeer</t>
  </si>
  <si>
    <t>Halderberge</t>
  </si>
  <si>
    <t>Hardenberg</t>
  </si>
  <si>
    <t>Harderwijk</t>
  </si>
  <si>
    <t>Hardinxveld-Giessendam</t>
  </si>
  <si>
    <t>Harlingen</t>
  </si>
  <si>
    <t>Hattem</t>
  </si>
  <si>
    <t>Heemskerk</t>
  </si>
  <si>
    <t>Heemstede</t>
  </si>
  <si>
    <t>Heerde</t>
  </si>
  <si>
    <t>Heerenveen</t>
  </si>
  <si>
    <t>Heerhugowaard</t>
  </si>
  <si>
    <t>Heerlen</t>
  </si>
  <si>
    <t>Heeze-Leende</t>
  </si>
  <si>
    <t>Heiloo</t>
  </si>
  <si>
    <t>Hellendoorn</t>
  </si>
  <si>
    <t>Hellevoetsluis</t>
  </si>
  <si>
    <t>Helmond</t>
  </si>
  <si>
    <t>Hendrik-Ido-Ambacht</t>
  </si>
  <si>
    <t>Hengelo (O)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</si>
  <si>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</si>
  <si>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</si>
  <si>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</si>
  <si>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</si>
  <si>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</si>
  <si>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</si>
  <si>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</si>
  <si>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</si>
  <si>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</si>
  <si>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</si>
  <si>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</si>
  <si>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</si>
  <si>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</si>
  <si>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</si>
  <si>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</si>
  <si>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</si>
  <si>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</si>
  <si>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</si>
  <si>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</si>
  <si>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</si>
  <si>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</si>
  <si>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</si>
  <si>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Krimpen aan den IJssel</t>
  </si>
  <si>
    <t>Krimpenerwaard</t>
  </si>
  <si>
    <t>Laarbeek</t>
  </si>
  <si>
    <t>Landerd</t>
  </si>
  <si>
    <t>Landgraaf</t>
  </si>
  <si>
    <t>Landsmeer</t>
  </si>
  <si>
    <t>Langedijk</t>
  </si>
  <si>
    <t>Lansingerland</t>
  </si>
  <si>
    <t>Laren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</si>
  <si>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</si>
  <si>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</si>
  <si>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</si>
  <si>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</si>
  <si>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</si>
  <si>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</si>
  <si>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</si>
  <si>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</si>
  <si>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</si>
  <si>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</si>
  <si>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</si>
  <si>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Lopik</t>
  </si>
  <si>
    <t>Loppersum</t>
  </si>
  <si>
    <t>Losser</t>
  </si>
  <si>
    <t>Maasdriel</t>
  </si>
  <si>
    <t>Maasgouw</t>
  </si>
  <si>
    <t>Maassluis</t>
  </si>
  <si>
    <t>Maastricht</t>
  </si>
  <si>
    <t>Medemblik</t>
  </si>
  <si>
    <t>Meerssen</t>
  </si>
  <si>
    <t>Meierijstad</t>
  </si>
  <si>
    <t>Meppel</t>
  </si>
  <si>
    <t>Middelburg</t>
  </si>
  <si>
    <t>Midden-Delfland</t>
  </si>
  <si>
    <t>Midden-Drenthe</t>
  </si>
  <si>
    <t>Midden-Groningen</t>
  </si>
  <si>
    <t>Mill en Sint Hubert</t>
  </si>
  <si>
    <t>Moerdijk</t>
  </si>
  <si>
    <t>Molenlanden</t>
  </si>
  <si>
    <t>Montferland</t>
  </si>
  <si>
    <t>Montfoort</t>
  </si>
  <si>
    <t>Mook en Middelaar</t>
  </si>
  <si>
    <t>Neder-Betuwe</t>
  </si>
  <si>
    <t>Nederweert</t>
  </si>
  <si>
    <t>Nieuwegein</t>
  </si>
  <si>
    <t>Nieuwkoop</t>
  </si>
  <si>
    <t>Nijkerk</t>
  </si>
  <si>
    <t>Nijmegen</t>
  </si>
  <si>
    <t>Nissewaard</t>
  </si>
  <si>
    <t>Noardeast-Fryslân</t>
  </si>
  <si>
    <t>Noord-Beveland</t>
  </si>
  <si>
    <t>Noordenveld</t>
  </si>
  <si>
    <t>Noordoostpolder</t>
  </si>
  <si>
    <t>Noordwijk</t>
  </si>
  <si>
    <t>Nuenen, Gerwen en Nederwetten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</si>
  <si>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</si>
  <si>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</si>
  <si>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</si>
  <si>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</si>
  <si>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</si>
  <si>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</si>
  <si>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</si>
  <si>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</si>
  <si>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</t>
  </si>
  <si>
    <t>Oost Gelre</t>
  </si>
  <si>
    <t>Oosterhout</t>
  </si>
  <si>
    <t>Ooststellingwerf</t>
  </si>
  <si>
    <t>Oostzaan</t>
  </si>
  <si>
    <t>Opmeer</t>
  </si>
  <si>
    <t>Opsterland</t>
  </si>
  <si>
    <t>Oss</t>
  </si>
  <si>
    <t>Oude IJsselstreek</t>
  </si>
  <si>
    <t>Ouder-Amstel</t>
  </si>
  <si>
    <t>Oudewater</t>
  </si>
  <si>
    <t>Overbetuwe</t>
  </si>
  <si>
    <t>Papendrecht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</si>
  <si>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</si>
  <si>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</si>
  <si>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</si>
  <si>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</si>
  <si>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</si>
  <si>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</si>
  <si>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</si>
  <si>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</si>
  <si>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Renswoude</t>
  </si>
  <si>
    <t>Reusel-De Mierden</t>
  </si>
  <si>
    <t>Rheden</t>
  </si>
  <si>
    <t>Rhenen</t>
  </si>
  <si>
    <t>Ridderkerk</t>
  </si>
  <si>
    <t>Rijssen-Holten</t>
  </si>
  <si>
    <t>Rijswijk</t>
  </si>
  <si>
    <t>Roerdalen</t>
  </si>
  <si>
    <t>Roermond</t>
  </si>
  <si>
    <t>Roosendaal</t>
  </si>
  <si>
    <t>Rotterdam</t>
  </si>
  <si>
    <t>Rozendaal</t>
  </si>
  <si>
    <t>Rucphen</t>
  </si>
  <si>
    <t>Schagen</t>
  </si>
  <si>
    <t>Scherpenzeel</t>
  </si>
  <si>
    <t>Schiedam</t>
  </si>
  <si>
    <t>Schiermonnikoog</t>
  </si>
  <si>
    <t>Schouwen-Duiveland</t>
  </si>
  <si>
    <t>Simpelveld</t>
  </si>
  <si>
    <t>Sint Anthonis</t>
  </si>
  <si>
    <t>Sint-Michielsgestel</t>
  </si>
  <si>
    <t>Sittard-Geleen</t>
  </si>
  <si>
    <t>Sliedrecht</t>
  </si>
  <si>
    <t>Sluis</t>
  </si>
  <si>
    <t>Smallingerland</t>
  </si>
  <si>
    <t>Soest</t>
  </si>
  <si>
    <t>Someren</t>
  </si>
  <si>
    <t>Son en Breugel</t>
  </si>
  <si>
    <t>Stadskanaal</t>
  </si>
  <si>
    <t>Staphorst</t>
  </si>
  <si>
    <t>Stede Broec</t>
  </si>
  <si>
    <t>Steenbergen</t>
  </si>
  <si>
    <t>Steenwijkerland</t>
  </si>
  <si>
    <t>Stein</t>
  </si>
  <si>
    <t>Stichtse Vecht</t>
  </si>
  <si>
    <t>Súdwest-Fryslân</t>
  </si>
  <si>
    <t>Terneuzen</t>
  </si>
  <si>
    <t>Terschelling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</si>
  <si>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</si>
  <si>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</si>
  <si>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</si>
  <si>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</si>
  <si>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</si>
  <si>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</si>
  <si>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</si>
  <si>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</si>
  <si>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Tytsjerksteradiel</t>
  </si>
  <si>
    <t>Uden</t>
  </si>
  <si>
    <t>Uitgeest</t>
  </si>
  <si>
    <t>Uithoorn</t>
  </si>
  <si>
    <t>Urk</t>
  </si>
  <si>
    <t>Utrecht</t>
  </si>
  <si>
    <t>Utrechtse Heuvelrug</t>
  </si>
  <si>
    <t>Vaals</t>
  </si>
  <si>
    <t>Valkenburg aan de Geul</t>
  </si>
  <si>
    <t>Valkenswaard</t>
  </si>
  <si>
    <t>Veendam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</si>
  <si>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</si>
  <si>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</si>
  <si>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</si>
  <si>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</si>
  <si>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</si>
  <si>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</si>
  <si>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</si>
  <si>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</si>
  <si>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Vlieland</t>
  </si>
  <si>
    <t>Vlissingen</t>
  </si>
  <si>
    <t>Voerendaal</t>
  </si>
  <si>
    <t>Voorschoten</t>
  </si>
  <si>
    <t>Voorst</t>
  </si>
  <si>
    <t>Vught</t>
  </si>
  <si>
    <t>Waadhoeke</t>
  </si>
  <si>
    <t>Waalre</t>
  </si>
  <si>
    <t>Waalwijk</t>
  </si>
  <si>
    <t>Waddinxveen</t>
  </si>
  <si>
    <t>Wageningen</t>
  </si>
  <si>
    <t>Wassenaar</t>
  </si>
  <si>
    <t>Waterland</t>
  </si>
  <si>
    <t>Weert</t>
  </si>
  <si>
    <t>Weesp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</si>
  <si>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</si>
  <si>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</si>
  <si>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</si>
  <si>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</si>
  <si>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</si>
  <si>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</si>
  <si>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</si>
  <si>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Weststellingwerf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</si>
  <si>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</si>
  <si>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</si>
  <si>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</si>
  <si>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</si>
  <si>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</si>
  <si>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</si>
  <si>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</si>
  <si>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</si>
  <si>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Wormerland</t>
  </si>
  <si>
    <t>Woudenberg</t>
  </si>
  <si>
    <t>Zaanstad</t>
  </si>
  <si>
    <t>Zaltbommel</t>
  </si>
  <si>
    <t>Zandvoort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</si>
  <si>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</si>
  <si>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</si>
  <si>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</si>
  <si>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</si>
  <si>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</si>
  <si>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</si>
  <si>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</si>
  <si>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</si>
  <si>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</si>
  <si>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Zwijndrecht</t>
  </si>
  <si>
    <t>Zwolle</t>
  </si>
  <si>
    <t>Datum</t>
  </si>
  <si>
    <t>Eindtotaal</t>
  </si>
  <si>
    <t>Onbekend</t>
  </si>
  <si>
    <t>Nieuw</t>
  </si>
  <si>
    <t>Overleden</t>
  </si>
  <si>
    <t>Cum</t>
  </si>
  <si>
    <t>CumOvl</t>
  </si>
  <si>
    <t>Overijssel</t>
  </si>
  <si>
    <t>Zuid-Holland</t>
  </si>
  <si>
    <t>Gelderland</t>
  </si>
  <si>
    <t>Noord-Brabant</t>
  </si>
  <si>
    <t>Flevoland</t>
  </si>
  <si>
    <t>Noord-Holland</t>
  </si>
  <si>
    <t>Drenthe</t>
  </si>
  <si>
    <t>Friesland</t>
  </si>
  <si>
    <t>Limburg</t>
  </si>
  <si>
    <t>Zeeland</t>
  </si>
  <si>
    <t>Gemeentenaam</t>
  </si>
  <si>
    <t>Klein</t>
  </si>
  <si>
    <t>Groot</t>
  </si>
  <si>
    <t>Middelgroot</t>
  </si>
  <si>
    <t>Grootte</t>
  </si>
  <si>
    <t>InwonerAantal</t>
  </si>
  <si>
    <t>Provincie</t>
  </si>
  <si>
    <t>Plaats</t>
  </si>
  <si>
    <t>Prov</t>
  </si>
  <si>
    <t>Inwoners</t>
  </si>
  <si>
    <t>Waarden</t>
  </si>
  <si>
    <t>#N/B</t>
  </si>
  <si>
    <t>Hersteld</t>
  </si>
  <si>
    <t>CumHerst</t>
  </si>
  <si>
    <t>BerAant/100k</t>
  </si>
  <si>
    <t>Bron:</t>
  </si>
  <si>
    <t>https://www.rivm.nl/coronavirus-kaart-van-nederland-per-gemeente</t>
  </si>
  <si>
    <t>Category</t>
  </si>
  <si>
    <t>CumAant</t>
  </si>
  <si>
    <t>Som van Inwoners</t>
  </si>
  <si>
    <t>https://coronavirus.jhu.edu/map.html</t>
  </si>
  <si>
    <t>Actief</t>
  </si>
  <si>
    <t>Totaal</t>
  </si>
  <si>
    <t>Rijlabels</t>
  </si>
  <si>
    <t>Aant/InwProv</t>
  </si>
  <si>
    <t>AantGroei</t>
  </si>
  <si>
    <t>Bronnen:</t>
  </si>
  <si>
    <t>https://www.rivm.nl/nieuws/actuele-informatie-over-coronavirus</t>
  </si>
  <si>
    <t xml:space="preserve">Aant/InwProv </t>
  </si>
  <si>
    <t xml:space="preserve">AantGroei </t>
  </si>
  <si>
    <t>Aantal/Inw</t>
  </si>
  <si>
    <t>GrAantal/Inw</t>
  </si>
  <si>
    <r>
      <rPr>
        <b/>
        <i/>
        <sz val="12"/>
        <color theme="1"/>
        <rFont val="Calibri"/>
        <family val="2"/>
        <scheme val="minor"/>
      </rPr>
      <t>Onbekend</t>
    </r>
    <r>
      <rPr>
        <sz val="12"/>
        <color theme="1"/>
        <rFont val="Calibri"/>
        <family val="2"/>
        <scheme val="minor"/>
      </rPr>
      <t xml:space="preserve"> apart toevoegen aan </t>
    </r>
    <r>
      <rPr>
        <i/>
        <sz val="12"/>
        <color theme="1"/>
        <rFont val="Calibri"/>
        <family val="2"/>
        <scheme val="minor"/>
      </rPr>
      <t>DataGem</t>
    </r>
  </si>
  <si>
    <r>
      <t>CSV-Download hernoemen naar</t>
    </r>
    <r>
      <rPr>
        <i/>
        <sz val="12"/>
        <color theme="1"/>
        <rFont val="Calibri"/>
        <family val="2"/>
        <scheme val="minor"/>
      </rPr>
      <t xml:space="preserve"> RIVM.csv</t>
    </r>
  </si>
  <si>
    <t>Hengelo</t>
  </si>
  <si>
    <t>© 2020, G-Info/G. Verbruggen</t>
  </si>
  <si>
    <t>www.ginfo.nl</t>
  </si>
  <si>
    <t>Voorbeeld materiaal -  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</si>
</sst>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#,##0.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7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38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</cellStyleXfs>
  <cellXfs count="108">
    <xf numFmtId="0" fontId="0" fillId="0" borderId="0" xfId="0"/>
    <xf numFmtId="14" fontId="0" fillId="0" borderId="0" xfId="0" applyNumberFormat="1"/>
    <xf numFmtId="0" fontId="0" fillId="0" borderId="0" xfId="0" applyNumberFormat="1"/>
    <xf numFmtId="165" fontId="0" fillId="0" borderId="0" xfId="0" applyNumberFormat="1"/>
    <xf numFmtId="14" fontId="0" fillId="0" borderId="0" xfId="0" applyNumberFormat="1" applyBorder="1"/>
    <xf numFmtId="166" fontId="0" fillId="0" borderId="0" xfId="1" applyNumberFormat="1" applyFont="1" applyBorder="1"/>
    <xf numFmtId="166" fontId="0" fillId="0" borderId="0" xfId="1" applyNumberFormat="1" applyFont="1"/>
    <xf numFmtId="0" fontId="5" fillId="0" borderId="0" xfId="10"/>
    <xf numFmtId="0" fontId="3" fillId="0" borderId="0" xfId="35"/>
    <xf numFmtId="0" fontId="0" fillId="0" borderId="0" xfId="0" quotePrefix="1" applyNumberFormat="1"/>
    <xf numFmtId="0" fontId="0" fillId="0" borderId="0" xfId="0" applyBorder="1"/>
    <xf numFmtId="3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pivotButton="1" applyBorder="1"/>
    <xf numFmtId="0" fontId="0" fillId="0" borderId="0" xfId="0" applyNumberFormat="1" applyBorder="1"/>
    <xf numFmtId="3" fontId="0" fillId="0" borderId="6" xfId="0" applyNumberFormat="1" applyBorder="1"/>
    <xf numFmtId="0" fontId="0" fillId="0" borderId="7" xfId="0" applyNumberFormat="1" applyBorder="1"/>
    <xf numFmtId="3" fontId="0" fillId="0" borderId="7" xfId="0" applyNumberFormat="1" applyBorder="1"/>
    <xf numFmtId="3" fontId="0" fillId="0" borderId="9" xfId="0" applyNumberFormat="1" applyBorder="1"/>
    <xf numFmtId="0" fontId="0" fillId="0" borderId="10" xfId="0" pivotButton="1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pivotButton="1" applyBorder="1"/>
    <xf numFmtId="0" fontId="0" fillId="0" borderId="10" xfId="0" applyBorder="1"/>
    <xf numFmtId="0" fontId="0" fillId="0" borderId="2" xfId="0" applyBorder="1"/>
    <xf numFmtId="0" fontId="0" fillId="0" borderId="12" xfId="0" applyBorder="1"/>
    <xf numFmtId="14" fontId="0" fillId="0" borderId="12" xfId="0" applyNumberFormat="1" applyBorder="1"/>
    <xf numFmtId="14" fontId="0" fillId="0" borderId="16" xfId="0" applyNumberFormat="1" applyBorder="1"/>
    <xf numFmtId="3" fontId="0" fillId="0" borderId="3" xfId="0" applyNumberFormat="1" applyBorder="1"/>
    <xf numFmtId="0" fontId="0" fillId="0" borderId="3" xfId="0" applyNumberFormat="1" applyBorder="1"/>
    <xf numFmtId="3" fontId="0" fillId="0" borderId="4" xfId="0" applyNumberFormat="1" applyBorder="1"/>
    <xf numFmtId="166" fontId="0" fillId="0" borderId="0" xfId="0" applyNumberFormat="1"/>
    <xf numFmtId="166" fontId="0" fillId="0" borderId="0" xfId="0" applyNumberFormat="1" applyFont="1"/>
    <xf numFmtId="14" fontId="0" fillId="0" borderId="11" xfId="0" applyNumberFormat="1" applyBorder="1"/>
    <xf numFmtId="3" fontId="0" fillId="0" borderId="17" xfId="0" applyNumberFormat="1" applyBorder="1"/>
    <xf numFmtId="3" fontId="0" fillId="0" borderId="1" xfId="0" applyNumberFormat="1" applyBorder="1"/>
    <xf numFmtId="3" fontId="0" fillId="0" borderId="8" xfId="0" applyNumberFormat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ont="1"/>
    <xf numFmtId="167" fontId="0" fillId="0" borderId="0" xfId="0" applyNumberFormat="1" applyBorder="1"/>
    <xf numFmtId="167" fontId="0" fillId="0" borderId="6" xfId="0" applyNumberFormat="1" applyBorder="1"/>
    <xf numFmtId="167" fontId="0" fillId="0" borderId="7" xfId="0" applyNumberFormat="1" applyBorder="1"/>
    <xf numFmtId="167" fontId="0" fillId="0" borderId="9" xfId="0" applyNumberFormat="1" applyBorder="1"/>
    <xf numFmtId="167" fontId="0" fillId="0" borderId="3" xfId="0" applyNumberFormat="1" applyBorder="1"/>
    <xf numFmtId="167" fontId="0" fillId="0" borderId="4" xfId="0" applyNumberFormat="1" applyBorder="1"/>
    <xf numFmtId="167" fontId="0" fillId="0" borderId="17" xfId="0" applyNumberFormat="1" applyBorder="1"/>
    <xf numFmtId="167" fontId="0" fillId="0" borderId="1" xfId="0" applyNumberFormat="1" applyBorder="1"/>
    <xf numFmtId="167" fontId="0" fillId="0" borderId="8" xfId="0" applyNumberFormat="1" applyBorder="1"/>
    <xf numFmtId="0" fontId="0" fillId="0" borderId="6" xfId="0" applyNumberFormat="1" applyBorder="1"/>
    <xf numFmtId="0" fontId="0" fillId="0" borderId="9" xfId="0" applyNumberFormat="1" applyBorder="1"/>
    <xf numFmtId="0" fontId="0" fillId="0" borderId="4" xfId="0" applyNumberFormat="1" applyBorder="1"/>
    <xf numFmtId="0" fontId="10" fillId="0" borderId="0" xfId="0" applyFont="1"/>
    <xf numFmtId="0" fontId="9" fillId="0" borderId="0" xfId="0" applyFont="1" applyBorder="1"/>
    <xf numFmtId="0" fontId="10" fillId="0" borderId="0" xfId="0" applyFont="1" applyAlignment="1"/>
    <xf numFmtId="0" fontId="0" fillId="0" borderId="0" xfId="0" applyAlignment="1"/>
    <xf numFmtId="0" fontId="0" fillId="0" borderId="0" xfId="0" applyNumberFormat="1" applyAlignment="1"/>
    <xf numFmtId="165" fontId="0" fillId="0" borderId="0" xfId="0" applyNumberFormat="1" applyAlignment="1"/>
    <xf numFmtId="0" fontId="2" fillId="0" borderId="0" xfId="0" applyFont="1" applyAlignment="1">
      <alignment horizontal="center" vertical="center"/>
    </xf>
    <xf numFmtId="0" fontId="0" fillId="0" borderId="0" xfId="0" pivotButton="1" applyAlignment="1"/>
    <xf numFmtId="14" fontId="0" fillId="0" borderId="0" xfId="0" applyNumberFormat="1" applyAlignment="1"/>
    <xf numFmtId="0" fontId="8" fillId="0" borderId="0" xfId="0" applyFont="1" applyAlignment="1"/>
    <xf numFmtId="165" fontId="8" fillId="0" borderId="0" xfId="0" applyNumberFormat="1" applyFont="1" applyAlignment="1"/>
    <xf numFmtId="0" fontId="8" fillId="0" borderId="0" xfId="0" applyNumberFormat="1" applyFont="1" applyAlignment="1"/>
    <xf numFmtId="0" fontId="0" fillId="0" borderId="0" xfId="0" applyFont="1" applyAlignment="1"/>
    <xf numFmtId="166" fontId="0" fillId="0" borderId="0" xfId="1" applyNumberFormat="1" applyFont="1" applyAlignment="1"/>
    <xf numFmtId="164" fontId="0" fillId="0" borderId="0" xfId="1" applyFont="1" applyAlignment="1"/>
    <xf numFmtId="3" fontId="0" fillId="0" borderId="0" xfId="0" applyNumberFormat="1" applyAlignment="1"/>
    <xf numFmtId="0" fontId="8" fillId="0" borderId="0" xfId="0" applyFont="1" applyBorder="1" applyAlignment="1"/>
    <xf numFmtId="165" fontId="8" fillId="0" borderId="0" xfId="0" applyNumberFormat="1" applyFont="1" applyBorder="1" applyAlignment="1"/>
    <xf numFmtId="0" fontId="8" fillId="0" borderId="0" xfId="0" applyNumberFormat="1" applyFont="1" applyBorder="1" applyAlignment="1"/>
    <xf numFmtId="0" fontId="0" fillId="0" borderId="0" xfId="0" applyBorder="1" applyAlignment="1"/>
    <xf numFmtId="166" fontId="0" fillId="0" borderId="0" xfId="1" applyNumberFormat="1" applyFont="1" applyBorder="1" applyAlignment="1"/>
    <xf numFmtId="164" fontId="0" fillId="0" borderId="0" xfId="1" applyFont="1" applyBorder="1" applyAlignment="1"/>
    <xf numFmtId="14" fontId="0" fillId="0" borderId="0" xfId="0" applyNumberFormat="1" applyBorder="1" applyAlignment="1"/>
    <xf numFmtId="0" fontId="8" fillId="0" borderId="0" xfId="0" quotePrefix="1" applyNumberFormat="1" applyFont="1" applyAlignment="1"/>
    <xf numFmtId="0" fontId="0" fillId="0" borderId="0" xfId="0" applyNumberFormat="1" applyFont="1" applyAlignment="1"/>
    <xf numFmtId="0" fontId="0" fillId="0" borderId="18" xfId="0" applyBorder="1"/>
    <xf numFmtId="165" fontId="0" fillId="0" borderId="0" xfId="0" applyNumberFormat="1" applyBorder="1"/>
    <xf numFmtId="165" fontId="0" fillId="0" borderId="7" xfId="0" applyNumberFormat="1" applyBorder="1"/>
    <xf numFmtId="165" fontId="0" fillId="0" borderId="3" xfId="0" applyNumberFormat="1" applyBorder="1"/>
    <xf numFmtId="165" fontId="0" fillId="0" borderId="17" xfId="0" applyNumberFormat="1" applyBorder="1"/>
    <xf numFmtId="165" fontId="0" fillId="0" borderId="1" xfId="0" applyNumberFormat="1" applyBorder="1"/>
    <xf numFmtId="165" fontId="0" fillId="0" borderId="8" xfId="0" applyNumberFormat="1" applyBorder="1"/>
    <xf numFmtId="165" fontId="0" fillId="0" borderId="6" xfId="0" applyNumberFormat="1" applyBorder="1"/>
    <xf numFmtId="165" fontId="0" fillId="0" borderId="9" xfId="0" applyNumberFormat="1" applyBorder="1"/>
    <xf numFmtId="165" fontId="0" fillId="0" borderId="4" xfId="0" applyNumberFormat="1" applyBorder="1"/>
    <xf numFmtId="0" fontId="11" fillId="2" borderId="0" xfId="36" applyFill="1"/>
    <xf numFmtId="0" fontId="11" fillId="0" borderId="0" xfId="36"/>
    <xf numFmtId="0" fontId="11" fillId="3" borderId="0" xfId="36" applyFill="1"/>
    <xf numFmtId="0" fontId="11" fillId="3" borderId="19" xfId="36" applyFill="1" applyBorder="1"/>
    <xf numFmtId="0" fontId="11" fillId="3" borderId="20" xfId="36" applyFill="1" applyBorder="1"/>
    <xf numFmtId="0" fontId="11" fillId="3" borderId="21" xfId="36" applyFill="1" applyBorder="1"/>
    <xf numFmtId="0" fontId="11" fillId="3" borderId="22" xfId="36" applyFill="1" applyBorder="1"/>
    <xf numFmtId="0" fontId="12" fillId="3" borderId="0" xfId="36" applyFont="1" applyFill="1"/>
    <xf numFmtId="0" fontId="11" fillId="3" borderId="23" xfId="36" applyFill="1" applyBorder="1"/>
    <xf numFmtId="0" fontId="13" fillId="3" borderId="0" xfId="36" applyFont="1" applyFill="1" applyAlignment="1">
      <alignment horizontal="right"/>
    </xf>
    <xf numFmtId="0" fontId="14" fillId="3" borderId="0" xfId="36" applyFont="1" applyFill="1" applyAlignment="1">
      <alignment horizontal="right"/>
    </xf>
    <xf numFmtId="0" fontId="15" fillId="3" borderId="0" xfId="36" applyFont="1" applyFill="1" applyAlignment="1">
      <alignment horizontal="right"/>
    </xf>
    <xf numFmtId="0" fontId="16" fillId="3" borderId="0" xfId="37" applyFill="1" applyBorder="1" applyAlignment="1" applyProtection="1">
      <alignment horizontal="right"/>
      <protection locked="0"/>
    </xf>
    <xf numFmtId="0" fontId="16" fillId="3" borderId="0" xfId="37" applyFill="1" applyAlignment="1" applyProtection="1">
      <alignment horizontal="right"/>
      <protection locked="0"/>
    </xf>
    <xf numFmtId="0" fontId="11" fillId="3" borderId="24" xfId="36" applyFill="1" applyBorder="1"/>
    <xf numFmtId="0" fontId="11" fillId="3" borderId="25" xfId="36" applyFill="1" applyBorder="1"/>
    <xf numFmtId="0" fontId="11" fillId="3" borderId="26" xfId="36" applyFill="1" applyBorder="1"/>
    <xf numFmtId="164" fontId="0" fillId="0" borderId="0" xfId="1" applyNumberFormat="1" applyFont="1" applyAlignment="1"/>
  </cellXfs>
  <cellStyles count="38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/>
    <cellStyle name="Hyperlink 2" xfId="37" xr:uid="{11E9E1E6-EBB4-4998-813D-3DA9C9441A8B}"/>
    <cellStyle name="Komma" xfId="1" builtinId="3"/>
    <cellStyle name="Normaal 2" xfId="10" xr:uid="{00000000-0005-0000-0000-000023000000}"/>
    <cellStyle name="Normal 2" xfId="36" xr:uid="{846ED6F4-50FF-46F3-8F71-8397792DA3FE}"/>
    <cellStyle name="Standaard" xfId="0" builtinId="0"/>
  </cellStyles>
  <dxfs count="114">
    <dxf>
      <numFmt numFmtId="0" formatCode="General"/>
    </dxf>
    <dxf>
      <numFmt numFmtId="165" formatCode="0.0"/>
    </dxf>
    <dxf>
      <numFmt numFmtId="165" formatCode="0.0"/>
    </dxf>
    <dxf>
      <border>
        <left style="thick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ck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ck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7" formatCode="#,##0.0"/>
    </dxf>
    <dxf>
      <border>
        <left style="thick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border>
        <left style="thick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ck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* #,##0.00_);_(* \(#,##0.00\);_(* &quot;-&quot;??_);_(@_)"/>
      <alignment horizontal="general" vertical="bottom" textRotation="0" wrapText="0" indent="0" justifyLastLine="0" shrinkToFit="0" readingOrder="0"/>
    </dxf>
    <dxf>
      <numFmt numFmtId="166" formatCode="_(* #,##0_);_(* \(#,##0\);_(* &quot;-&quot;??_);_(@_)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i val="0"/>
      </font>
      <numFmt numFmtId="0" formatCode="General"/>
      <alignment horizontal="general" vertical="bottom" textRotation="0" wrapText="0" indent="0" justifyLastLine="0" shrinkToFit="0" readingOrder="0"/>
    </dxf>
    <dxf>
      <font>
        <i/>
      </font>
      <numFmt numFmtId="0" formatCode="General"/>
      <alignment horizontal="general" vertical="bottom" textRotation="0" wrapText="0" indent="0" justifyLastLine="0" shrinkToFit="0" readingOrder="0"/>
    </dxf>
    <dxf>
      <font>
        <i/>
      </font>
      <numFmt numFmtId="165" formatCode="0.0"/>
      <alignment horizontal="general" vertical="bottom" textRotation="0" wrapText="0" indent="0" justifyLastLine="0" shrinkToFit="0" readingOrder="0"/>
    </dxf>
    <dxf>
      <font>
        <i/>
      </font>
      <alignment horizontal="general" vertical="bottom" textRotation="0" wrapText="0" indent="0" justifyLastLine="0" shrinkToFit="0" readingOrder="0"/>
    </dxf>
    <dxf>
      <alignment textRotation="0" wrapText="0" justifyLastLine="0" shrinkToFit="0" readingOrder="0"/>
    </dxf>
    <dxf>
      <alignment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0" formatCode="General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* #,##0_);_(* \(#,##0\);_(* &quot;-&quot;??_);_(@_)"/>
    </dxf>
    <dxf>
      <numFmt numFmtId="0" formatCode="General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9" formatCode="d/m/yyyy"/>
    </dxf>
    <dxf>
      <numFmt numFmtId="0" formatCode="General"/>
    </dxf>
    <dxf>
      <numFmt numFmtId="0" formatCode="General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worksheet" Target="worksheets/sheet8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9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DataNed!$B$5</c:f>
          <c:strCache>
            <c:ptCount val="1"/>
            <c:pt idx="0">
              <c:v>Corona in Nederland van 27 feb 2020 t/m 29 mrt 2020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DataNed!$C$7</c:f>
              <c:strCache>
                <c:ptCount val="1"/>
                <c:pt idx="0">
                  <c:v>Nieuw</c:v>
                </c:pt>
              </c:strCache>
            </c:strRef>
          </c:tx>
          <c:invertIfNegative val="0"/>
          <c:cat>
            <c:numRef>
              <c:f>DataNed!$B$8:$B$39</c:f>
              <c:numCache>
                <c:formatCode>m/d/yyyy</c:formatCode>
                <c:ptCount val="32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43892</c:v>
                </c:pt>
                <c:pt idx="5">
                  <c:v>43893</c:v>
                </c:pt>
                <c:pt idx="6">
                  <c:v>43894</c:v>
                </c:pt>
                <c:pt idx="7">
                  <c:v>43895</c:v>
                </c:pt>
                <c:pt idx="8">
                  <c:v>43896</c:v>
                </c:pt>
                <c:pt idx="9">
                  <c:v>43897</c:v>
                </c:pt>
                <c:pt idx="10">
                  <c:v>43898</c:v>
                </c:pt>
                <c:pt idx="11">
                  <c:v>43899</c:v>
                </c:pt>
                <c:pt idx="12">
                  <c:v>43900</c:v>
                </c:pt>
                <c:pt idx="13">
                  <c:v>43901</c:v>
                </c:pt>
                <c:pt idx="14">
                  <c:v>43902</c:v>
                </c:pt>
                <c:pt idx="15">
                  <c:v>43903</c:v>
                </c:pt>
                <c:pt idx="16">
                  <c:v>43904</c:v>
                </c:pt>
                <c:pt idx="17">
                  <c:v>43905</c:v>
                </c:pt>
                <c:pt idx="18">
                  <c:v>43906</c:v>
                </c:pt>
                <c:pt idx="19">
                  <c:v>43907</c:v>
                </c:pt>
                <c:pt idx="20">
                  <c:v>43908</c:v>
                </c:pt>
                <c:pt idx="21">
                  <c:v>43909</c:v>
                </c:pt>
                <c:pt idx="22">
                  <c:v>43910</c:v>
                </c:pt>
                <c:pt idx="23">
                  <c:v>43911</c:v>
                </c:pt>
                <c:pt idx="24">
                  <c:v>43912</c:v>
                </c:pt>
                <c:pt idx="25">
                  <c:v>43913</c:v>
                </c:pt>
                <c:pt idx="26">
                  <c:v>43914</c:v>
                </c:pt>
                <c:pt idx="27">
                  <c:v>43915</c:v>
                </c:pt>
                <c:pt idx="28">
                  <c:v>43916</c:v>
                </c:pt>
                <c:pt idx="29">
                  <c:v>43917</c:v>
                </c:pt>
                <c:pt idx="30">
                  <c:v>43918</c:v>
                </c:pt>
                <c:pt idx="31">
                  <c:v>43919</c:v>
                </c:pt>
              </c:numCache>
            </c:numRef>
          </c:cat>
          <c:val>
            <c:numRef>
              <c:f>DataNed!$C$8:$C$39</c:f>
              <c:numCache>
                <c:formatCode>_(* #,##0_);_(* \(#,##0\);_(* "-"??_);_(@_)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14</c:v>
                </c:pt>
                <c:pt idx="7">
                  <c:v>44</c:v>
                </c:pt>
                <c:pt idx="8">
                  <c:v>46</c:v>
                </c:pt>
                <c:pt idx="9">
                  <c:v>60</c:v>
                </c:pt>
                <c:pt idx="10">
                  <c:v>77</c:v>
                </c:pt>
                <c:pt idx="11">
                  <c:v>56</c:v>
                </c:pt>
                <c:pt idx="12">
                  <c:v>61</c:v>
                </c:pt>
                <c:pt idx="13">
                  <c:v>121</c:v>
                </c:pt>
                <c:pt idx="14">
                  <c:v>111</c:v>
                </c:pt>
                <c:pt idx="15">
                  <c:v>190</c:v>
                </c:pt>
                <c:pt idx="16">
                  <c:v>155</c:v>
                </c:pt>
                <c:pt idx="17">
                  <c:v>176</c:v>
                </c:pt>
                <c:pt idx="18">
                  <c:v>278</c:v>
                </c:pt>
                <c:pt idx="19">
                  <c:v>292</c:v>
                </c:pt>
                <c:pt idx="20">
                  <c:v>346</c:v>
                </c:pt>
                <c:pt idx="21">
                  <c:v>409</c:v>
                </c:pt>
                <c:pt idx="22">
                  <c:v>534</c:v>
                </c:pt>
                <c:pt idx="23">
                  <c:v>637</c:v>
                </c:pt>
                <c:pt idx="24">
                  <c:v>573</c:v>
                </c:pt>
                <c:pt idx="25">
                  <c:v>545</c:v>
                </c:pt>
                <c:pt idx="26">
                  <c:v>811</c:v>
                </c:pt>
                <c:pt idx="27">
                  <c:v>852</c:v>
                </c:pt>
                <c:pt idx="28">
                  <c:v>1019</c:v>
                </c:pt>
                <c:pt idx="29">
                  <c:v>1172</c:v>
                </c:pt>
                <c:pt idx="30">
                  <c:v>1159</c:v>
                </c:pt>
                <c:pt idx="31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6-456C-9DC5-1E681FBFA25C}"/>
            </c:ext>
          </c:extLst>
        </c:ser>
        <c:ser>
          <c:idx val="2"/>
          <c:order val="1"/>
          <c:tx>
            <c:v>Hersteld</c:v>
          </c:tx>
          <c:spPr>
            <a:solidFill>
              <a:srgbClr val="00B050"/>
            </a:solidFill>
          </c:spPr>
          <c:invertIfNegative val="0"/>
          <c:val>
            <c:numRef>
              <c:f>DataNed!$E$8:$E$39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C-421C-9CB8-71D8C6089430}"/>
            </c:ext>
          </c:extLst>
        </c:ser>
        <c:ser>
          <c:idx val="1"/>
          <c:order val="2"/>
          <c:tx>
            <c:strRef>
              <c:f>DataNed!$G$7</c:f>
              <c:strCache>
                <c:ptCount val="1"/>
                <c:pt idx="0">
                  <c:v>Overleden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DataNed!$G$8:$G$39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8</c:v>
                </c:pt>
                <c:pt idx="18">
                  <c:v>4</c:v>
                </c:pt>
                <c:pt idx="19">
                  <c:v>19</c:v>
                </c:pt>
                <c:pt idx="20">
                  <c:v>15</c:v>
                </c:pt>
                <c:pt idx="21">
                  <c:v>18</c:v>
                </c:pt>
                <c:pt idx="22">
                  <c:v>30</c:v>
                </c:pt>
                <c:pt idx="23">
                  <c:v>30</c:v>
                </c:pt>
                <c:pt idx="24">
                  <c:v>43</c:v>
                </c:pt>
                <c:pt idx="25">
                  <c:v>34</c:v>
                </c:pt>
                <c:pt idx="26">
                  <c:v>63</c:v>
                </c:pt>
                <c:pt idx="27">
                  <c:v>80</c:v>
                </c:pt>
                <c:pt idx="28">
                  <c:v>78</c:v>
                </c:pt>
                <c:pt idx="29">
                  <c:v>112</c:v>
                </c:pt>
                <c:pt idx="30">
                  <c:v>93</c:v>
                </c:pt>
                <c:pt idx="3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6-456C-9DC5-1E681FBF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392168"/>
        <c:axId val="2135372232"/>
      </c:barChart>
      <c:dateAx>
        <c:axId val="2135392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35372232"/>
        <c:crosses val="autoZero"/>
        <c:auto val="1"/>
        <c:lblOffset val="100"/>
        <c:baseTimeUnit val="days"/>
      </c:dateAx>
      <c:valAx>
        <c:axId val="21353722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353921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25400"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DataNed!$B$5</c:f>
          <c:strCache>
            <c:ptCount val="1"/>
            <c:pt idx="0">
              <c:v>Corona in Nederland van 27 feb 2020 t/m 29 mrt 2020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  CumNieuw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DataNed!$D$8:$D$39</c:f>
              <c:numCache>
                <c:formatCode>_(* #,##0_);_(* \(#,##0\);_(* "-"??_);_(@_)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10</c:v>
                </c:pt>
                <c:pt idx="4">
                  <c:v>18</c:v>
                </c:pt>
                <c:pt idx="5">
                  <c:v>24</c:v>
                </c:pt>
                <c:pt idx="6">
                  <c:v>38</c:v>
                </c:pt>
                <c:pt idx="7">
                  <c:v>82</c:v>
                </c:pt>
                <c:pt idx="8">
                  <c:v>128</c:v>
                </c:pt>
                <c:pt idx="9">
                  <c:v>188</c:v>
                </c:pt>
                <c:pt idx="10">
                  <c:v>265</c:v>
                </c:pt>
                <c:pt idx="11">
                  <c:v>321</c:v>
                </c:pt>
                <c:pt idx="12">
                  <c:v>382</c:v>
                </c:pt>
                <c:pt idx="13">
                  <c:v>503</c:v>
                </c:pt>
                <c:pt idx="14">
                  <c:v>614</c:v>
                </c:pt>
                <c:pt idx="15">
                  <c:v>804</c:v>
                </c:pt>
                <c:pt idx="16">
                  <c:v>959</c:v>
                </c:pt>
                <c:pt idx="17">
                  <c:v>1135</c:v>
                </c:pt>
                <c:pt idx="18">
                  <c:v>1413</c:v>
                </c:pt>
                <c:pt idx="19">
                  <c:v>1705</c:v>
                </c:pt>
                <c:pt idx="20">
                  <c:v>2051</c:v>
                </c:pt>
                <c:pt idx="21">
                  <c:v>2460</c:v>
                </c:pt>
                <c:pt idx="22">
                  <c:v>2994</c:v>
                </c:pt>
                <c:pt idx="23">
                  <c:v>3631</c:v>
                </c:pt>
                <c:pt idx="24">
                  <c:v>4204</c:v>
                </c:pt>
                <c:pt idx="25">
                  <c:v>4749</c:v>
                </c:pt>
                <c:pt idx="26">
                  <c:v>5560</c:v>
                </c:pt>
                <c:pt idx="27">
                  <c:v>6412</c:v>
                </c:pt>
                <c:pt idx="28">
                  <c:v>7431</c:v>
                </c:pt>
                <c:pt idx="29">
                  <c:v>8603</c:v>
                </c:pt>
                <c:pt idx="30">
                  <c:v>9762</c:v>
                </c:pt>
                <c:pt idx="31">
                  <c:v>10866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1-4EB3-B371-6BDEEE7A18BB}"/>
            </c:ext>
          </c:extLst>
        </c:ser>
        <c:ser>
          <c:idx val="0"/>
          <c:order val="1"/>
          <c:tx>
            <c:v>  CumHersteld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DataNed!$F$8:$F$39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7-4C1B-BBFF-D398F528518F}"/>
            </c:ext>
          </c:extLst>
        </c:ser>
        <c:ser>
          <c:idx val="3"/>
          <c:order val="2"/>
          <c:tx>
            <c:v>  CumOvl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DataNed!$B$8:$B$39</c:f>
              <c:numCache>
                <c:formatCode>m/d/yyyy</c:formatCode>
                <c:ptCount val="32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43892</c:v>
                </c:pt>
                <c:pt idx="5">
                  <c:v>43893</c:v>
                </c:pt>
                <c:pt idx="6">
                  <c:v>43894</c:v>
                </c:pt>
                <c:pt idx="7">
                  <c:v>43895</c:v>
                </c:pt>
                <c:pt idx="8">
                  <c:v>43896</c:v>
                </c:pt>
                <c:pt idx="9">
                  <c:v>43897</c:v>
                </c:pt>
                <c:pt idx="10">
                  <c:v>43898</c:v>
                </c:pt>
                <c:pt idx="11">
                  <c:v>43899</c:v>
                </c:pt>
                <c:pt idx="12">
                  <c:v>43900</c:v>
                </c:pt>
                <c:pt idx="13">
                  <c:v>43901</c:v>
                </c:pt>
                <c:pt idx="14">
                  <c:v>43902</c:v>
                </c:pt>
                <c:pt idx="15">
                  <c:v>43903</c:v>
                </c:pt>
                <c:pt idx="16">
                  <c:v>43904</c:v>
                </c:pt>
                <c:pt idx="17">
                  <c:v>43905</c:v>
                </c:pt>
                <c:pt idx="18">
                  <c:v>43906</c:v>
                </c:pt>
                <c:pt idx="19">
                  <c:v>43907</c:v>
                </c:pt>
                <c:pt idx="20">
                  <c:v>43908</c:v>
                </c:pt>
                <c:pt idx="21">
                  <c:v>43909</c:v>
                </c:pt>
                <c:pt idx="22">
                  <c:v>43910</c:v>
                </c:pt>
                <c:pt idx="23">
                  <c:v>43911</c:v>
                </c:pt>
                <c:pt idx="24">
                  <c:v>43912</c:v>
                </c:pt>
                <c:pt idx="25">
                  <c:v>43913</c:v>
                </c:pt>
                <c:pt idx="26">
                  <c:v>43914</c:v>
                </c:pt>
                <c:pt idx="27">
                  <c:v>43915</c:v>
                </c:pt>
                <c:pt idx="28">
                  <c:v>43916</c:v>
                </c:pt>
                <c:pt idx="29">
                  <c:v>43917</c:v>
                </c:pt>
                <c:pt idx="30">
                  <c:v>43918</c:v>
                </c:pt>
                <c:pt idx="31">
                  <c:v>43919</c:v>
                </c:pt>
              </c:numCache>
            </c:numRef>
          </c:cat>
          <c:val>
            <c:numRef>
              <c:f>DataNed!$H$8:$H$39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10</c:v>
                </c:pt>
                <c:pt idx="16">
                  <c:v>12</c:v>
                </c:pt>
                <c:pt idx="17">
                  <c:v>20</c:v>
                </c:pt>
                <c:pt idx="18">
                  <c:v>24</c:v>
                </c:pt>
                <c:pt idx="19">
                  <c:v>43</c:v>
                </c:pt>
                <c:pt idx="20">
                  <c:v>58</c:v>
                </c:pt>
                <c:pt idx="21">
                  <c:v>76</c:v>
                </c:pt>
                <c:pt idx="22">
                  <c:v>106</c:v>
                </c:pt>
                <c:pt idx="23">
                  <c:v>136</c:v>
                </c:pt>
                <c:pt idx="24">
                  <c:v>179</c:v>
                </c:pt>
                <c:pt idx="25">
                  <c:v>213</c:v>
                </c:pt>
                <c:pt idx="26">
                  <c:v>276</c:v>
                </c:pt>
                <c:pt idx="27">
                  <c:v>356</c:v>
                </c:pt>
                <c:pt idx="28">
                  <c:v>434</c:v>
                </c:pt>
                <c:pt idx="29">
                  <c:v>546</c:v>
                </c:pt>
                <c:pt idx="30">
                  <c:v>639</c:v>
                </c:pt>
                <c:pt idx="31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21-4EB3-B371-6BDEEE7A1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5392168"/>
        <c:axId val="2135372232"/>
      </c:lineChart>
      <c:catAx>
        <c:axId val="2135392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35372232"/>
        <c:crosses val="autoZero"/>
        <c:auto val="1"/>
        <c:lblAlgn val="ctr"/>
        <c:lblOffset val="100"/>
        <c:noMultiLvlLbl val="0"/>
      </c:catAx>
      <c:valAx>
        <c:axId val="21353722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353921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25400"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DataNed!$B$5</c:f>
          <c:strCache>
            <c:ptCount val="1"/>
            <c:pt idx="0">
              <c:v>Corona in Nederland van 27 feb 2020 t/m 29 mrt 2020</c:v>
            </c:pt>
          </c:strCache>
        </c:strRef>
      </c:tx>
      <c:overlay val="0"/>
    </c:title>
    <c:autoTitleDeleted val="0"/>
    <c:plotArea>
      <c:layout/>
      <c:areaChart>
        <c:grouping val="stacked"/>
        <c:varyColors val="0"/>
        <c:ser>
          <c:idx val="4"/>
          <c:order val="0"/>
          <c:tx>
            <c:v>  Actief</c:v>
          </c:tx>
          <c:spPr>
            <a:solidFill>
              <a:srgbClr val="FFC000"/>
            </a:solidFill>
          </c:spPr>
          <c:val>
            <c:numRef>
              <c:f>DataNed!$I$8:$I$39</c:f>
              <c:numCache>
                <c:formatCode>_(* #,##0_);_(* \(#,##0\);_(* "-"??_);_(@_)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10</c:v>
                </c:pt>
                <c:pt idx="4">
                  <c:v>18</c:v>
                </c:pt>
                <c:pt idx="5">
                  <c:v>24</c:v>
                </c:pt>
                <c:pt idx="6">
                  <c:v>38</c:v>
                </c:pt>
                <c:pt idx="7">
                  <c:v>82</c:v>
                </c:pt>
                <c:pt idx="8">
                  <c:v>127</c:v>
                </c:pt>
                <c:pt idx="9">
                  <c:v>187</c:v>
                </c:pt>
                <c:pt idx="10">
                  <c:v>262</c:v>
                </c:pt>
                <c:pt idx="11">
                  <c:v>318</c:v>
                </c:pt>
                <c:pt idx="12">
                  <c:v>378</c:v>
                </c:pt>
                <c:pt idx="13">
                  <c:v>498</c:v>
                </c:pt>
                <c:pt idx="14">
                  <c:v>609</c:v>
                </c:pt>
                <c:pt idx="15">
                  <c:v>794</c:v>
                </c:pt>
                <c:pt idx="16">
                  <c:v>947</c:v>
                </c:pt>
                <c:pt idx="17">
                  <c:v>1115</c:v>
                </c:pt>
                <c:pt idx="18">
                  <c:v>1389</c:v>
                </c:pt>
                <c:pt idx="19">
                  <c:v>1662</c:v>
                </c:pt>
                <c:pt idx="20">
                  <c:v>1993</c:v>
                </c:pt>
                <c:pt idx="21">
                  <c:v>2384</c:v>
                </c:pt>
                <c:pt idx="22">
                  <c:v>2886</c:v>
                </c:pt>
                <c:pt idx="23">
                  <c:v>3493</c:v>
                </c:pt>
                <c:pt idx="24">
                  <c:v>4023</c:v>
                </c:pt>
                <c:pt idx="25">
                  <c:v>4534</c:v>
                </c:pt>
                <c:pt idx="26">
                  <c:v>5282</c:v>
                </c:pt>
                <c:pt idx="27">
                  <c:v>6053</c:v>
                </c:pt>
                <c:pt idx="28">
                  <c:v>6994</c:v>
                </c:pt>
                <c:pt idx="29">
                  <c:v>8054</c:v>
                </c:pt>
                <c:pt idx="30">
                  <c:v>9120</c:v>
                </c:pt>
                <c:pt idx="31">
                  <c:v>10089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E-4040-B747-AE0D6A7D95DC}"/>
            </c:ext>
          </c:extLst>
        </c:ser>
        <c:ser>
          <c:idx val="3"/>
          <c:order val="1"/>
          <c:tx>
            <c:v>  CumHersteld</c:v>
          </c:tx>
          <c:spPr>
            <a:solidFill>
              <a:srgbClr val="00B050"/>
            </a:solidFill>
          </c:spPr>
          <c:val>
            <c:numRef>
              <c:f>DataNed!$F$8:$F$39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E-4040-B747-AE0D6A7D95DC}"/>
            </c:ext>
          </c:extLst>
        </c:ser>
        <c:ser>
          <c:idx val="2"/>
          <c:order val="2"/>
          <c:tx>
            <c:v>  CumOvl</c:v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cat>
            <c:numRef>
              <c:f>DataNed!$B$8:$B$39</c:f>
              <c:numCache>
                <c:formatCode>m/d/yyyy</c:formatCode>
                <c:ptCount val="32"/>
                <c:pt idx="0">
                  <c:v>43888</c:v>
                </c:pt>
                <c:pt idx="1">
                  <c:v>43889</c:v>
                </c:pt>
                <c:pt idx="2">
                  <c:v>43890</c:v>
                </c:pt>
                <c:pt idx="3">
                  <c:v>43891</c:v>
                </c:pt>
                <c:pt idx="4">
                  <c:v>43892</c:v>
                </c:pt>
                <c:pt idx="5">
                  <c:v>43893</c:v>
                </c:pt>
                <c:pt idx="6">
                  <c:v>43894</c:v>
                </c:pt>
                <c:pt idx="7">
                  <c:v>43895</c:v>
                </c:pt>
                <c:pt idx="8">
                  <c:v>43896</c:v>
                </c:pt>
                <c:pt idx="9">
                  <c:v>43897</c:v>
                </c:pt>
                <c:pt idx="10">
                  <c:v>43898</c:v>
                </c:pt>
                <c:pt idx="11">
                  <c:v>43899</c:v>
                </c:pt>
                <c:pt idx="12">
                  <c:v>43900</c:v>
                </c:pt>
                <c:pt idx="13">
                  <c:v>43901</c:v>
                </c:pt>
                <c:pt idx="14">
                  <c:v>43902</c:v>
                </c:pt>
                <c:pt idx="15">
                  <c:v>43903</c:v>
                </c:pt>
                <c:pt idx="16">
                  <c:v>43904</c:v>
                </c:pt>
                <c:pt idx="17">
                  <c:v>43905</c:v>
                </c:pt>
                <c:pt idx="18">
                  <c:v>43906</c:v>
                </c:pt>
                <c:pt idx="19">
                  <c:v>43907</c:v>
                </c:pt>
                <c:pt idx="20">
                  <c:v>43908</c:v>
                </c:pt>
                <c:pt idx="21">
                  <c:v>43909</c:v>
                </c:pt>
                <c:pt idx="22">
                  <c:v>43910</c:v>
                </c:pt>
                <c:pt idx="23">
                  <c:v>43911</c:v>
                </c:pt>
                <c:pt idx="24">
                  <c:v>43912</c:v>
                </c:pt>
                <c:pt idx="25">
                  <c:v>43913</c:v>
                </c:pt>
                <c:pt idx="26">
                  <c:v>43914</c:v>
                </c:pt>
                <c:pt idx="27">
                  <c:v>43915</c:v>
                </c:pt>
                <c:pt idx="28">
                  <c:v>43916</c:v>
                </c:pt>
                <c:pt idx="29">
                  <c:v>43917</c:v>
                </c:pt>
                <c:pt idx="30">
                  <c:v>43918</c:v>
                </c:pt>
                <c:pt idx="31">
                  <c:v>43919</c:v>
                </c:pt>
              </c:numCache>
            </c:numRef>
          </c:cat>
          <c:val>
            <c:numRef>
              <c:f>DataNed!$H$8:$H$39</c:f>
              <c:numCache>
                <c:formatCode>_(* #,##0_);_(* \(#,##0\);_(* "-"??_);_(@_)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10</c:v>
                </c:pt>
                <c:pt idx="16">
                  <c:v>12</c:v>
                </c:pt>
                <c:pt idx="17">
                  <c:v>20</c:v>
                </c:pt>
                <c:pt idx="18">
                  <c:v>24</c:v>
                </c:pt>
                <c:pt idx="19">
                  <c:v>43</c:v>
                </c:pt>
                <c:pt idx="20">
                  <c:v>58</c:v>
                </c:pt>
                <c:pt idx="21">
                  <c:v>76</c:v>
                </c:pt>
                <c:pt idx="22">
                  <c:v>106</c:v>
                </c:pt>
                <c:pt idx="23">
                  <c:v>136</c:v>
                </c:pt>
                <c:pt idx="24">
                  <c:v>179</c:v>
                </c:pt>
                <c:pt idx="25">
                  <c:v>213</c:v>
                </c:pt>
                <c:pt idx="26">
                  <c:v>276</c:v>
                </c:pt>
                <c:pt idx="27">
                  <c:v>356</c:v>
                </c:pt>
                <c:pt idx="28">
                  <c:v>434</c:v>
                </c:pt>
                <c:pt idx="29">
                  <c:v>546</c:v>
                </c:pt>
                <c:pt idx="30">
                  <c:v>639</c:v>
                </c:pt>
                <c:pt idx="31">
                  <c:v>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E-4040-B747-AE0D6A7D9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392168"/>
        <c:axId val="2135372232"/>
      </c:areaChart>
      <c:lineChart>
        <c:grouping val="standard"/>
        <c:varyColors val="0"/>
        <c:ser>
          <c:idx val="5"/>
          <c:order val="3"/>
          <c:tx>
            <c:v>  TotBesmet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DataNed!$D$8:$D$39</c:f>
              <c:numCache>
                <c:formatCode>_(* #,##0_);_(* \(#,##0\);_(* "-"??_);_(@_)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10</c:v>
                </c:pt>
                <c:pt idx="4">
                  <c:v>18</c:v>
                </c:pt>
                <c:pt idx="5">
                  <c:v>24</c:v>
                </c:pt>
                <c:pt idx="6">
                  <c:v>38</c:v>
                </c:pt>
                <c:pt idx="7">
                  <c:v>82</c:v>
                </c:pt>
                <c:pt idx="8">
                  <c:v>128</c:v>
                </c:pt>
                <c:pt idx="9">
                  <c:v>188</c:v>
                </c:pt>
                <c:pt idx="10">
                  <c:v>265</c:v>
                </c:pt>
                <c:pt idx="11">
                  <c:v>321</c:v>
                </c:pt>
                <c:pt idx="12">
                  <c:v>382</c:v>
                </c:pt>
                <c:pt idx="13">
                  <c:v>503</c:v>
                </c:pt>
                <c:pt idx="14">
                  <c:v>614</c:v>
                </c:pt>
                <c:pt idx="15">
                  <c:v>804</c:v>
                </c:pt>
                <c:pt idx="16">
                  <c:v>959</c:v>
                </c:pt>
                <c:pt idx="17">
                  <c:v>1135</c:v>
                </c:pt>
                <c:pt idx="18">
                  <c:v>1413</c:v>
                </c:pt>
                <c:pt idx="19">
                  <c:v>1705</c:v>
                </c:pt>
                <c:pt idx="20">
                  <c:v>2051</c:v>
                </c:pt>
                <c:pt idx="21">
                  <c:v>2460</c:v>
                </c:pt>
                <c:pt idx="22">
                  <c:v>2994</c:v>
                </c:pt>
                <c:pt idx="23">
                  <c:v>3631</c:v>
                </c:pt>
                <c:pt idx="24">
                  <c:v>4204</c:v>
                </c:pt>
                <c:pt idx="25">
                  <c:v>4749</c:v>
                </c:pt>
                <c:pt idx="26">
                  <c:v>5560</c:v>
                </c:pt>
                <c:pt idx="27">
                  <c:v>6412</c:v>
                </c:pt>
                <c:pt idx="28">
                  <c:v>7431</c:v>
                </c:pt>
                <c:pt idx="29">
                  <c:v>8603</c:v>
                </c:pt>
                <c:pt idx="30">
                  <c:v>9762</c:v>
                </c:pt>
                <c:pt idx="31">
                  <c:v>10866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8E-4040-B747-AE0D6A7D9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392168"/>
        <c:axId val="2135372232"/>
      </c:lineChart>
      <c:catAx>
        <c:axId val="2135392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35372232"/>
        <c:crosses val="autoZero"/>
        <c:auto val="1"/>
        <c:lblAlgn val="ctr"/>
        <c:lblOffset val="100"/>
        <c:noMultiLvlLbl val="1"/>
      </c:catAx>
      <c:valAx>
        <c:axId val="21353722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1353921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25400"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[Corona.xlsx]OvzProv1!Draaitabel1</c:name>
    <c:fmtId val="5"/>
  </c:pivotSource>
  <c:chart>
    <c:title>
      <c:tx>
        <c:strRef>
          <c:f>OvzProv1!$B$2</c:f>
          <c:strCache>
            <c:ptCount val="1"/>
            <c:pt idx="0">
              <c:v>Cumulatieve besmettingen per provincie van 19-3-20 t/m 29-3-20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OvzProv1!$B$2</c:f>
              <c:strCache>
                <c:ptCount val="1"/>
                <c:pt idx="0">
                  <c:v>19-3-2020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OvzProv1!$B$2</c:f>
              <c:strCache>
                <c:ptCount val="13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Noord-Holland</c:v>
                </c:pt>
                <c:pt idx="5">
                  <c:v>Zuid-Holland</c:v>
                </c:pt>
                <c:pt idx="6">
                  <c:v>Utrecht</c:v>
                </c:pt>
                <c:pt idx="7">
                  <c:v>Flevoland</c:v>
                </c:pt>
                <c:pt idx="8">
                  <c:v>Gelderland</c:v>
                </c:pt>
                <c:pt idx="9">
                  <c:v>Noord-Brabant</c:v>
                </c:pt>
                <c:pt idx="10">
                  <c:v>Zeeland</c:v>
                </c:pt>
                <c:pt idx="11">
                  <c:v>Limburg</c:v>
                </c:pt>
                <c:pt idx="12">
                  <c:v>#N/B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29</c:v>
                </c:pt>
                <c:pt idx="1">
                  <c:v>20</c:v>
                </c:pt>
                <c:pt idx="2">
                  <c:v>25</c:v>
                </c:pt>
                <c:pt idx="3">
                  <c:v>73</c:v>
                </c:pt>
                <c:pt idx="4">
                  <c:v>244</c:v>
                </c:pt>
                <c:pt idx="5">
                  <c:v>303</c:v>
                </c:pt>
                <c:pt idx="6">
                  <c:v>237</c:v>
                </c:pt>
                <c:pt idx="7">
                  <c:v>36</c:v>
                </c:pt>
                <c:pt idx="8">
                  <c:v>240</c:v>
                </c:pt>
                <c:pt idx="9">
                  <c:v>842</c:v>
                </c:pt>
                <c:pt idx="10">
                  <c:v>31</c:v>
                </c:pt>
                <c:pt idx="11">
                  <c:v>291</c:v>
                </c:pt>
                <c:pt idx="12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F-4D6E-B738-0066E808157D}"/>
            </c:ext>
          </c:extLst>
        </c:ser>
        <c:ser>
          <c:idx val="1"/>
          <c:order val="1"/>
          <c:tx>
            <c:strRef>
              <c:f>OvzProv1!$B$2</c:f>
              <c:strCache>
                <c:ptCount val="1"/>
                <c:pt idx="0">
                  <c:v>20-3-2020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OvzProv1!$B$2</c:f>
              <c:strCache>
                <c:ptCount val="13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Noord-Holland</c:v>
                </c:pt>
                <c:pt idx="5">
                  <c:v>Zuid-Holland</c:v>
                </c:pt>
                <c:pt idx="6">
                  <c:v>Utrecht</c:v>
                </c:pt>
                <c:pt idx="7">
                  <c:v>Flevoland</c:v>
                </c:pt>
                <c:pt idx="8">
                  <c:v>Gelderland</c:v>
                </c:pt>
                <c:pt idx="9">
                  <c:v>Noord-Brabant</c:v>
                </c:pt>
                <c:pt idx="10">
                  <c:v>Zeeland</c:v>
                </c:pt>
                <c:pt idx="11">
                  <c:v>Limburg</c:v>
                </c:pt>
                <c:pt idx="12">
                  <c:v>#N/B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33</c:v>
                </c:pt>
                <c:pt idx="1">
                  <c:v>22</c:v>
                </c:pt>
                <c:pt idx="2">
                  <c:v>32</c:v>
                </c:pt>
                <c:pt idx="3">
                  <c:v>98</c:v>
                </c:pt>
                <c:pt idx="4">
                  <c:v>327</c:v>
                </c:pt>
                <c:pt idx="5">
                  <c:v>395</c:v>
                </c:pt>
                <c:pt idx="6">
                  <c:v>267</c:v>
                </c:pt>
                <c:pt idx="7">
                  <c:v>41</c:v>
                </c:pt>
                <c:pt idx="8">
                  <c:v>303</c:v>
                </c:pt>
                <c:pt idx="9">
                  <c:v>971</c:v>
                </c:pt>
                <c:pt idx="10">
                  <c:v>36</c:v>
                </c:pt>
                <c:pt idx="11">
                  <c:v>357</c:v>
                </c:pt>
                <c:pt idx="12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04-49A0-A967-7622A28640B9}"/>
            </c:ext>
          </c:extLst>
        </c:ser>
        <c:ser>
          <c:idx val="2"/>
          <c:order val="2"/>
          <c:tx>
            <c:strRef>
              <c:f>OvzProv1!$B$2</c:f>
              <c:strCache>
                <c:ptCount val="1"/>
                <c:pt idx="0">
                  <c:v>21-3-2020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OvzProv1!$B$2</c:f>
              <c:strCache>
                <c:ptCount val="13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Noord-Holland</c:v>
                </c:pt>
                <c:pt idx="5">
                  <c:v>Zuid-Holland</c:v>
                </c:pt>
                <c:pt idx="6">
                  <c:v>Utrecht</c:v>
                </c:pt>
                <c:pt idx="7">
                  <c:v>Flevoland</c:v>
                </c:pt>
                <c:pt idx="8">
                  <c:v>Gelderland</c:v>
                </c:pt>
                <c:pt idx="9">
                  <c:v>Noord-Brabant</c:v>
                </c:pt>
                <c:pt idx="10">
                  <c:v>Zeeland</c:v>
                </c:pt>
                <c:pt idx="11">
                  <c:v>Limburg</c:v>
                </c:pt>
                <c:pt idx="12">
                  <c:v>#N/B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46</c:v>
                </c:pt>
                <c:pt idx="1">
                  <c:v>33</c:v>
                </c:pt>
                <c:pt idx="2">
                  <c:v>38</c:v>
                </c:pt>
                <c:pt idx="3">
                  <c:v>161</c:v>
                </c:pt>
                <c:pt idx="4">
                  <c:v>429</c:v>
                </c:pt>
                <c:pt idx="5">
                  <c:v>469</c:v>
                </c:pt>
                <c:pt idx="6">
                  <c:v>313</c:v>
                </c:pt>
                <c:pt idx="7">
                  <c:v>50</c:v>
                </c:pt>
                <c:pt idx="8">
                  <c:v>362</c:v>
                </c:pt>
                <c:pt idx="9">
                  <c:v>1139</c:v>
                </c:pt>
                <c:pt idx="10">
                  <c:v>46</c:v>
                </c:pt>
                <c:pt idx="11">
                  <c:v>408</c:v>
                </c:pt>
                <c:pt idx="12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04-49A0-A967-7622A28640B9}"/>
            </c:ext>
          </c:extLst>
        </c:ser>
        <c:ser>
          <c:idx val="3"/>
          <c:order val="3"/>
          <c:tx>
            <c:strRef>
              <c:f>OvzProv1!$B$2</c:f>
              <c:strCache>
                <c:ptCount val="1"/>
                <c:pt idx="0">
                  <c:v>22-3-2020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OvzProv1!$B$2</c:f>
              <c:strCache>
                <c:ptCount val="13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Noord-Holland</c:v>
                </c:pt>
                <c:pt idx="5">
                  <c:v>Zuid-Holland</c:v>
                </c:pt>
                <c:pt idx="6">
                  <c:v>Utrecht</c:v>
                </c:pt>
                <c:pt idx="7">
                  <c:v>Flevoland</c:v>
                </c:pt>
                <c:pt idx="8">
                  <c:v>Gelderland</c:v>
                </c:pt>
                <c:pt idx="9">
                  <c:v>Noord-Brabant</c:v>
                </c:pt>
                <c:pt idx="10">
                  <c:v>Zeeland</c:v>
                </c:pt>
                <c:pt idx="11">
                  <c:v>Limburg</c:v>
                </c:pt>
                <c:pt idx="12">
                  <c:v>#N/B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56</c:v>
                </c:pt>
                <c:pt idx="1">
                  <c:v>34</c:v>
                </c:pt>
                <c:pt idx="2">
                  <c:v>41</c:v>
                </c:pt>
                <c:pt idx="3">
                  <c:v>187</c:v>
                </c:pt>
                <c:pt idx="4">
                  <c:v>499</c:v>
                </c:pt>
                <c:pt idx="5">
                  <c:v>567</c:v>
                </c:pt>
                <c:pt idx="6">
                  <c:v>344</c:v>
                </c:pt>
                <c:pt idx="7">
                  <c:v>57</c:v>
                </c:pt>
                <c:pt idx="8">
                  <c:v>421</c:v>
                </c:pt>
                <c:pt idx="9">
                  <c:v>1358</c:v>
                </c:pt>
                <c:pt idx="10">
                  <c:v>48</c:v>
                </c:pt>
                <c:pt idx="11">
                  <c:v>437</c:v>
                </c:pt>
                <c:pt idx="12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04-49A0-A967-7622A28640B9}"/>
            </c:ext>
          </c:extLst>
        </c:ser>
        <c:ser>
          <c:idx val="4"/>
          <c:order val="4"/>
          <c:tx>
            <c:strRef>
              <c:f>OvzProv1!$B$2</c:f>
              <c:strCache>
                <c:ptCount val="1"/>
                <c:pt idx="0">
                  <c:v>23-3-2020</c:v>
                </c:pt>
              </c:strCache>
            </c:strRef>
          </c:tx>
          <c:marker>
            <c:symbol val="none"/>
          </c:marker>
          <c:cat>
            <c:strRef>
              <c:f>OvzProv1!$B$2</c:f>
              <c:strCache>
                <c:ptCount val="13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Noord-Holland</c:v>
                </c:pt>
                <c:pt idx="5">
                  <c:v>Zuid-Holland</c:v>
                </c:pt>
                <c:pt idx="6">
                  <c:v>Utrecht</c:v>
                </c:pt>
                <c:pt idx="7">
                  <c:v>Flevoland</c:v>
                </c:pt>
                <c:pt idx="8">
                  <c:v>Gelderland</c:v>
                </c:pt>
                <c:pt idx="9">
                  <c:v>Noord-Brabant</c:v>
                </c:pt>
                <c:pt idx="10">
                  <c:v>Zeeland</c:v>
                </c:pt>
                <c:pt idx="11">
                  <c:v>Limburg</c:v>
                </c:pt>
                <c:pt idx="12">
                  <c:v>#N/B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67</c:v>
                </c:pt>
                <c:pt idx="1">
                  <c:v>39</c:v>
                </c:pt>
                <c:pt idx="2">
                  <c:v>48</c:v>
                </c:pt>
                <c:pt idx="3">
                  <c:v>216</c:v>
                </c:pt>
                <c:pt idx="4">
                  <c:v>560</c:v>
                </c:pt>
                <c:pt idx="5">
                  <c:v>627</c:v>
                </c:pt>
                <c:pt idx="6">
                  <c:v>401</c:v>
                </c:pt>
                <c:pt idx="7">
                  <c:v>64</c:v>
                </c:pt>
                <c:pt idx="8">
                  <c:v>502</c:v>
                </c:pt>
                <c:pt idx="9">
                  <c:v>1508</c:v>
                </c:pt>
                <c:pt idx="10">
                  <c:v>54</c:v>
                </c:pt>
                <c:pt idx="11">
                  <c:v>479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04-49A0-A967-7622A28640B9}"/>
            </c:ext>
          </c:extLst>
        </c:ser>
        <c:ser>
          <c:idx val="5"/>
          <c:order val="5"/>
          <c:tx>
            <c:strRef>
              <c:f>OvzProv1!$B$2</c:f>
              <c:strCache>
                <c:ptCount val="1"/>
                <c:pt idx="0">
                  <c:v>24-3-2020</c:v>
                </c:pt>
              </c:strCache>
            </c:strRef>
          </c:tx>
          <c:marker>
            <c:symbol val="none"/>
          </c:marker>
          <c:cat>
            <c:strRef>
              <c:f>OvzProv1!$B$2</c:f>
              <c:strCache>
                <c:ptCount val="13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Noord-Holland</c:v>
                </c:pt>
                <c:pt idx="5">
                  <c:v>Zuid-Holland</c:v>
                </c:pt>
                <c:pt idx="6">
                  <c:v>Utrecht</c:v>
                </c:pt>
                <c:pt idx="7">
                  <c:v>Flevoland</c:v>
                </c:pt>
                <c:pt idx="8">
                  <c:v>Gelderland</c:v>
                </c:pt>
                <c:pt idx="9">
                  <c:v>Noord-Brabant</c:v>
                </c:pt>
                <c:pt idx="10">
                  <c:v>Zeeland</c:v>
                </c:pt>
                <c:pt idx="11">
                  <c:v>Limburg</c:v>
                </c:pt>
                <c:pt idx="12">
                  <c:v>#N/B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67</c:v>
                </c:pt>
                <c:pt idx="1">
                  <c:v>41</c:v>
                </c:pt>
                <c:pt idx="2">
                  <c:v>54</c:v>
                </c:pt>
                <c:pt idx="3">
                  <c:v>247</c:v>
                </c:pt>
                <c:pt idx="4">
                  <c:v>696</c:v>
                </c:pt>
                <c:pt idx="5">
                  <c:v>733</c:v>
                </c:pt>
                <c:pt idx="6">
                  <c:v>458</c:v>
                </c:pt>
                <c:pt idx="7">
                  <c:v>71</c:v>
                </c:pt>
                <c:pt idx="8">
                  <c:v>576</c:v>
                </c:pt>
                <c:pt idx="9">
                  <c:v>1685</c:v>
                </c:pt>
                <c:pt idx="10">
                  <c:v>62</c:v>
                </c:pt>
                <c:pt idx="11">
                  <c:v>670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04-49A0-A967-7622A28640B9}"/>
            </c:ext>
          </c:extLst>
        </c:ser>
        <c:ser>
          <c:idx val="6"/>
          <c:order val="6"/>
          <c:tx>
            <c:strRef>
              <c:f>OvzProv1!$B$2</c:f>
              <c:strCache>
                <c:ptCount val="1"/>
                <c:pt idx="0">
                  <c:v>25-3-2020</c:v>
                </c:pt>
              </c:strCache>
            </c:strRef>
          </c:tx>
          <c:marker>
            <c:symbol val="none"/>
          </c:marker>
          <c:cat>
            <c:strRef>
              <c:f>OvzProv1!$B$2</c:f>
              <c:strCache>
                <c:ptCount val="13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Noord-Holland</c:v>
                </c:pt>
                <c:pt idx="5">
                  <c:v>Zuid-Holland</c:v>
                </c:pt>
                <c:pt idx="6">
                  <c:v>Utrecht</c:v>
                </c:pt>
                <c:pt idx="7">
                  <c:v>Flevoland</c:v>
                </c:pt>
                <c:pt idx="8">
                  <c:v>Gelderland</c:v>
                </c:pt>
                <c:pt idx="9">
                  <c:v>Noord-Brabant</c:v>
                </c:pt>
                <c:pt idx="10">
                  <c:v>Zeeland</c:v>
                </c:pt>
                <c:pt idx="11">
                  <c:v>Limburg</c:v>
                </c:pt>
                <c:pt idx="12">
                  <c:v>#N/B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80</c:v>
                </c:pt>
                <c:pt idx="1">
                  <c:v>51</c:v>
                </c:pt>
                <c:pt idx="2">
                  <c:v>59</c:v>
                </c:pt>
                <c:pt idx="3">
                  <c:v>316</c:v>
                </c:pt>
                <c:pt idx="4">
                  <c:v>825</c:v>
                </c:pt>
                <c:pt idx="5">
                  <c:v>862</c:v>
                </c:pt>
                <c:pt idx="6">
                  <c:v>547</c:v>
                </c:pt>
                <c:pt idx="7">
                  <c:v>82</c:v>
                </c:pt>
                <c:pt idx="8">
                  <c:v>675</c:v>
                </c:pt>
                <c:pt idx="9">
                  <c:v>1861</c:v>
                </c:pt>
                <c:pt idx="10">
                  <c:v>76</c:v>
                </c:pt>
                <c:pt idx="11">
                  <c:v>765</c:v>
                </c:pt>
                <c:pt idx="12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404-49A0-A967-7622A28640B9}"/>
            </c:ext>
          </c:extLst>
        </c:ser>
        <c:ser>
          <c:idx val="7"/>
          <c:order val="7"/>
          <c:tx>
            <c:strRef>
              <c:f>OvzProv1!$B$2</c:f>
              <c:strCache>
                <c:ptCount val="1"/>
                <c:pt idx="0">
                  <c:v>26-3-2020</c:v>
                </c:pt>
              </c:strCache>
            </c:strRef>
          </c:tx>
          <c:marker>
            <c:symbol val="none"/>
          </c:marker>
          <c:cat>
            <c:strRef>
              <c:f>OvzProv1!$B$2</c:f>
              <c:strCache>
                <c:ptCount val="13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Noord-Holland</c:v>
                </c:pt>
                <c:pt idx="5">
                  <c:v>Zuid-Holland</c:v>
                </c:pt>
                <c:pt idx="6">
                  <c:v>Utrecht</c:v>
                </c:pt>
                <c:pt idx="7">
                  <c:v>Flevoland</c:v>
                </c:pt>
                <c:pt idx="8">
                  <c:v>Gelderland</c:v>
                </c:pt>
                <c:pt idx="9">
                  <c:v>Noord-Brabant</c:v>
                </c:pt>
                <c:pt idx="10">
                  <c:v>Zeeland</c:v>
                </c:pt>
                <c:pt idx="11">
                  <c:v>Limburg</c:v>
                </c:pt>
                <c:pt idx="12">
                  <c:v>#N/B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109</c:v>
                </c:pt>
                <c:pt idx="1">
                  <c:v>68</c:v>
                </c:pt>
                <c:pt idx="2">
                  <c:v>70</c:v>
                </c:pt>
                <c:pt idx="3">
                  <c:v>385</c:v>
                </c:pt>
                <c:pt idx="4">
                  <c:v>982</c:v>
                </c:pt>
                <c:pt idx="5">
                  <c:v>1015</c:v>
                </c:pt>
                <c:pt idx="6">
                  <c:v>628</c:v>
                </c:pt>
                <c:pt idx="7">
                  <c:v>92</c:v>
                </c:pt>
                <c:pt idx="8">
                  <c:v>797</c:v>
                </c:pt>
                <c:pt idx="9">
                  <c:v>2100</c:v>
                </c:pt>
                <c:pt idx="10">
                  <c:v>90</c:v>
                </c:pt>
                <c:pt idx="11">
                  <c:v>858</c:v>
                </c:pt>
                <c:pt idx="12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404-49A0-A967-7622A28640B9}"/>
            </c:ext>
          </c:extLst>
        </c:ser>
        <c:ser>
          <c:idx val="8"/>
          <c:order val="8"/>
          <c:tx>
            <c:strRef>
              <c:f>OvzProv1!$B$2</c:f>
              <c:strCache>
                <c:ptCount val="1"/>
                <c:pt idx="0">
                  <c:v>27-3-2020</c:v>
                </c:pt>
              </c:strCache>
            </c:strRef>
          </c:tx>
          <c:marker>
            <c:symbol val="none"/>
          </c:marker>
          <c:cat>
            <c:strRef>
              <c:f>OvzProv1!$B$2</c:f>
              <c:strCache>
                <c:ptCount val="13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Noord-Holland</c:v>
                </c:pt>
                <c:pt idx="5">
                  <c:v>Zuid-Holland</c:v>
                </c:pt>
                <c:pt idx="6">
                  <c:v>Utrecht</c:v>
                </c:pt>
                <c:pt idx="7">
                  <c:v>Flevoland</c:v>
                </c:pt>
                <c:pt idx="8">
                  <c:v>Gelderland</c:v>
                </c:pt>
                <c:pt idx="9">
                  <c:v>Noord-Brabant</c:v>
                </c:pt>
                <c:pt idx="10">
                  <c:v>Zeeland</c:v>
                </c:pt>
                <c:pt idx="11">
                  <c:v>Limburg</c:v>
                </c:pt>
                <c:pt idx="12">
                  <c:v>#N/B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120</c:v>
                </c:pt>
                <c:pt idx="1">
                  <c:v>81</c:v>
                </c:pt>
                <c:pt idx="2">
                  <c:v>78</c:v>
                </c:pt>
                <c:pt idx="3">
                  <c:v>443</c:v>
                </c:pt>
                <c:pt idx="4">
                  <c:v>1175</c:v>
                </c:pt>
                <c:pt idx="5">
                  <c:v>1217</c:v>
                </c:pt>
                <c:pt idx="6">
                  <c:v>716</c:v>
                </c:pt>
                <c:pt idx="7">
                  <c:v>105</c:v>
                </c:pt>
                <c:pt idx="8">
                  <c:v>926</c:v>
                </c:pt>
                <c:pt idx="9">
                  <c:v>2426</c:v>
                </c:pt>
                <c:pt idx="10">
                  <c:v>108</c:v>
                </c:pt>
                <c:pt idx="11">
                  <c:v>943</c:v>
                </c:pt>
                <c:pt idx="12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04-49A0-A967-7622A28640B9}"/>
            </c:ext>
          </c:extLst>
        </c:ser>
        <c:ser>
          <c:idx val="9"/>
          <c:order val="9"/>
          <c:tx>
            <c:strRef>
              <c:f>OvzProv1!$B$2</c:f>
              <c:strCache>
                <c:ptCount val="1"/>
                <c:pt idx="0">
                  <c:v>28-3-2020</c:v>
                </c:pt>
              </c:strCache>
            </c:strRef>
          </c:tx>
          <c:marker>
            <c:symbol val="none"/>
          </c:marker>
          <c:cat>
            <c:strRef>
              <c:f>OvzProv1!$B$2</c:f>
              <c:strCache>
                <c:ptCount val="13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Noord-Holland</c:v>
                </c:pt>
                <c:pt idx="5">
                  <c:v>Zuid-Holland</c:v>
                </c:pt>
                <c:pt idx="6">
                  <c:v>Utrecht</c:v>
                </c:pt>
                <c:pt idx="7">
                  <c:v>Flevoland</c:v>
                </c:pt>
                <c:pt idx="8">
                  <c:v>Gelderland</c:v>
                </c:pt>
                <c:pt idx="9">
                  <c:v>Noord-Brabant</c:v>
                </c:pt>
                <c:pt idx="10">
                  <c:v>Zeeland</c:v>
                </c:pt>
                <c:pt idx="11">
                  <c:v>Limburg</c:v>
                </c:pt>
                <c:pt idx="12">
                  <c:v>#N/B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133</c:v>
                </c:pt>
                <c:pt idx="1">
                  <c:v>96</c:v>
                </c:pt>
                <c:pt idx="2">
                  <c:v>96</c:v>
                </c:pt>
                <c:pt idx="3">
                  <c:v>511</c:v>
                </c:pt>
                <c:pt idx="4">
                  <c:v>1335</c:v>
                </c:pt>
                <c:pt idx="5">
                  <c:v>1470</c:v>
                </c:pt>
                <c:pt idx="6">
                  <c:v>797</c:v>
                </c:pt>
                <c:pt idx="7">
                  <c:v>117</c:v>
                </c:pt>
                <c:pt idx="8">
                  <c:v>1058</c:v>
                </c:pt>
                <c:pt idx="9">
                  <c:v>2678</c:v>
                </c:pt>
                <c:pt idx="10">
                  <c:v>119</c:v>
                </c:pt>
                <c:pt idx="11">
                  <c:v>1073</c:v>
                </c:pt>
                <c:pt idx="12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BC-436B-82D0-F6A33FBF38B3}"/>
            </c:ext>
          </c:extLst>
        </c:ser>
        <c:ser>
          <c:idx val="10"/>
          <c:order val="10"/>
          <c:tx>
            <c:strRef>
              <c:f>OvzProv1!$B$2</c:f>
              <c:strCache>
                <c:ptCount val="1"/>
                <c:pt idx="0">
                  <c:v>29-3-2020</c:v>
                </c:pt>
              </c:strCache>
            </c:strRef>
          </c:tx>
          <c:marker>
            <c:symbol val="none"/>
          </c:marker>
          <c:cat>
            <c:strRef>
              <c:f>OvzProv1!$B$2</c:f>
              <c:strCache>
                <c:ptCount val="13"/>
                <c:pt idx="0">
                  <c:v>Groningen</c:v>
                </c:pt>
                <c:pt idx="1">
                  <c:v>Friesland</c:v>
                </c:pt>
                <c:pt idx="2">
                  <c:v>Drenthe</c:v>
                </c:pt>
                <c:pt idx="3">
                  <c:v>Overijssel</c:v>
                </c:pt>
                <c:pt idx="4">
                  <c:v>Noord-Holland</c:v>
                </c:pt>
                <c:pt idx="5">
                  <c:v>Zuid-Holland</c:v>
                </c:pt>
                <c:pt idx="6">
                  <c:v>Utrecht</c:v>
                </c:pt>
                <c:pt idx="7">
                  <c:v>Flevoland</c:v>
                </c:pt>
                <c:pt idx="8">
                  <c:v>Gelderland</c:v>
                </c:pt>
                <c:pt idx="9">
                  <c:v>Noord-Brabant</c:v>
                </c:pt>
                <c:pt idx="10">
                  <c:v>Zeeland</c:v>
                </c:pt>
                <c:pt idx="11">
                  <c:v>Limburg</c:v>
                </c:pt>
                <c:pt idx="12">
                  <c:v>#N/B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140</c:v>
                </c:pt>
                <c:pt idx="1">
                  <c:v>118</c:v>
                </c:pt>
                <c:pt idx="2">
                  <c:v>111</c:v>
                </c:pt>
                <c:pt idx="3">
                  <c:v>551</c:v>
                </c:pt>
                <c:pt idx="4">
                  <c:v>1484</c:v>
                </c:pt>
                <c:pt idx="5">
                  <c:v>1625</c:v>
                </c:pt>
                <c:pt idx="6">
                  <c:v>880</c:v>
                </c:pt>
                <c:pt idx="7">
                  <c:v>134</c:v>
                </c:pt>
                <c:pt idx="8">
                  <c:v>1235</c:v>
                </c:pt>
                <c:pt idx="9">
                  <c:v>2950</c:v>
                </c:pt>
                <c:pt idx="10">
                  <c:v>133</c:v>
                </c:pt>
                <c:pt idx="11">
                  <c:v>1168</c:v>
                </c:pt>
                <c:pt idx="12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69-49AD-8082-2D6F3FD45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257424"/>
        <c:axId val="548252512"/>
      </c:lineChart>
      <c:catAx>
        <c:axId val="91325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48252512"/>
        <c:crosses val="autoZero"/>
        <c:auto val="1"/>
        <c:lblAlgn val="ctr"/>
        <c:lblOffset val="100"/>
        <c:noMultiLvlLbl val="0"/>
      </c:catAx>
      <c:valAx>
        <c:axId val="5482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257424"/>
        <c:crosses val="autoZero"/>
        <c:crossBetween val="between"/>
        <c:majorUnit val="500"/>
      </c:valAx>
    </c:plotArea>
    <c:legend>
      <c:legendPos val="b"/>
      <c:overlay val="0"/>
      <c:spPr>
        <a:solidFill>
          <a:schemeClr val="bg1"/>
        </a:solidFill>
        <a:ln w="12700" cap="rnd"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/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nl-NL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[Corona.xlsx]OvzProv2!Draaitabel1</c:name>
    <c:fmtId val="5"/>
  </c:pivotSource>
  <c:chart>
    <c:title>
      <c:tx>
        <c:strRef>
          <c:f>OvzProv1!$B$2</c:f>
          <c:strCache>
            <c:ptCount val="1"/>
            <c:pt idx="0">
              <c:v>Cumulatieve besmettingen per provincie van 19-3-20 t/m 29-3-20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OvzProv1!$B$2</c:f>
              <c:strCache>
                <c:ptCount val="1"/>
                <c:pt idx="0">
                  <c:v>19-3-2020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OvzProv1!$B$2</c:f>
              <c:strCache>
                <c:ptCount val="13"/>
                <c:pt idx="0">
                  <c:v>Noord-Brabant</c:v>
                </c:pt>
                <c:pt idx="1">
                  <c:v>Zuid-Holland</c:v>
                </c:pt>
                <c:pt idx="2">
                  <c:v>Noord-Holland</c:v>
                </c:pt>
                <c:pt idx="3">
                  <c:v>Gelderland</c:v>
                </c:pt>
                <c:pt idx="4">
                  <c:v>Limburg</c:v>
                </c:pt>
                <c:pt idx="5">
                  <c:v>Utrecht</c:v>
                </c:pt>
                <c:pt idx="6">
                  <c:v>Overijssel</c:v>
                </c:pt>
                <c:pt idx="7">
                  <c:v>#N/B</c:v>
                </c:pt>
                <c:pt idx="8">
                  <c:v>Groningen</c:v>
                </c:pt>
                <c:pt idx="9">
                  <c:v>Flevoland</c:v>
                </c:pt>
                <c:pt idx="10">
                  <c:v>Zeeland</c:v>
                </c:pt>
                <c:pt idx="11">
                  <c:v>Friesland</c:v>
                </c:pt>
                <c:pt idx="12">
                  <c:v>Drenthe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842</c:v>
                </c:pt>
                <c:pt idx="1">
                  <c:v>303</c:v>
                </c:pt>
                <c:pt idx="2">
                  <c:v>244</c:v>
                </c:pt>
                <c:pt idx="3">
                  <c:v>240</c:v>
                </c:pt>
                <c:pt idx="4">
                  <c:v>291</c:v>
                </c:pt>
                <c:pt idx="5">
                  <c:v>237</c:v>
                </c:pt>
                <c:pt idx="6">
                  <c:v>73</c:v>
                </c:pt>
                <c:pt idx="7">
                  <c:v>89</c:v>
                </c:pt>
                <c:pt idx="8">
                  <c:v>29</c:v>
                </c:pt>
                <c:pt idx="9">
                  <c:v>36</c:v>
                </c:pt>
                <c:pt idx="10">
                  <c:v>31</c:v>
                </c:pt>
                <c:pt idx="11">
                  <c:v>20</c:v>
                </c:pt>
                <c:pt idx="1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4-46D2-AC30-4FD0F2124DD5}"/>
            </c:ext>
          </c:extLst>
        </c:ser>
        <c:ser>
          <c:idx val="1"/>
          <c:order val="1"/>
          <c:tx>
            <c:strRef>
              <c:f>OvzProv1!$B$2</c:f>
              <c:strCache>
                <c:ptCount val="1"/>
                <c:pt idx="0">
                  <c:v>20-3-2020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OvzProv1!$B$2</c:f>
              <c:strCache>
                <c:ptCount val="13"/>
                <c:pt idx="0">
                  <c:v>Noord-Brabant</c:v>
                </c:pt>
                <c:pt idx="1">
                  <c:v>Zuid-Holland</c:v>
                </c:pt>
                <c:pt idx="2">
                  <c:v>Noord-Holland</c:v>
                </c:pt>
                <c:pt idx="3">
                  <c:v>Gelderland</c:v>
                </c:pt>
                <c:pt idx="4">
                  <c:v>Limburg</c:v>
                </c:pt>
                <c:pt idx="5">
                  <c:v>Utrecht</c:v>
                </c:pt>
                <c:pt idx="6">
                  <c:v>Overijssel</c:v>
                </c:pt>
                <c:pt idx="7">
                  <c:v>#N/B</c:v>
                </c:pt>
                <c:pt idx="8">
                  <c:v>Groningen</c:v>
                </c:pt>
                <c:pt idx="9">
                  <c:v>Flevoland</c:v>
                </c:pt>
                <c:pt idx="10">
                  <c:v>Zeeland</c:v>
                </c:pt>
                <c:pt idx="11">
                  <c:v>Friesland</c:v>
                </c:pt>
                <c:pt idx="12">
                  <c:v>Drenthe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971</c:v>
                </c:pt>
                <c:pt idx="1">
                  <c:v>395</c:v>
                </c:pt>
                <c:pt idx="2">
                  <c:v>327</c:v>
                </c:pt>
                <c:pt idx="3">
                  <c:v>303</c:v>
                </c:pt>
                <c:pt idx="4">
                  <c:v>357</c:v>
                </c:pt>
                <c:pt idx="5">
                  <c:v>267</c:v>
                </c:pt>
                <c:pt idx="6">
                  <c:v>98</c:v>
                </c:pt>
                <c:pt idx="7">
                  <c:v>112</c:v>
                </c:pt>
                <c:pt idx="8">
                  <c:v>33</c:v>
                </c:pt>
                <c:pt idx="9">
                  <c:v>41</c:v>
                </c:pt>
                <c:pt idx="10">
                  <c:v>36</c:v>
                </c:pt>
                <c:pt idx="11">
                  <c:v>22</c:v>
                </c:pt>
                <c:pt idx="12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4-46D2-AC30-4FD0F2124DD5}"/>
            </c:ext>
          </c:extLst>
        </c:ser>
        <c:ser>
          <c:idx val="2"/>
          <c:order val="2"/>
          <c:tx>
            <c:strRef>
              <c:f>OvzProv1!$B$2</c:f>
              <c:strCache>
                <c:ptCount val="1"/>
                <c:pt idx="0">
                  <c:v>21-3-2020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OvzProv1!$B$2</c:f>
              <c:strCache>
                <c:ptCount val="13"/>
                <c:pt idx="0">
                  <c:v>Noord-Brabant</c:v>
                </c:pt>
                <c:pt idx="1">
                  <c:v>Zuid-Holland</c:v>
                </c:pt>
                <c:pt idx="2">
                  <c:v>Noord-Holland</c:v>
                </c:pt>
                <c:pt idx="3">
                  <c:v>Gelderland</c:v>
                </c:pt>
                <c:pt idx="4">
                  <c:v>Limburg</c:v>
                </c:pt>
                <c:pt idx="5">
                  <c:v>Utrecht</c:v>
                </c:pt>
                <c:pt idx="6">
                  <c:v>Overijssel</c:v>
                </c:pt>
                <c:pt idx="7">
                  <c:v>#N/B</c:v>
                </c:pt>
                <c:pt idx="8">
                  <c:v>Groningen</c:v>
                </c:pt>
                <c:pt idx="9">
                  <c:v>Flevoland</c:v>
                </c:pt>
                <c:pt idx="10">
                  <c:v>Zeeland</c:v>
                </c:pt>
                <c:pt idx="11">
                  <c:v>Friesland</c:v>
                </c:pt>
                <c:pt idx="12">
                  <c:v>Drenthe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1139</c:v>
                </c:pt>
                <c:pt idx="1">
                  <c:v>469</c:v>
                </c:pt>
                <c:pt idx="2">
                  <c:v>429</c:v>
                </c:pt>
                <c:pt idx="3">
                  <c:v>362</c:v>
                </c:pt>
                <c:pt idx="4">
                  <c:v>408</c:v>
                </c:pt>
                <c:pt idx="5">
                  <c:v>313</c:v>
                </c:pt>
                <c:pt idx="6">
                  <c:v>161</c:v>
                </c:pt>
                <c:pt idx="7">
                  <c:v>137</c:v>
                </c:pt>
                <c:pt idx="8">
                  <c:v>46</c:v>
                </c:pt>
                <c:pt idx="9">
                  <c:v>50</c:v>
                </c:pt>
                <c:pt idx="10">
                  <c:v>46</c:v>
                </c:pt>
                <c:pt idx="11">
                  <c:v>33</c:v>
                </c:pt>
                <c:pt idx="1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A4-46D2-AC30-4FD0F2124DD5}"/>
            </c:ext>
          </c:extLst>
        </c:ser>
        <c:ser>
          <c:idx val="3"/>
          <c:order val="3"/>
          <c:tx>
            <c:strRef>
              <c:f>OvzProv1!$B$2</c:f>
              <c:strCache>
                <c:ptCount val="1"/>
                <c:pt idx="0">
                  <c:v>22-3-2020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OvzProv1!$B$2</c:f>
              <c:strCache>
                <c:ptCount val="13"/>
                <c:pt idx="0">
                  <c:v>Noord-Brabant</c:v>
                </c:pt>
                <c:pt idx="1">
                  <c:v>Zuid-Holland</c:v>
                </c:pt>
                <c:pt idx="2">
                  <c:v>Noord-Holland</c:v>
                </c:pt>
                <c:pt idx="3">
                  <c:v>Gelderland</c:v>
                </c:pt>
                <c:pt idx="4">
                  <c:v>Limburg</c:v>
                </c:pt>
                <c:pt idx="5">
                  <c:v>Utrecht</c:v>
                </c:pt>
                <c:pt idx="6">
                  <c:v>Overijssel</c:v>
                </c:pt>
                <c:pt idx="7">
                  <c:v>#N/B</c:v>
                </c:pt>
                <c:pt idx="8">
                  <c:v>Groningen</c:v>
                </c:pt>
                <c:pt idx="9">
                  <c:v>Flevoland</c:v>
                </c:pt>
                <c:pt idx="10">
                  <c:v>Zeeland</c:v>
                </c:pt>
                <c:pt idx="11">
                  <c:v>Friesland</c:v>
                </c:pt>
                <c:pt idx="12">
                  <c:v>Drenthe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1358</c:v>
                </c:pt>
                <c:pt idx="1">
                  <c:v>567</c:v>
                </c:pt>
                <c:pt idx="2">
                  <c:v>499</c:v>
                </c:pt>
                <c:pt idx="3">
                  <c:v>421</c:v>
                </c:pt>
                <c:pt idx="4">
                  <c:v>437</c:v>
                </c:pt>
                <c:pt idx="5">
                  <c:v>344</c:v>
                </c:pt>
                <c:pt idx="6">
                  <c:v>187</c:v>
                </c:pt>
                <c:pt idx="7">
                  <c:v>155</c:v>
                </c:pt>
                <c:pt idx="8">
                  <c:v>56</c:v>
                </c:pt>
                <c:pt idx="9">
                  <c:v>57</c:v>
                </c:pt>
                <c:pt idx="10">
                  <c:v>48</c:v>
                </c:pt>
                <c:pt idx="11">
                  <c:v>34</c:v>
                </c:pt>
                <c:pt idx="12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A4-46D2-AC30-4FD0F2124DD5}"/>
            </c:ext>
          </c:extLst>
        </c:ser>
        <c:ser>
          <c:idx val="4"/>
          <c:order val="4"/>
          <c:tx>
            <c:strRef>
              <c:f>OvzProv1!$B$2</c:f>
              <c:strCache>
                <c:ptCount val="1"/>
                <c:pt idx="0">
                  <c:v>23-3-2020</c:v>
                </c:pt>
              </c:strCache>
            </c:strRef>
          </c:tx>
          <c:marker>
            <c:symbol val="none"/>
          </c:marker>
          <c:cat>
            <c:strRef>
              <c:f>OvzProv1!$B$2</c:f>
              <c:strCache>
                <c:ptCount val="13"/>
                <c:pt idx="0">
                  <c:v>Noord-Brabant</c:v>
                </c:pt>
                <c:pt idx="1">
                  <c:v>Zuid-Holland</c:v>
                </c:pt>
                <c:pt idx="2">
                  <c:v>Noord-Holland</c:v>
                </c:pt>
                <c:pt idx="3">
                  <c:v>Gelderland</c:v>
                </c:pt>
                <c:pt idx="4">
                  <c:v>Limburg</c:v>
                </c:pt>
                <c:pt idx="5">
                  <c:v>Utrecht</c:v>
                </c:pt>
                <c:pt idx="6">
                  <c:v>Overijssel</c:v>
                </c:pt>
                <c:pt idx="7">
                  <c:v>#N/B</c:v>
                </c:pt>
                <c:pt idx="8">
                  <c:v>Groningen</c:v>
                </c:pt>
                <c:pt idx="9">
                  <c:v>Flevoland</c:v>
                </c:pt>
                <c:pt idx="10">
                  <c:v>Zeeland</c:v>
                </c:pt>
                <c:pt idx="11">
                  <c:v>Friesland</c:v>
                </c:pt>
                <c:pt idx="12">
                  <c:v>Drenthe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1508</c:v>
                </c:pt>
                <c:pt idx="1">
                  <c:v>627</c:v>
                </c:pt>
                <c:pt idx="2">
                  <c:v>560</c:v>
                </c:pt>
                <c:pt idx="3">
                  <c:v>502</c:v>
                </c:pt>
                <c:pt idx="4">
                  <c:v>479</c:v>
                </c:pt>
                <c:pt idx="5">
                  <c:v>401</c:v>
                </c:pt>
                <c:pt idx="6">
                  <c:v>216</c:v>
                </c:pt>
                <c:pt idx="7">
                  <c:v>184</c:v>
                </c:pt>
                <c:pt idx="8">
                  <c:v>67</c:v>
                </c:pt>
                <c:pt idx="9">
                  <c:v>64</c:v>
                </c:pt>
                <c:pt idx="10">
                  <c:v>54</c:v>
                </c:pt>
                <c:pt idx="11">
                  <c:v>39</c:v>
                </c:pt>
                <c:pt idx="12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A4-46D2-AC30-4FD0F2124DD5}"/>
            </c:ext>
          </c:extLst>
        </c:ser>
        <c:ser>
          <c:idx val="5"/>
          <c:order val="5"/>
          <c:tx>
            <c:strRef>
              <c:f>OvzProv1!$B$2</c:f>
              <c:strCache>
                <c:ptCount val="1"/>
                <c:pt idx="0">
                  <c:v>24-3-2020</c:v>
                </c:pt>
              </c:strCache>
            </c:strRef>
          </c:tx>
          <c:marker>
            <c:symbol val="none"/>
          </c:marker>
          <c:cat>
            <c:strRef>
              <c:f>OvzProv1!$B$2</c:f>
              <c:strCache>
                <c:ptCount val="13"/>
                <c:pt idx="0">
                  <c:v>Noord-Brabant</c:v>
                </c:pt>
                <c:pt idx="1">
                  <c:v>Zuid-Holland</c:v>
                </c:pt>
                <c:pt idx="2">
                  <c:v>Noord-Holland</c:v>
                </c:pt>
                <c:pt idx="3">
                  <c:v>Gelderland</c:v>
                </c:pt>
                <c:pt idx="4">
                  <c:v>Limburg</c:v>
                </c:pt>
                <c:pt idx="5">
                  <c:v>Utrecht</c:v>
                </c:pt>
                <c:pt idx="6">
                  <c:v>Overijssel</c:v>
                </c:pt>
                <c:pt idx="7">
                  <c:v>#N/B</c:v>
                </c:pt>
                <c:pt idx="8">
                  <c:v>Groningen</c:v>
                </c:pt>
                <c:pt idx="9">
                  <c:v>Flevoland</c:v>
                </c:pt>
                <c:pt idx="10">
                  <c:v>Zeeland</c:v>
                </c:pt>
                <c:pt idx="11">
                  <c:v>Friesland</c:v>
                </c:pt>
                <c:pt idx="12">
                  <c:v>Drenthe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1685</c:v>
                </c:pt>
                <c:pt idx="1">
                  <c:v>733</c:v>
                </c:pt>
                <c:pt idx="2">
                  <c:v>696</c:v>
                </c:pt>
                <c:pt idx="3">
                  <c:v>576</c:v>
                </c:pt>
                <c:pt idx="4">
                  <c:v>670</c:v>
                </c:pt>
                <c:pt idx="5">
                  <c:v>458</c:v>
                </c:pt>
                <c:pt idx="6">
                  <c:v>247</c:v>
                </c:pt>
                <c:pt idx="7">
                  <c:v>200</c:v>
                </c:pt>
                <c:pt idx="8">
                  <c:v>67</c:v>
                </c:pt>
                <c:pt idx="9">
                  <c:v>71</c:v>
                </c:pt>
                <c:pt idx="10">
                  <c:v>62</c:v>
                </c:pt>
                <c:pt idx="11">
                  <c:v>41</c:v>
                </c:pt>
                <c:pt idx="12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A4-46D2-AC30-4FD0F2124DD5}"/>
            </c:ext>
          </c:extLst>
        </c:ser>
        <c:ser>
          <c:idx val="6"/>
          <c:order val="6"/>
          <c:tx>
            <c:strRef>
              <c:f>OvzProv1!$B$2</c:f>
              <c:strCache>
                <c:ptCount val="1"/>
                <c:pt idx="0">
                  <c:v>25-3-2020</c:v>
                </c:pt>
              </c:strCache>
            </c:strRef>
          </c:tx>
          <c:marker>
            <c:symbol val="none"/>
          </c:marker>
          <c:cat>
            <c:strRef>
              <c:f>OvzProv1!$B$2</c:f>
              <c:strCache>
                <c:ptCount val="13"/>
                <c:pt idx="0">
                  <c:v>Noord-Brabant</c:v>
                </c:pt>
                <c:pt idx="1">
                  <c:v>Zuid-Holland</c:v>
                </c:pt>
                <c:pt idx="2">
                  <c:v>Noord-Holland</c:v>
                </c:pt>
                <c:pt idx="3">
                  <c:v>Gelderland</c:v>
                </c:pt>
                <c:pt idx="4">
                  <c:v>Limburg</c:v>
                </c:pt>
                <c:pt idx="5">
                  <c:v>Utrecht</c:v>
                </c:pt>
                <c:pt idx="6">
                  <c:v>Overijssel</c:v>
                </c:pt>
                <c:pt idx="7">
                  <c:v>#N/B</c:v>
                </c:pt>
                <c:pt idx="8">
                  <c:v>Groningen</c:v>
                </c:pt>
                <c:pt idx="9">
                  <c:v>Flevoland</c:v>
                </c:pt>
                <c:pt idx="10">
                  <c:v>Zeeland</c:v>
                </c:pt>
                <c:pt idx="11">
                  <c:v>Friesland</c:v>
                </c:pt>
                <c:pt idx="12">
                  <c:v>Drenthe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1861</c:v>
                </c:pt>
                <c:pt idx="1">
                  <c:v>862</c:v>
                </c:pt>
                <c:pt idx="2">
                  <c:v>825</c:v>
                </c:pt>
                <c:pt idx="3">
                  <c:v>675</c:v>
                </c:pt>
                <c:pt idx="4">
                  <c:v>765</c:v>
                </c:pt>
                <c:pt idx="5">
                  <c:v>547</c:v>
                </c:pt>
                <c:pt idx="6">
                  <c:v>316</c:v>
                </c:pt>
                <c:pt idx="7">
                  <c:v>213</c:v>
                </c:pt>
                <c:pt idx="8">
                  <c:v>80</c:v>
                </c:pt>
                <c:pt idx="9">
                  <c:v>82</c:v>
                </c:pt>
                <c:pt idx="10">
                  <c:v>76</c:v>
                </c:pt>
                <c:pt idx="11">
                  <c:v>51</c:v>
                </c:pt>
                <c:pt idx="1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8-4BF4-9BDF-73F1AD3048F7}"/>
            </c:ext>
          </c:extLst>
        </c:ser>
        <c:ser>
          <c:idx val="7"/>
          <c:order val="7"/>
          <c:tx>
            <c:strRef>
              <c:f>OvzProv1!$B$2</c:f>
              <c:strCache>
                <c:ptCount val="1"/>
                <c:pt idx="0">
                  <c:v>26-3-2020</c:v>
                </c:pt>
              </c:strCache>
            </c:strRef>
          </c:tx>
          <c:marker>
            <c:symbol val="none"/>
          </c:marker>
          <c:cat>
            <c:strRef>
              <c:f>OvzProv1!$B$2</c:f>
              <c:strCache>
                <c:ptCount val="13"/>
                <c:pt idx="0">
                  <c:v>Noord-Brabant</c:v>
                </c:pt>
                <c:pt idx="1">
                  <c:v>Zuid-Holland</c:v>
                </c:pt>
                <c:pt idx="2">
                  <c:v>Noord-Holland</c:v>
                </c:pt>
                <c:pt idx="3">
                  <c:v>Gelderland</c:v>
                </c:pt>
                <c:pt idx="4">
                  <c:v>Limburg</c:v>
                </c:pt>
                <c:pt idx="5">
                  <c:v>Utrecht</c:v>
                </c:pt>
                <c:pt idx="6">
                  <c:v>Overijssel</c:v>
                </c:pt>
                <c:pt idx="7">
                  <c:v>#N/B</c:v>
                </c:pt>
                <c:pt idx="8">
                  <c:v>Groningen</c:v>
                </c:pt>
                <c:pt idx="9">
                  <c:v>Flevoland</c:v>
                </c:pt>
                <c:pt idx="10">
                  <c:v>Zeeland</c:v>
                </c:pt>
                <c:pt idx="11">
                  <c:v>Friesland</c:v>
                </c:pt>
                <c:pt idx="12">
                  <c:v>Drenthe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2100</c:v>
                </c:pt>
                <c:pt idx="1">
                  <c:v>1015</c:v>
                </c:pt>
                <c:pt idx="2">
                  <c:v>982</c:v>
                </c:pt>
                <c:pt idx="3">
                  <c:v>797</c:v>
                </c:pt>
                <c:pt idx="4">
                  <c:v>858</c:v>
                </c:pt>
                <c:pt idx="5">
                  <c:v>628</c:v>
                </c:pt>
                <c:pt idx="6">
                  <c:v>385</c:v>
                </c:pt>
                <c:pt idx="7">
                  <c:v>237</c:v>
                </c:pt>
                <c:pt idx="8">
                  <c:v>109</c:v>
                </c:pt>
                <c:pt idx="9">
                  <c:v>92</c:v>
                </c:pt>
                <c:pt idx="10">
                  <c:v>90</c:v>
                </c:pt>
                <c:pt idx="11">
                  <c:v>68</c:v>
                </c:pt>
                <c:pt idx="1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9-43C2-AA5F-07744B9C656C}"/>
            </c:ext>
          </c:extLst>
        </c:ser>
        <c:ser>
          <c:idx val="8"/>
          <c:order val="8"/>
          <c:tx>
            <c:strRef>
              <c:f>OvzProv1!$B$2</c:f>
              <c:strCache>
                <c:ptCount val="1"/>
                <c:pt idx="0">
                  <c:v>27-3-2020</c:v>
                </c:pt>
              </c:strCache>
            </c:strRef>
          </c:tx>
          <c:marker>
            <c:symbol val="none"/>
          </c:marker>
          <c:cat>
            <c:strRef>
              <c:f>OvzProv1!$B$2</c:f>
              <c:strCache>
                <c:ptCount val="13"/>
                <c:pt idx="0">
                  <c:v>Noord-Brabant</c:v>
                </c:pt>
                <c:pt idx="1">
                  <c:v>Zuid-Holland</c:v>
                </c:pt>
                <c:pt idx="2">
                  <c:v>Noord-Holland</c:v>
                </c:pt>
                <c:pt idx="3">
                  <c:v>Gelderland</c:v>
                </c:pt>
                <c:pt idx="4">
                  <c:v>Limburg</c:v>
                </c:pt>
                <c:pt idx="5">
                  <c:v>Utrecht</c:v>
                </c:pt>
                <c:pt idx="6">
                  <c:v>Overijssel</c:v>
                </c:pt>
                <c:pt idx="7">
                  <c:v>#N/B</c:v>
                </c:pt>
                <c:pt idx="8">
                  <c:v>Groningen</c:v>
                </c:pt>
                <c:pt idx="9">
                  <c:v>Flevoland</c:v>
                </c:pt>
                <c:pt idx="10">
                  <c:v>Zeeland</c:v>
                </c:pt>
                <c:pt idx="11">
                  <c:v>Friesland</c:v>
                </c:pt>
                <c:pt idx="12">
                  <c:v>Drenthe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2426</c:v>
                </c:pt>
                <c:pt idx="1">
                  <c:v>1217</c:v>
                </c:pt>
                <c:pt idx="2">
                  <c:v>1175</c:v>
                </c:pt>
                <c:pt idx="3">
                  <c:v>926</c:v>
                </c:pt>
                <c:pt idx="4">
                  <c:v>943</c:v>
                </c:pt>
                <c:pt idx="5">
                  <c:v>716</c:v>
                </c:pt>
                <c:pt idx="6">
                  <c:v>443</c:v>
                </c:pt>
                <c:pt idx="7">
                  <c:v>265</c:v>
                </c:pt>
                <c:pt idx="8">
                  <c:v>120</c:v>
                </c:pt>
                <c:pt idx="9">
                  <c:v>105</c:v>
                </c:pt>
                <c:pt idx="10">
                  <c:v>108</c:v>
                </c:pt>
                <c:pt idx="11">
                  <c:v>81</c:v>
                </c:pt>
                <c:pt idx="12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5-4D9F-9653-4BC28BB37328}"/>
            </c:ext>
          </c:extLst>
        </c:ser>
        <c:ser>
          <c:idx val="9"/>
          <c:order val="9"/>
          <c:tx>
            <c:strRef>
              <c:f>OvzProv1!$B$2</c:f>
              <c:strCache>
                <c:ptCount val="1"/>
                <c:pt idx="0">
                  <c:v>28-3-2020</c:v>
                </c:pt>
              </c:strCache>
            </c:strRef>
          </c:tx>
          <c:marker>
            <c:symbol val="none"/>
          </c:marker>
          <c:cat>
            <c:strRef>
              <c:f>OvzProv1!$B$2</c:f>
              <c:strCache>
                <c:ptCount val="13"/>
                <c:pt idx="0">
                  <c:v>Noord-Brabant</c:v>
                </c:pt>
                <c:pt idx="1">
                  <c:v>Zuid-Holland</c:v>
                </c:pt>
                <c:pt idx="2">
                  <c:v>Noord-Holland</c:v>
                </c:pt>
                <c:pt idx="3">
                  <c:v>Gelderland</c:v>
                </c:pt>
                <c:pt idx="4">
                  <c:v>Limburg</c:v>
                </c:pt>
                <c:pt idx="5">
                  <c:v>Utrecht</c:v>
                </c:pt>
                <c:pt idx="6">
                  <c:v>Overijssel</c:v>
                </c:pt>
                <c:pt idx="7">
                  <c:v>#N/B</c:v>
                </c:pt>
                <c:pt idx="8">
                  <c:v>Groningen</c:v>
                </c:pt>
                <c:pt idx="9">
                  <c:v>Flevoland</c:v>
                </c:pt>
                <c:pt idx="10">
                  <c:v>Zeeland</c:v>
                </c:pt>
                <c:pt idx="11">
                  <c:v>Friesland</c:v>
                </c:pt>
                <c:pt idx="12">
                  <c:v>Drenthe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2678</c:v>
                </c:pt>
                <c:pt idx="1">
                  <c:v>1470</c:v>
                </c:pt>
                <c:pt idx="2">
                  <c:v>1335</c:v>
                </c:pt>
                <c:pt idx="3">
                  <c:v>1058</c:v>
                </c:pt>
                <c:pt idx="4">
                  <c:v>1073</c:v>
                </c:pt>
                <c:pt idx="5">
                  <c:v>797</c:v>
                </c:pt>
                <c:pt idx="6">
                  <c:v>511</c:v>
                </c:pt>
                <c:pt idx="7">
                  <c:v>279</c:v>
                </c:pt>
                <c:pt idx="8">
                  <c:v>133</c:v>
                </c:pt>
                <c:pt idx="9">
                  <c:v>117</c:v>
                </c:pt>
                <c:pt idx="10">
                  <c:v>119</c:v>
                </c:pt>
                <c:pt idx="11">
                  <c:v>96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C-4EEB-90CC-04DAFAD8338E}"/>
            </c:ext>
          </c:extLst>
        </c:ser>
        <c:ser>
          <c:idx val="10"/>
          <c:order val="10"/>
          <c:tx>
            <c:strRef>
              <c:f>OvzProv1!$B$2</c:f>
              <c:strCache>
                <c:ptCount val="1"/>
                <c:pt idx="0">
                  <c:v>29-3-2020</c:v>
                </c:pt>
              </c:strCache>
            </c:strRef>
          </c:tx>
          <c:marker>
            <c:symbol val="none"/>
          </c:marker>
          <c:cat>
            <c:strRef>
              <c:f>OvzProv1!$B$2</c:f>
              <c:strCache>
                <c:ptCount val="13"/>
                <c:pt idx="0">
                  <c:v>Noord-Brabant</c:v>
                </c:pt>
                <c:pt idx="1">
                  <c:v>Zuid-Holland</c:v>
                </c:pt>
                <c:pt idx="2">
                  <c:v>Noord-Holland</c:v>
                </c:pt>
                <c:pt idx="3">
                  <c:v>Gelderland</c:v>
                </c:pt>
                <c:pt idx="4">
                  <c:v>Limburg</c:v>
                </c:pt>
                <c:pt idx="5">
                  <c:v>Utrecht</c:v>
                </c:pt>
                <c:pt idx="6">
                  <c:v>Overijssel</c:v>
                </c:pt>
                <c:pt idx="7">
                  <c:v>#N/B</c:v>
                </c:pt>
                <c:pt idx="8">
                  <c:v>Groningen</c:v>
                </c:pt>
                <c:pt idx="9">
                  <c:v>Flevoland</c:v>
                </c:pt>
                <c:pt idx="10">
                  <c:v>Zeeland</c:v>
                </c:pt>
                <c:pt idx="11">
                  <c:v>Friesland</c:v>
                </c:pt>
                <c:pt idx="12">
                  <c:v>Drenthe</c:v>
                </c:pt>
              </c:strCache>
            </c:strRef>
          </c:cat>
          <c:val>
            <c:numRef>
              <c:f>OvzProv1!$B$2</c:f>
              <c:numCache>
                <c:formatCode>#,##0</c:formatCode>
                <c:ptCount val="13"/>
                <c:pt idx="0">
                  <c:v>2950</c:v>
                </c:pt>
                <c:pt idx="1">
                  <c:v>1625</c:v>
                </c:pt>
                <c:pt idx="2">
                  <c:v>1484</c:v>
                </c:pt>
                <c:pt idx="3">
                  <c:v>1235</c:v>
                </c:pt>
                <c:pt idx="4">
                  <c:v>1168</c:v>
                </c:pt>
                <c:pt idx="5">
                  <c:v>880</c:v>
                </c:pt>
                <c:pt idx="6">
                  <c:v>551</c:v>
                </c:pt>
                <c:pt idx="7">
                  <c:v>337</c:v>
                </c:pt>
                <c:pt idx="8">
                  <c:v>140</c:v>
                </c:pt>
                <c:pt idx="9">
                  <c:v>134</c:v>
                </c:pt>
                <c:pt idx="10">
                  <c:v>133</c:v>
                </c:pt>
                <c:pt idx="11">
                  <c:v>118</c:v>
                </c:pt>
                <c:pt idx="12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5-4C36-AEDA-519E3E755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257424"/>
        <c:axId val="548252512"/>
      </c:lineChart>
      <c:catAx>
        <c:axId val="91325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48252512"/>
        <c:crosses val="autoZero"/>
        <c:auto val="1"/>
        <c:lblAlgn val="ctr"/>
        <c:lblOffset val="100"/>
        <c:noMultiLvlLbl val="0"/>
      </c:catAx>
      <c:valAx>
        <c:axId val="5482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257424"/>
        <c:crosses val="autoZero"/>
        <c:crossBetween val="between"/>
        <c:majorUnit val="500"/>
      </c:valAx>
    </c:plotArea>
    <c:legend>
      <c:legendPos val="b"/>
      <c:overlay val="0"/>
      <c:spPr>
        <a:solidFill>
          <a:schemeClr val="bg1"/>
        </a:solidFill>
        <a:ln w="12700" cap="rnd"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/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nl-NL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[Corona.xlsx]OvzProv3!Draaitabel1</c:name>
    <c:fmtId val="8"/>
  </c:pivotSource>
  <c:chart>
    <c:title>
      <c:tx>
        <c:strRef>
          <c:f>OvzProv3!$B$2</c:f>
          <c:strCache>
            <c:ptCount val="1"/>
            <c:pt idx="0">
              <c:v>Cumulatieve besmettingen per provincie van 19-3-20 t/m 29-3-20 
(per 100.000 inwoners)</c:v>
            </c:pt>
          </c:strCache>
        </c:strRef>
      </c:tx>
      <c:overlay val="0"/>
      <c:txPr>
        <a:bodyPr/>
        <a:lstStyle/>
        <a:p>
          <a:pPr>
            <a:defRPr sz="1600"/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8261840683355935E-2"/>
          <c:y val="0.1303607802889965"/>
          <c:w val="0.9367136037939745"/>
          <c:h val="0.70146722204696133"/>
        </c:manualLayout>
      </c:layout>
      <c:lineChart>
        <c:grouping val="standard"/>
        <c:varyColors val="0"/>
        <c:ser>
          <c:idx val="0"/>
          <c:order val="0"/>
          <c:tx>
            <c:strRef>
              <c:f>OvzProv3!$B$2</c:f>
              <c:strCache>
                <c:ptCount val="1"/>
                <c:pt idx="0">
                  <c:v>19-3-2020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OvzProv3!$B$2</c:f>
              <c:strCache>
                <c:ptCount val="12"/>
                <c:pt idx="0">
                  <c:v>Noord-Brabant</c:v>
                </c:pt>
                <c:pt idx="1">
                  <c:v>Limburg</c:v>
                </c:pt>
                <c:pt idx="2">
                  <c:v>Utrecht</c:v>
                </c:pt>
                <c:pt idx="3">
                  <c:v>Gelderland</c:v>
                </c:pt>
                <c:pt idx="4">
                  <c:v>Noord-Holland</c:v>
                </c:pt>
                <c:pt idx="5">
                  <c:v>Overijssel</c:v>
                </c:pt>
                <c:pt idx="6">
                  <c:v>Zuid-Holland</c:v>
                </c:pt>
                <c:pt idx="7">
                  <c:v>Zeeland</c:v>
                </c:pt>
                <c:pt idx="8">
                  <c:v>Flevoland</c:v>
                </c:pt>
                <c:pt idx="9">
                  <c:v>Groningen</c:v>
                </c:pt>
                <c:pt idx="10">
                  <c:v>Drenthe</c:v>
                </c:pt>
                <c:pt idx="11">
                  <c:v>Friesland</c:v>
                </c:pt>
              </c:strCache>
            </c:strRef>
          </c:cat>
          <c:val>
            <c:numRef>
              <c:f>OvzProv3!$B$2</c:f>
              <c:numCache>
                <c:formatCode>#,##0.0</c:formatCode>
                <c:ptCount val="12"/>
                <c:pt idx="0">
                  <c:v>33.303194337982333</c:v>
                </c:pt>
                <c:pt idx="1">
                  <c:v>26.047307639290441</c:v>
                </c:pt>
                <c:pt idx="2">
                  <c:v>17.8126113288208</c:v>
                </c:pt>
                <c:pt idx="3">
                  <c:v>11.649902941746118</c:v>
                </c:pt>
                <c:pt idx="4">
                  <c:v>8.6183085368584607</c:v>
                </c:pt>
                <c:pt idx="5">
                  <c:v>6.3395515939630087</c:v>
                </c:pt>
                <c:pt idx="6">
                  <c:v>8.31045444197904</c:v>
                </c:pt>
                <c:pt idx="7">
                  <c:v>8.1087302251611284</c:v>
                </c:pt>
                <c:pt idx="8">
                  <c:v>8.7448684626035416</c:v>
                </c:pt>
                <c:pt idx="9">
                  <c:v>4.9747573948053248</c:v>
                </c:pt>
                <c:pt idx="10">
                  <c:v>5.080268238162974</c:v>
                </c:pt>
                <c:pt idx="11">
                  <c:v>3.0899102072093778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2-4D69-B7B6-F18E20A9D0A7}"/>
            </c:ext>
          </c:extLst>
        </c:ser>
        <c:ser>
          <c:idx val="1"/>
          <c:order val="1"/>
          <c:tx>
            <c:strRef>
              <c:f>OvzProv3!$B$2</c:f>
              <c:strCache>
                <c:ptCount val="1"/>
                <c:pt idx="0">
                  <c:v>20-3-2020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OvzProv3!$B$2</c:f>
              <c:strCache>
                <c:ptCount val="12"/>
                <c:pt idx="0">
                  <c:v>Noord-Brabant</c:v>
                </c:pt>
                <c:pt idx="1">
                  <c:v>Limburg</c:v>
                </c:pt>
                <c:pt idx="2">
                  <c:v>Utrecht</c:v>
                </c:pt>
                <c:pt idx="3">
                  <c:v>Gelderland</c:v>
                </c:pt>
                <c:pt idx="4">
                  <c:v>Noord-Holland</c:v>
                </c:pt>
                <c:pt idx="5">
                  <c:v>Overijssel</c:v>
                </c:pt>
                <c:pt idx="6">
                  <c:v>Zuid-Holland</c:v>
                </c:pt>
                <c:pt idx="7">
                  <c:v>Zeeland</c:v>
                </c:pt>
                <c:pt idx="8">
                  <c:v>Flevoland</c:v>
                </c:pt>
                <c:pt idx="9">
                  <c:v>Groningen</c:v>
                </c:pt>
                <c:pt idx="10">
                  <c:v>Drenthe</c:v>
                </c:pt>
                <c:pt idx="11">
                  <c:v>Friesland</c:v>
                </c:pt>
              </c:strCache>
            </c:strRef>
          </c:cat>
          <c:val>
            <c:numRef>
              <c:f>OvzProv3!$B$2</c:f>
              <c:numCache>
                <c:formatCode>#,##0.0</c:formatCode>
                <c:ptCount val="12"/>
                <c:pt idx="0">
                  <c:v>38.405465204490319</c:v>
                </c:pt>
                <c:pt idx="1">
                  <c:v>31.954944423459413</c:v>
                </c:pt>
                <c:pt idx="2">
                  <c:v>20.067372256519644</c:v>
                </c:pt>
                <c:pt idx="3">
                  <c:v>14.708002463954477</c:v>
                </c:pt>
                <c:pt idx="4">
                  <c:v>11.549946276855398</c:v>
                </c:pt>
                <c:pt idx="5">
                  <c:v>8.5106309069640407</c:v>
                </c:pt>
                <c:pt idx="6">
                  <c:v>10.833760741193805</c:v>
                </c:pt>
                <c:pt idx="7">
                  <c:v>9.4165899388967933</c:v>
                </c:pt>
                <c:pt idx="8">
                  <c:v>9.959433526854033</c:v>
                </c:pt>
                <c:pt idx="9">
                  <c:v>5.6609308285715754</c:v>
                </c:pt>
                <c:pt idx="10">
                  <c:v>6.5027433448486072</c:v>
                </c:pt>
                <c:pt idx="11">
                  <c:v>3.3989012279303163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2-4D69-B7B6-F18E20A9D0A7}"/>
            </c:ext>
          </c:extLst>
        </c:ser>
        <c:ser>
          <c:idx val="2"/>
          <c:order val="2"/>
          <c:tx>
            <c:strRef>
              <c:f>OvzProv3!$B$2</c:f>
              <c:strCache>
                <c:ptCount val="1"/>
                <c:pt idx="0">
                  <c:v>21-3-2020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OvzProv3!$B$2</c:f>
              <c:strCache>
                <c:ptCount val="12"/>
                <c:pt idx="0">
                  <c:v>Noord-Brabant</c:v>
                </c:pt>
                <c:pt idx="1">
                  <c:v>Limburg</c:v>
                </c:pt>
                <c:pt idx="2">
                  <c:v>Utrecht</c:v>
                </c:pt>
                <c:pt idx="3">
                  <c:v>Gelderland</c:v>
                </c:pt>
                <c:pt idx="4">
                  <c:v>Noord-Holland</c:v>
                </c:pt>
                <c:pt idx="5">
                  <c:v>Overijssel</c:v>
                </c:pt>
                <c:pt idx="6">
                  <c:v>Zuid-Holland</c:v>
                </c:pt>
                <c:pt idx="7">
                  <c:v>Zeeland</c:v>
                </c:pt>
                <c:pt idx="8">
                  <c:v>Flevoland</c:v>
                </c:pt>
                <c:pt idx="9">
                  <c:v>Groningen</c:v>
                </c:pt>
                <c:pt idx="10">
                  <c:v>Drenthe</c:v>
                </c:pt>
                <c:pt idx="11">
                  <c:v>Friesland</c:v>
                </c:pt>
              </c:strCache>
            </c:strRef>
          </c:cat>
          <c:val>
            <c:numRef>
              <c:f>OvzProv3!$B$2</c:f>
              <c:numCache>
                <c:formatCode>#,##0.0</c:formatCode>
                <c:ptCount val="12"/>
                <c:pt idx="0">
                  <c:v>45.050283077151875</c:v>
                </c:pt>
                <c:pt idx="1">
                  <c:v>36.519936483953614</c:v>
                </c:pt>
                <c:pt idx="2">
                  <c:v>23.524672345657855</c:v>
                </c:pt>
                <c:pt idx="3">
                  <c:v>17.571936937133728</c:v>
                </c:pt>
                <c:pt idx="4">
                  <c:v>15.152681812755246</c:v>
                </c:pt>
                <c:pt idx="5">
                  <c:v>13.981750775726642</c:v>
                </c:pt>
                <c:pt idx="6">
                  <c:v>12.863376677518715</c:v>
                </c:pt>
                <c:pt idx="7">
                  <c:v>12.032309366368125</c:v>
                </c:pt>
                <c:pt idx="8">
                  <c:v>12.14565064250492</c:v>
                </c:pt>
                <c:pt idx="9">
                  <c:v>7.8909944883118941</c:v>
                </c:pt>
                <c:pt idx="10">
                  <c:v>7.7220077220077199</c:v>
                </c:pt>
                <c:pt idx="11">
                  <c:v>5.0983518418954752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2-4D69-B7B6-F18E20A9D0A7}"/>
            </c:ext>
          </c:extLst>
        </c:ser>
        <c:ser>
          <c:idx val="3"/>
          <c:order val="3"/>
          <c:tx>
            <c:strRef>
              <c:f>OvzProv3!$B$2</c:f>
              <c:strCache>
                <c:ptCount val="1"/>
                <c:pt idx="0">
                  <c:v>22-3-2020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OvzProv3!$B$2</c:f>
              <c:strCache>
                <c:ptCount val="12"/>
                <c:pt idx="0">
                  <c:v>Noord-Brabant</c:v>
                </c:pt>
                <c:pt idx="1">
                  <c:v>Limburg</c:v>
                </c:pt>
                <c:pt idx="2">
                  <c:v>Utrecht</c:v>
                </c:pt>
                <c:pt idx="3">
                  <c:v>Gelderland</c:v>
                </c:pt>
                <c:pt idx="4">
                  <c:v>Noord-Holland</c:v>
                </c:pt>
                <c:pt idx="5">
                  <c:v>Overijssel</c:v>
                </c:pt>
                <c:pt idx="6">
                  <c:v>Zuid-Holland</c:v>
                </c:pt>
                <c:pt idx="7">
                  <c:v>Zeeland</c:v>
                </c:pt>
                <c:pt idx="8">
                  <c:v>Flevoland</c:v>
                </c:pt>
                <c:pt idx="9">
                  <c:v>Groningen</c:v>
                </c:pt>
                <c:pt idx="10">
                  <c:v>Drenthe</c:v>
                </c:pt>
                <c:pt idx="11">
                  <c:v>Friesland</c:v>
                </c:pt>
              </c:strCache>
            </c:strRef>
          </c:cat>
          <c:val>
            <c:numRef>
              <c:f>OvzProv3!$B$2</c:f>
              <c:numCache>
                <c:formatCode>#,##0.0</c:formatCode>
                <c:ptCount val="12"/>
                <c:pt idx="0">
                  <c:v>53.712277804014242</c:v>
                </c:pt>
                <c:pt idx="1">
                  <c:v>39.115716283058156</c:v>
                </c:pt>
                <c:pt idx="2">
                  <c:v>25.854591970946654</c:v>
                </c:pt>
                <c:pt idx="3">
                  <c:v>20.435871410312981</c:v>
                </c:pt>
                <c:pt idx="4">
                  <c:v>17.625147376608076</c:v>
                </c:pt>
                <c:pt idx="5">
                  <c:v>16.239673261247713</c:v>
                </c:pt>
                <c:pt idx="6">
                  <c:v>15.551246431030092</c:v>
                </c:pt>
                <c:pt idx="7">
                  <c:v>12.555453251862392</c:v>
                </c:pt>
                <c:pt idx="8">
                  <c:v>13.846041732455607</c:v>
                </c:pt>
                <c:pt idx="9">
                  <c:v>9.6064280727275211</c:v>
                </c:pt>
                <c:pt idx="10">
                  <c:v>8.3316399105872794</c:v>
                </c:pt>
                <c:pt idx="11">
                  <c:v>5.2528473522559445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E2-4D69-B7B6-F18E20A9D0A7}"/>
            </c:ext>
          </c:extLst>
        </c:ser>
        <c:ser>
          <c:idx val="4"/>
          <c:order val="4"/>
          <c:tx>
            <c:strRef>
              <c:f>OvzProv3!$B$2</c:f>
              <c:strCache>
                <c:ptCount val="1"/>
                <c:pt idx="0">
                  <c:v>23-3-2020</c:v>
                </c:pt>
              </c:strCache>
            </c:strRef>
          </c:tx>
          <c:marker>
            <c:symbol val="none"/>
          </c:marker>
          <c:cat>
            <c:strRef>
              <c:f>OvzProv3!$B$2</c:f>
              <c:strCache>
                <c:ptCount val="12"/>
                <c:pt idx="0">
                  <c:v>Noord-Brabant</c:v>
                </c:pt>
                <c:pt idx="1">
                  <c:v>Limburg</c:v>
                </c:pt>
                <c:pt idx="2">
                  <c:v>Utrecht</c:v>
                </c:pt>
                <c:pt idx="3">
                  <c:v>Gelderland</c:v>
                </c:pt>
                <c:pt idx="4">
                  <c:v>Noord-Holland</c:v>
                </c:pt>
                <c:pt idx="5">
                  <c:v>Overijssel</c:v>
                </c:pt>
                <c:pt idx="6">
                  <c:v>Zuid-Holland</c:v>
                </c:pt>
                <c:pt idx="7">
                  <c:v>Zeeland</c:v>
                </c:pt>
                <c:pt idx="8">
                  <c:v>Flevoland</c:v>
                </c:pt>
                <c:pt idx="9">
                  <c:v>Groningen</c:v>
                </c:pt>
                <c:pt idx="10">
                  <c:v>Drenthe</c:v>
                </c:pt>
                <c:pt idx="11">
                  <c:v>Friesland</c:v>
                </c:pt>
              </c:strCache>
            </c:strRef>
          </c:cat>
          <c:val>
            <c:numRef>
              <c:f>OvzProv3!$B$2</c:f>
              <c:numCache>
                <c:formatCode>#,##0.0</c:formatCode>
                <c:ptCount val="12"/>
                <c:pt idx="0">
                  <c:v>59.645150904604918</c:v>
                </c:pt>
                <c:pt idx="1">
                  <c:v>42.875121509347494</c:v>
                </c:pt>
                <c:pt idx="2">
                  <c:v>30.138637733574438</c:v>
                </c:pt>
                <c:pt idx="3">
                  <c:v>24.367713653152293</c:v>
                </c:pt>
                <c:pt idx="4">
                  <c:v>19.7797245108227</c:v>
                </c:pt>
                <c:pt idx="5">
                  <c:v>18.758125264328907</c:v>
                </c:pt>
                <c:pt idx="6">
                  <c:v>17.196880973996233</c:v>
                </c:pt>
                <c:pt idx="7">
                  <c:v>14.124884908345191</c:v>
                </c:pt>
                <c:pt idx="8">
                  <c:v>15.546432822406295</c:v>
                </c:pt>
                <c:pt idx="9">
                  <c:v>11.493405015584713</c:v>
                </c:pt>
                <c:pt idx="10">
                  <c:v>9.7541150172729107</c:v>
                </c:pt>
                <c:pt idx="11">
                  <c:v>6.025324904058289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E2-4D69-B7B6-F18E20A9D0A7}"/>
            </c:ext>
          </c:extLst>
        </c:ser>
        <c:ser>
          <c:idx val="5"/>
          <c:order val="5"/>
          <c:tx>
            <c:strRef>
              <c:f>OvzProv3!$B$2</c:f>
              <c:strCache>
                <c:ptCount val="1"/>
                <c:pt idx="0">
                  <c:v>24-3-2020</c:v>
                </c:pt>
              </c:strCache>
            </c:strRef>
          </c:tx>
          <c:marker>
            <c:symbol val="none"/>
          </c:marker>
          <c:cat>
            <c:strRef>
              <c:f>OvzProv3!$B$2</c:f>
              <c:strCache>
                <c:ptCount val="12"/>
                <c:pt idx="0">
                  <c:v>Noord-Brabant</c:v>
                </c:pt>
                <c:pt idx="1">
                  <c:v>Limburg</c:v>
                </c:pt>
                <c:pt idx="2">
                  <c:v>Utrecht</c:v>
                </c:pt>
                <c:pt idx="3">
                  <c:v>Gelderland</c:v>
                </c:pt>
                <c:pt idx="4">
                  <c:v>Noord-Holland</c:v>
                </c:pt>
                <c:pt idx="5">
                  <c:v>Overijssel</c:v>
                </c:pt>
                <c:pt idx="6">
                  <c:v>Zuid-Holland</c:v>
                </c:pt>
                <c:pt idx="7">
                  <c:v>Zeeland</c:v>
                </c:pt>
                <c:pt idx="8">
                  <c:v>Flevoland</c:v>
                </c:pt>
                <c:pt idx="9">
                  <c:v>Groningen</c:v>
                </c:pt>
                <c:pt idx="10">
                  <c:v>Drenthe</c:v>
                </c:pt>
                <c:pt idx="11">
                  <c:v>Friesland</c:v>
                </c:pt>
              </c:strCache>
            </c:strRef>
          </c:cat>
          <c:val>
            <c:numRef>
              <c:f>OvzProv3!$B$2</c:f>
              <c:numCache>
                <c:formatCode>#,##0.0</c:formatCode>
                <c:ptCount val="12"/>
                <c:pt idx="0">
                  <c:v>66.645941163301941</c:v>
                </c:pt>
                <c:pt idx="1">
                  <c:v>59.971464324139518</c:v>
                </c:pt>
                <c:pt idx="2">
                  <c:v>34.422683496202225</c:v>
                </c:pt>
                <c:pt idx="3">
                  <c:v>27.959767060190682</c:v>
                </c:pt>
                <c:pt idx="4">
                  <c:v>24.583371892022498</c:v>
                </c:pt>
                <c:pt idx="5">
                  <c:v>21.450263612450186</c:v>
                </c:pt>
                <c:pt idx="6">
                  <c:v>20.104168666569759</c:v>
                </c:pt>
                <c:pt idx="7">
                  <c:v>16.217460450322257</c:v>
                </c:pt>
                <c:pt idx="8">
                  <c:v>17.246823912356987</c:v>
                </c:pt>
                <c:pt idx="9">
                  <c:v>11.493405015584713</c:v>
                </c:pt>
                <c:pt idx="10">
                  <c:v>10.973379394432026</c:v>
                </c:pt>
                <c:pt idx="11">
                  <c:v>6.3343159247792276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E2-4D69-B7B6-F18E20A9D0A7}"/>
            </c:ext>
          </c:extLst>
        </c:ser>
        <c:ser>
          <c:idx val="6"/>
          <c:order val="6"/>
          <c:tx>
            <c:strRef>
              <c:f>OvzProv3!$B$2</c:f>
              <c:strCache>
                <c:ptCount val="1"/>
                <c:pt idx="0">
                  <c:v>25-3-2020</c:v>
                </c:pt>
              </c:strCache>
            </c:strRef>
          </c:tx>
          <c:marker>
            <c:symbol val="none"/>
          </c:marker>
          <c:cat>
            <c:strRef>
              <c:f>OvzProv3!$B$2</c:f>
              <c:strCache>
                <c:ptCount val="12"/>
                <c:pt idx="0">
                  <c:v>Noord-Brabant</c:v>
                </c:pt>
                <c:pt idx="1">
                  <c:v>Limburg</c:v>
                </c:pt>
                <c:pt idx="2">
                  <c:v>Utrecht</c:v>
                </c:pt>
                <c:pt idx="3">
                  <c:v>Gelderland</c:v>
                </c:pt>
                <c:pt idx="4">
                  <c:v>Noord-Holland</c:v>
                </c:pt>
                <c:pt idx="5">
                  <c:v>Overijssel</c:v>
                </c:pt>
                <c:pt idx="6">
                  <c:v>Zuid-Holland</c:v>
                </c:pt>
                <c:pt idx="7">
                  <c:v>Zeeland</c:v>
                </c:pt>
                <c:pt idx="8">
                  <c:v>Flevoland</c:v>
                </c:pt>
                <c:pt idx="9">
                  <c:v>Groningen</c:v>
                </c:pt>
                <c:pt idx="10">
                  <c:v>Drenthe</c:v>
                </c:pt>
                <c:pt idx="11">
                  <c:v>Friesland</c:v>
                </c:pt>
              </c:strCache>
            </c:strRef>
          </c:cat>
          <c:val>
            <c:numRef>
              <c:f>OvzProv3!$B$2</c:f>
              <c:numCache>
                <c:formatCode>#,##0.0</c:formatCode>
                <c:ptCount val="12"/>
                <c:pt idx="0">
                  <c:v>73.607178934661675</c:v>
                </c:pt>
                <c:pt idx="1">
                  <c:v>68.474880907413024</c:v>
                </c:pt>
                <c:pt idx="2">
                  <c:v>41.111807581708774</c:v>
                </c:pt>
                <c:pt idx="3">
                  <c:v>32.765352023660959</c:v>
                </c:pt>
                <c:pt idx="4">
                  <c:v>29.139772716836998</c:v>
                </c:pt>
                <c:pt idx="5">
                  <c:v>27.442442516333031</c:v>
                </c:pt>
                <c:pt idx="6">
                  <c:v>23.642282933946969</c:v>
                </c:pt>
                <c:pt idx="7">
                  <c:v>19.879467648782121</c:v>
                </c:pt>
                <c:pt idx="8">
                  <c:v>19.91886705370807</c:v>
                </c:pt>
                <c:pt idx="9">
                  <c:v>13.72346867532503</c:v>
                </c:pt>
                <c:pt idx="10">
                  <c:v>11.989433042064622</c:v>
                </c:pt>
                <c:pt idx="11">
                  <c:v>7.8792710283839167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E-4145-9A9D-D131FAC6CBC0}"/>
            </c:ext>
          </c:extLst>
        </c:ser>
        <c:ser>
          <c:idx val="7"/>
          <c:order val="7"/>
          <c:tx>
            <c:strRef>
              <c:f>OvzProv3!$B$2</c:f>
              <c:strCache>
                <c:ptCount val="1"/>
                <c:pt idx="0">
                  <c:v>26-3-2020</c:v>
                </c:pt>
              </c:strCache>
            </c:strRef>
          </c:tx>
          <c:marker>
            <c:symbol val="none"/>
          </c:marker>
          <c:cat>
            <c:strRef>
              <c:f>OvzProv3!$B$2</c:f>
              <c:strCache>
                <c:ptCount val="12"/>
                <c:pt idx="0">
                  <c:v>Noord-Brabant</c:v>
                </c:pt>
                <c:pt idx="1">
                  <c:v>Limburg</c:v>
                </c:pt>
                <c:pt idx="2">
                  <c:v>Utrecht</c:v>
                </c:pt>
                <c:pt idx="3">
                  <c:v>Gelderland</c:v>
                </c:pt>
                <c:pt idx="4">
                  <c:v>Noord-Holland</c:v>
                </c:pt>
                <c:pt idx="5">
                  <c:v>Overijssel</c:v>
                </c:pt>
                <c:pt idx="6">
                  <c:v>Zuid-Holland</c:v>
                </c:pt>
                <c:pt idx="7">
                  <c:v>Zeeland</c:v>
                </c:pt>
                <c:pt idx="8">
                  <c:v>Flevoland</c:v>
                </c:pt>
                <c:pt idx="9">
                  <c:v>Groningen</c:v>
                </c:pt>
                <c:pt idx="10">
                  <c:v>Drenthe</c:v>
                </c:pt>
                <c:pt idx="11">
                  <c:v>Friesland</c:v>
                </c:pt>
              </c:strCache>
            </c:strRef>
          </c:cat>
          <c:val>
            <c:numRef>
              <c:f>OvzProv3!$B$2</c:f>
              <c:numCache>
                <c:formatCode>#,##0.0</c:formatCode>
                <c:ptCount val="12"/>
                <c:pt idx="0">
                  <c:v>83.060223408269465</c:v>
                </c:pt>
                <c:pt idx="1">
                  <c:v>76.799278194196575</c:v>
                </c:pt>
                <c:pt idx="2">
                  <c:v>47.199662086495628</c:v>
                </c:pt>
                <c:pt idx="3">
                  <c:v>38.687386019048553</c:v>
                </c:pt>
                <c:pt idx="4">
                  <c:v>34.685159767192658</c:v>
                </c:pt>
                <c:pt idx="5">
                  <c:v>33.434621420215876</c:v>
                </c:pt>
                <c:pt idx="6">
                  <c:v>27.838651018510649</c:v>
                </c:pt>
                <c:pt idx="7">
                  <c:v>23.541474847241989</c:v>
                </c:pt>
                <c:pt idx="8">
                  <c:v>22.347997182209049</c:v>
                </c:pt>
                <c:pt idx="9">
                  <c:v>18.698226070130357</c:v>
                </c:pt>
                <c:pt idx="10">
                  <c:v>14.224751066856328</c:v>
                </c:pt>
                <c:pt idx="11">
                  <c:v>10.505694704511891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6-4058-A80B-A3F4BA3E9867}"/>
            </c:ext>
          </c:extLst>
        </c:ser>
        <c:ser>
          <c:idx val="8"/>
          <c:order val="8"/>
          <c:tx>
            <c:strRef>
              <c:f>OvzProv3!$B$2</c:f>
              <c:strCache>
                <c:ptCount val="1"/>
                <c:pt idx="0">
                  <c:v>27-3-2020</c:v>
                </c:pt>
              </c:strCache>
            </c:strRef>
          </c:tx>
          <c:marker>
            <c:symbol val="none"/>
          </c:marker>
          <c:cat>
            <c:strRef>
              <c:f>OvzProv3!$B$2</c:f>
              <c:strCache>
                <c:ptCount val="12"/>
                <c:pt idx="0">
                  <c:v>Noord-Brabant</c:v>
                </c:pt>
                <c:pt idx="1">
                  <c:v>Limburg</c:v>
                </c:pt>
                <c:pt idx="2">
                  <c:v>Utrecht</c:v>
                </c:pt>
                <c:pt idx="3">
                  <c:v>Gelderland</c:v>
                </c:pt>
                <c:pt idx="4">
                  <c:v>Noord-Holland</c:v>
                </c:pt>
                <c:pt idx="5">
                  <c:v>Overijssel</c:v>
                </c:pt>
                <c:pt idx="6">
                  <c:v>Zuid-Holland</c:v>
                </c:pt>
                <c:pt idx="7">
                  <c:v>Zeeland</c:v>
                </c:pt>
                <c:pt idx="8">
                  <c:v>Flevoland</c:v>
                </c:pt>
                <c:pt idx="9">
                  <c:v>Groningen</c:v>
                </c:pt>
                <c:pt idx="10">
                  <c:v>Drenthe</c:v>
                </c:pt>
                <c:pt idx="11">
                  <c:v>Friesland</c:v>
                </c:pt>
              </c:strCache>
            </c:strRef>
          </c:cat>
          <c:val>
            <c:numRef>
              <c:f>OvzProv3!$B$2</c:f>
              <c:numCache>
                <c:formatCode>#,##0.0</c:formatCode>
                <c:ptCount val="12"/>
                <c:pt idx="0">
                  <c:v>95.954334280219882</c:v>
                </c:pt>
                <c:pt idx="1">
                  <c:v>84.407598295020236</c:v>
                </c:pt>
                <c:pt idx="2">
                  <c:v>53.813627474412222</c:v>
                </c:pt>
                <c:pt idx="3">
                  <c:v>44.949208850237085</c:v>
                </c:pt>
                <c:pt idx="4">
                  <c:v>41.50210053610121</c:v>
                </c:pt>
                <c:pt idx="5">
                  <c:v>38.471525426378271</c:v>
                </c:pt>
                <c:pt idx="6">
                  <c:v>33.378953979830001</c:v>
                </c:pt>
                <c:pt idx="7">
                  <c:v>28.249769816690382</c:v>
                </c:pt>
                <c:pt idx="8">
                  <c:v>25.505866349260334</c:v>
                </c:pt>
                <c:pt idx="9">
                  <c:v>20.585203012987549</c:v>
                </c:pt>
                <c:pt idx="10">
                  <c:v>15.850436903068479</c:v>
                </c:pt>
                <c:pt idx="11">
                  <c:v>12.514136339197982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6-4DBC-BD62-E41EF9166AB8}"/>
            </c:ext>
          </c:extLst>
        </c:ser>
        <c:ser>
          <c:idx val="9"/>
          <c:order val="9"/>
          <c:tx>
            <c:strRef>
              <c:f>OvzProv3!$B$2</c:f>
              <c:strCache>
                <c:ptCount val="1"/>
                <c:pt idx="0">
                  <c:v>28-3-2020</c:v>
                </c:pt>
              </c:strCache>
            </c:strRef>
          </c:tx>
          <c:marker>
            <c:symbol val="none"/>
          </c:marker>
          <c:cat>
            <c:strRef>
              <c:f>OvzProv3!$B$2</c:f>
              <c:strCache>
                <c:ptCount val="12"/>
                <c:pt idx="0">
                  <c:v>Noord-Brabant</c:v>
                </c:pt>
                <c:pt idx="1">
                  <c:v>Limburg</c:v>
                </c:pt>
                <c:pt idx="2">
                  <c:v>Utrecht</c:v>
                </c:pt>
                <c:pt idx="3">
                  <c:v>Gelderland</c:v>
                </c:pt>
                <c:pt idx="4">
                  <c:v>Noord-Holland</c:v>
                </c:pt>
                <c:pt idx="5">
                  <c:v>Overijssel</c:v>
                </c:pt>
                <c:pt idx="6">
                  <c:v>Zuid-Holland</c:v>
                </c:pt>
                <c:pt idx="7">
                  <c:v>Zeeland</c:v>
                </c:pt>
                <c:pt idx="8">
                  <c:v>Flevoland</c:v>
                </c:pt>
                <c:pt idx="9">
                  <c:v>Groningen</c:v>
                </c:pt>
                <c:pt idx="10">
                  <c:v>Drenthe</c:v>
                </c:pt>
                <c:pt idx="11">
                  <c:v>Friesland</c:v>
                </c:pt>
              </c:strCache>
            </c:strRef>
          </c:cat>
          <c:val>
            <c:numRef>
              <c:f>OvzProv3!$B$2</c:f>
              <c:numCache>
                <c:formatCode>#,##0.0</c:formatCode>
                <c:ptCount val="12"/>
                <c:pt idx="0">
                  <c:v>105.9215610892122</c:v>
                </c:pt>
                <c:pt idx="1">
                  <c:v>96.04385256686821</c:v>
                </c:pt>
                <c:pt idx="2">
                  <c:v>59.90148197919909</c:v>
                </c:pt>
                <c:pt idx="3">
                  <c:v>51.356655468197459</c:v>
                </c:pt>
                <c:pt idx="4">
                  <c:v>47.153450396336261</c:v>
                </c:pt>
                <c:pt idx="5">
                  <c:v>44.376861157741075</c:v>
                </c:pt>
                <c:pt idx="6">
                  <c:v>40.318046302670588</c:v>
                </c:pt>
                <c:pt idx="7">
                  <c:v>31.127061186908847</c:v>
                </c:pt>
                <c:pt idx="8">
                  <c:v>28.420822503461508</c:v>
                </c:pt>
                <c:pt idx="9">
                  <c:v>22.815266672727866</c:v>
                </c:pt>
                <c:pt idx="10">
                  <c:v>19.508230034545821</c:v>
                </c:pt>
                <c:pt idx="11">
                  <c:v>14.831568994605018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3-49C8-9DAA-A203C118FFA0}"/>
            </c:ext>
          </c:extLst>
        </c:ser>
        <c:ser>
          <c:idx val="10"/>
          <c:order val="10"/>
          <c:tx>
            <c:strRef>
              <c:f>OvzProv3!$B$2</c:f>
              <c:strCache>
                <c:ptCount val="1"/>
                <c:pt idx="0">
                  <c:v>29-3-2020</c:v>
                </c:pt>
              </c:strCache>
            </c:strRef>
          </c:tx>
          <c:marker>
            <c:symbol val="none"/>
          </c:marker>
          <c:cat>
            <c:strRef>
              <c:f>OvzProv3!$B$2</c:f>
              <c:strCache>
                <c:ptCount val="12"/>
                <c:pt idx="0">
                  <c:v>Noord-Brabant</c:v>
                </c:pt>
                <c:pt idx="1">
                  <c:v>Limburg</c:v>
                </c:pt>
                <c:pt idx="2">
                  <c:v>Utrecht</c:v>
                </c:pt>
                <c:pt idx="3">
                  <c:v>Gelderland</c:v>
                </c:pt>
                <c:pt idx="4">
                  <c:v>Noord-Holland</c:v>
                </c:pt>
                <c:pt idx="5">
                  <c:v>Overijssel</c:v>
                </c:pt>
                <c:pt idx="6">
                  <c:v>Zuid-Holland</c:v>
                </c:pt>
                <c:pt idx="7">
                  <c:v>Zeeland</c:v>
                </c:pt>
                <c:pt idx="8">
                  <c:v>Flevoland</c:v>
                </c:pt>
                <c:pt idx="9">
                  <c:v>Groningen</c:v>
                </c:pt>
                <c:pt idx="10">
                  <c:v>Drenthe</c:v>
                </c:pt>
                <c:pt idx="11">
                  <c:v>Friesland</c:v>
                </c:pt>
              </c:strCache>
            </c:strRef>
          </c:cat>
          <c:val>
            <c:numRef>
              <c:f>OvzProv3!$B$2</c:f>
              <c:numCache>
                <c:formatCode>#,##0.0</c:formatCode>
                <c:ptCount val="12"/>
                <c:pt idx="0">
                  <c:v>116.67983764494994</c:v>
                </c:pt>
                <c:pt idx="1">
                  <c:v>104.54726915014172</c:v>
                </c:pt>
                <c:pt idx="2">
                  <c:v>66.139653879165877</c:v>
                </c:pt>
                <c:pt idx="3">
                  <c:v>59.948458887735214</c:v>
                </c:pt>
                <c:pt idx="4">
                  <c:v>52.416269953680136</c:v>
                </c:pt>
                <c:pt idx="5">
                  <c:v>47.850588058542712</c:v>
                </c:pt>
                <c:pt idx="6">
                  <c:v>44.569268871999803</c:v>
                </c:pt>
                <c:pt idx="7">
                  <c:v>34.789068385368715</c:v>
                </c:pt>
                <c:pt idx="8">
                  <c:v>32.55034372191318</c:v>
                </c:pt>
                <c:pt idx="9">
                  <c:v>24.016070181818804</c:v>
                </c:pt>
                <c:pt idx="10">
                  <c:v>22.556390977443613</c:v>
                </c:pt>
                <c:pt idx="11">
                  <c:v>18.230470222535335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D-4CD9-ADE2-BA29C2E2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257424"/>
        <c:axId val="548252512"/>
      </c:lineChart>
      <c:catAx>
        <c:axId val="91325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48252512"/>
        <c:crosses val="autoZero"/>
        <c:auto val="1"/>
        <c:lblAlgn val="ctr"/>
        <c:lblOffset val="100"/>
        <c:noMultiLvlLbl val="0"/>
      </c:catAx>
      <c:valAx>
        <c:axId val="5482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13257424"/>
        <c:crosses val="autoZero"/>
        <c:crossBetween val="between"/>
      </c:valAx>
    </c:plotArea>
    <c:legend>
      <c:legendPos val="b"/>
      <c:overlay val="0"/>
      <c:spPr>
        <a:solidFill>
          <a:schemeClr val="bg1"/>
        </a:solidFill>
        <a:ln w="12700" cap="rnd"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/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nl-NL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3FE0F85-C9C8-4D3A-A4E4-F4B873792704}">
  <sheetPr>
    <tabColor rgb="FFFFFF00"/>
  </sheetPr>
  <sheetViews>
    <sheetView zoomScale="8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CF0093-3FD0-4D0B-9D52-2DD04C0D9F83}">
  <sheetPr>
    <tabColor rgb="FFFFFF00"/>
  </sheetPr>
  <sheetViews>
    <sheetView zoomScale="8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2952065-E33F-4A76-A11B-88E2064A0F51}">
  <sheetPr>
    <tabColor rgb="FFFFFF00"/>
  </sheetPr>
  <sheetViews>
    <sheetView zoomScale="8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6F3E4F-62C8-4507-AFB9-EE846C2CC900}">
  <sheetPr>
    <tabColor rgb="FFFFFF00"/>
  </sheetPr>
  <sheetViews>
    <sheetView zoomScale="8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66F3169-8ED9-4645-851C-92B61D77DE08}">
  <sheetPr>
    <tabColor rgb="FFFFFF00"/>
  </sheetPr>
  <sheetViews>
    <sheetView zoomScale="8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822328-00B1-47C4-9DEC-9BDFAB2F3D5C}">
  <sheetPr>
    <tabColor rgb="FFFFFF00"/>
  </sheetPr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2E22A042-8C9E-43AB-93C8-56E66FFC3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" y="845821"/>
          <a:ext cx="2511986" cy="175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438F769E-C376-4AFA-8AD0-57D66FD4DC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0AA7687-A150-49DE-8EAD-5F41947F36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E0A7021-7558-4BD9-A57D-17034E22C8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E63D927-C5E6-4EFD-865E-C02042A953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26E8F55F-83A4-4A57-88B4-C44DA7C8DB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A7F3D00B-A195-433B-AA6B-AAFD46FE8D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-Info/G. Verbruggen" refreshedDate="43919.827151620368" createdVersion="4" refreshedVersion="6" minRefreshableVersion="3" recordCount="3916" xr:uid="{00000000-000A-0000-FFFF-FFFF17000000}">
  <cacheSource type="worksheet">
    <worksheetSource name="tblGem"/>
  </cacheSource>
  <cacheFields count="11">
    <cacheField name="Datum" numFmtId="14">
      <sharedItems containsSemiMixedTypes="0" containsNonDate="0" containsDate="1" containsString="0" minDate="2020-03-19T00:00:00" maxDate="2020-03-30T00:00:00" count="11"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</sharedItems>
    </cacheField>
    <cacheField name="Plaats" numFmtId="0">
      <sharedItems count="360">
        <s v="Aa en Hunze"/>
        <s v="Aalsmeer"/>
        <s v="Aalten"/>
        <s v="Achtkarspelen"/>
        <s v="Alblasserdam"/>
        <s v="Albrandswaard"/>
        <s v="Alkmaar"/>
        <s v="Almelo"/>
        <s v="Almere"/>
        <s v="Alphen aan den Rijn"/>
        <s v="Alphen-Chaam"/>
        <s v="Altena"/>
        <s v="Ameland"/>
        <s v="Amersfoort"/>
        <s v="Amstelveen"/>
        <s v="Amsterdam"/>
        <s v="Apeldoorn"/>
        <s v="Appingedam"/>
        <s v="Arnhem"/>
        <s v="Assen"/>
        <s v="Asten"/>
        <s v="Baarle-Nassau"/>
        <s v="Baarn"/>
        <s v="Barendrecht"/>
        <s v="Barneveld"/>
        <s v="Beek"/>
        <s v="Beekdaelen"/>
        <s v="Beemster"/>
        <s v="Beesel"/>
        <s v="Berg en Dal"/>
        <s v="Bergeijk"/>
        <s v="Bergen (L)"/>
        <s v="Bergen (NH)"/>
        <s v="Bergen op Zoom"/>
        <s v="Berkelland"/>
        <s v="Bernheze"/>
        <s v="Best"/>
        <s v="Beuningen"/>
        <s v="Beverwijk"/>
        <s v="Bladel"/>
        <s v="Blaricum"/>
        <s v="Bloemendaal"/>
        <s v="Bodegraven-Reeuwijk"/>
        <s v="Boekel"/>
        <s v="Borger-Odoorn"/>
        <s v="Borne"/>
        <s v="Borsele"/>
        <s v="Boxmeer"/>
        <s v="Boxtel"/>
        <s v="Breda"/>
        <s v="Brielle"/>
        <s v="Bronckhorst"/>
        <s v="Brummen"/>
        <s v="Brunssum"/>
        <s v="Bunnik"/>
        <s v="Bunschoten"/>
        <s v="Buren"/>
        <s v="Capelle aan den IJssel"/>
        <s v="Castricum"/>
        <s v="Coevorden"/>
        <s v="Cranendonck"/>
        <s v="Cuijk"/>
        <s v="Culemborg"/>
        <s v="Dalfsen"/>
        <s v="Dantumadiel"/>
        <s v="De Bilt"/>
        <s v="De Fryske Marren"/>
        <s v="De Ronde Venen"/>
        <s v="De Wolden"/>
        <s v="Delft"/>
        <s v="Delfzijl"/>
        <s v="Den Helder"/>
        <s v="Deurne"/>
        <s v="Deventer"/>
        <s v="Diemen"/>
        <s v="Dinkelland"/>
        <s v="Doesburg"/>
        <s v="Doetinchem"/>
        <s v="Dongen"/>
        <s v="Dordrecht"/>
        <s v="Drechterland"/>
        <s v="Drimmelen"/>
        <s v="Dronten"/>
        <s v="Druten"/>
        <s v="Duiven"/>
        <s v="Echt-Susteren"/>
        <s v="Edam-Volendam"/>
        <s v="Ede"/>
        <s v="Eemnes"/>
        <s v="Eersel"/>
        <s v="Eijsden-Margraten"/>
        <s v="Eindhoven"/>
        <s v="Elburg"/>
        <s v="Emmen"/>
        <s v="Enkhuizen"/>
        <s v="Enschede"/>
        <s v="Epe"/>
        <s v="Ermelo"/>
        <s v="Etten-Leur"/>
        <s v="Geertruidenberg"/>
        <s v="Geldrop-Mierlo"/>
        <s v="Gemert-Bakel"/>
        <s v="Gennep"/>
        <s v="Gilze en Rijen"/>
        <s v="Goeree-Overflakkee"/>
        <s v="Goes"/>
        <s v="Goirle"/>
        <s v="Gooise Meren"/>
        <s v="Gorinchem"/>
        <s v="Gouda"/>
        <s v="Grave"/>
        <s v="Groningen"/>
        <s v="Gulpen-Wittem"/>
        <s v="Haaksbergen"/>
        <s v="Haaren"/>
        <s v="Haarlem"/>
        <s v="Haarlemmermeer"/>
        <s v="Halderberge"/>
        <s v="Hardenberg"/>
        <s v="Harderwijk"/>
        <s v="Hardinxveld-Giessendam"/>
        <s v="Harlingen"/>
        <s v="Hattem"/>
        <s v="Heemskerk"/>
        <s v="Heemstede"/>
        <s v="Heerde"/>
        <s v="Heerenveen"/>
        <s v="Heerhugowaard"/>
        <s v="Heerlen"/>
        <s v="Heeze-Leende"/>
        <s v="Heiloo"/>
        <s v="Hellendoorn"/>
        <s v="Hellevoetsluis"/>
        <s v="Helmond"/>
        <s v="Hendrik-Ido-Ambacht"/>
        <s v="Hengelo (O)"/>
        <s v="Het Hogeland"/>
        <s v="Heumen"/>
        <s v="Heusden"/>
        <s v="Hillegom"/>
        <s v="Hilvarenbeek"/>
        <s v="Hilversum"/>
        <s v="Hoeksche Waard"/>
        <s v="Hof van Twente"/>
        <s v="Hollands Kroon"/>
        <s v="Hoogeveen"/>
        <s v="Hoorn"/>
        <s v="Horst aan de Maas"/>
        <s v="Houten"/>
        <s v="Huizen"/>
        <s v="Hulst"/>
        <s v="IJsselstein"/>
        <s v="Kaag en Braassem"/>
        <s v="Kampen"/>
        <s v="Kapelle"/>
        <s v="Katwijk"/>
        <s v="Kerkrade"/>
        <s v="Koggenland"/>
        <s v="Krimpen aan den IJssel"/>
        <s v="Krimpenerwaard"/>
        <s v="Laarbeek"/>
        <s v="Landerd"/>
        <s v="Landgraaf"/>
        <s v="Landsmeer"/>
        <s v="Langedijk"/>
        <s v="Lansingerland"/>
        <s v="Laren"/>
        <s v="Leeuwarden"/>
        <s v="Leiden"/>
        <s v="Leiderdorp"/>
        <s v="Leidschendam-Voorburg"/>
        <s v="Lelystad"/>
        <s v="Leudal"/>
        <s v="Leusden"/>
        <s v="Lingewaard"/>
        <s v="Lisse"/>
        <s v="Lochem"/>
        <s v="Loon op Zand"/>
        <s v="Lopik"/>
        <s v="Loppersum"/>
        <s v="Losser"/>
        <s v="Maasdriel"/>
        <s v="Maasgouw"/>
        <s v="Maassluis"/>
        <s v="Maastricht"/>
        <s v="Medemblik"/>
        <s v="Meerssen"/>
        <s v="Meierijstad"/>
        <s v="Meppel"/>
        <s v="Middelburg"/>
        <s v="Midden-Delfland"/>
        <s v="Midden-Drenthe"/>
        <s v="Midden-Groningen"/>
        <s v="Mill en Sint Hubert"/>
        <s v="Moerdijk"/>
        <s v="Molenlanden"/>
        <s v="Montferland"/>
        <s v="Montfoort"/>
        <s v="Mook en Middelaar"/>
        <s v="Neder-Betuwe"/>
        <s v="Nederweert"/>
        <s v="Nieuwegein"/>
        <s v="Nieuwkoop"/>
        <s v="Nijkerk"/>
        <s v="Nijmegen"/>
        <s v="Nissewaard"/>
        <s v="Noardeast-Fryslân"/>
        <s v="Noord-Beveland"/>
        <s v="Noordenveld"/>
        <s v="Noordoostpolder"/>
        <s v="Noordwijk"/>
        <s v="Nuenen, Gerwen en Nederwetten"/>
        <s v="Nunspeet"/>
        <s v="Oegstgeest"/>
        <s v="Oirschot"/>
        <s v="Oisterwijk"/>
        <s v="Oldambt"/>
        <s v="Oldebroek"/>
        <s v="Oldenzaal"/>
        <s v="Olst-Wijhe"/>
        <s v="Ommen"/>
        <s v="Oost Gelre"/>
        <s v="Oosterhout"/>
        <s v="Ooststellingwerf"/>
        <s v="Oostzaan"/>
        <s v="Opmeer"/>
        <s v="Opsterland"/>
        <s v="Oss"/>
        <s v="Oude IJsselstreek"/>
        <s v="Ouder-Amstel"/>
        <s v="Oudewater"/>
        <s v="Overbetuwe"/>
        <s v="Papendrecht"/>
        <s v="Peel en Maas"/>
        <s v="Pekela"/>
        <s v="Pijnacker-Nootdorp"/>
        <s v="Purmerend"/>
        <s v="Putten"/>
        <s v="Raalte"/>
        <s v="Reimerswaal"/>
        <s v="Renkum"/>
        <s v="Renswoude"/>
        <s v="Reusel-De Mierden"/>
        <s v="Rheden"/>
        <s v="Rhenen"/>
        <s v="Ridderkerk"/>
        <s v="Rijssen-Holten"/>
        <s v="Rijswijk"/>
        <s v="Roerdalen"/>
        <s v="Roermond"/>
        <s v="Roosendaal"/>
        <s v="Rotterdam"/>
        <s v="Rozendaal"/>
        <s v="Rucphen"/>
        <s v="Schagen"/>
        <s v="Scherpenzeel"/>
        <s v="Schiedam"/>
        <s v="Schiermonnikoog"/>
        <s v="Schouwen-Duiveland"/>
        <s v="'s-Gravenhage"/>
        <s v="'s-Hertogenbosch"/>
        <s v="Simpelveld"/>
        <s v="Sint Anthonis"/>
        <s v="Sint-Michielsgestel"/>
        <s v="Sittard-Geleen"/>
        <s v="Sliedrecht"/>
        <s v="Sluis"/>
        <s v="Smallingerland"/>
        <s v="Soest"/>
        <s v="Someren"/>
        <s v="Son en Breugel"/>
        <s v="Stadskanaal"/>
        <s v="Staphorst"/>
        <s v="Stede Broec"/>
        <s v="Steenbergen"/>
        <s v="Steenwijkerland"/>
        <s v="Stein"/>
        <s v="Stichtse Vecht"/>
        <s v="Súdwest-Fryslân"/>
        <s v="Terneuzen"/>
        <s v="Terschelling"/>
        <s v="Texel"/>
        <s v="Teylingen"/>
        <s v="Tholen"/>
        <s v="Tiel"/>
        <s v="Tilburg"/>
        <s v="Tubbergen"/>
        <s v="Twenterand"/>
        <s v="Tynaarlo"/>
        <s v="Tytsjerksteradiel"/>
        <s v="Uden"/>
        <s v="Uitgeest"/>
        <s v="Uithoorn"/>
        <s v="Urk"/>
        <s v="Utrecht"/>
        <s v="Utrechtse Heuvelrug"/>
        <s v="Vaals"/>
        <s v="Valkenburg aan de Geul"/>
        <s v="Valkenswaard"/>
        <s v="Veendam"/>
        <s v="Veenendaal"/>
        <s v="Veere"/>
        <s v="Veldhoven"/>
        <s v="Velsen"/>
        <s v="Venlo"/>
        <s v="Venray"/>
        <s v="Vijfheerenlanden"/>
        <s v="Vlaardingen"/>
        <s v="Vlieland"/>
        <s v="Vlissingen"/>
        <s v="Voerendaal"/>
        <s v="Voorschoten"/>
        <s v="Voorst"/>
        <s v="Vught"/>
        <s v="Waadhoeke"/>
        <s v="Waalre"/>
        <s v="Waalwijk"/>
        <s v="Waddinxveen"/>
        <s v="Wageningen"/>
        <s v="Wassenaar"/>
        <s v="Waterland"/>
        <s v="Weert"/>
        <s v="Weesp"/>
        <s v="West Betuwe"/>
        <s v="West Maas en Waal"/>
        <s v="Westerkwartier"/>
        <s v="Westerveld"/>
        <s v="Westervoort"/>
        <s v="Westerwolde"/>
        <s v="Westland"/>
        <s v="Weststellingwerf"/>
        <s v="Westvoorne"/>
        <s v="Wierden"/>
        <s v="Wijchen"/>
        <s v="Wijdemeren"/>
        <s v="Wijk bij Duurstede"/>
        <s v="Winterswijk"/>
        <s v="Woensdrecht"/>
        <s v="Woerden"/>
        <s v="Wormerland"/>
        <s v="Woudenberg"/>
        <s v="Zaanstad"/>
        <s v="Zaltbommel"/>
        <s v="Zandvoort"/>
        <s v="Zeewolde"/>
        <s v="Zeist"/>
        <s v="Zevenaar"/>
        <s v="Zoetermeer"/>
        <s v="Zoeterwoude"/>
        <s v="Zuidplas"/>
        <s v="Zundert"/>
        <s v="Zutphen"/>
        <s v="Zwartewaterland"/>
        <s v="Zwijndrecht"/>
        <s v="Zwolle"/>
        <s v="Onbekend"/>
        <s v="Hengelo"/>
        <s v="Bergen (NH.)" u="1"/>
        <s v="s-Gravenhage" u="1"/>
        <s v="Bergen (L.)" u="1"/>
      </sharedItems>
    </cacheField>
    <cacheField name="Aantal per 100.000 inwoners" numFmtId="165">
      <sharedItems containsString="0" containsBlank="1" containsNumber="1" minValue="0" maxValue="547.1"/>
    </cacheField>
    <cacheField name="Aantal" numFmtId="0">
      <sharedItems containsSemiMixedTypes="0" containsString="0" containsNumber="1" containsInteger="1" minValue="0" maxValue="530"/>
    </cacheField>
    <cacheField name="AantGroei" numFmtId="0">
      <sharedItems containsSemiMixedTypes="0" containsString="0" containsNumber="1" containsInteger="1" minValue="-3" maxValue="119"/>
    </cacheField>
    <cacheField name="Grootte" numFmtId="0">
      <sharedItems count="4">
        <s v="Klein"/>
        <s v="Groot"/>
        <s v="Middelgroot"/>
        <e v="#N/A"/>
      </sharedItems>
    </cacheField>
    <cacheField name="Prov" numFmtId="0">
      <sharedItems count="13">
        <s v="Drenthe"/>
        <s v="Noord-Holland"/>
        <s v="Gelderland"/>
        <s v="Friesland"/>
        <s v="Zuid-Holland"/>
        <s v="Overijssel"/>
        <s v="Flevoland"/>
        <s v="Noord-Brabant"/>
        <s v="Utrecht"/>
        <s v="Groningen"/>
        <s v="Limburg"/>
        <s v="Zeeland"/>
        <e v="#N/A"/>
      </sharedItems>
    </cacheField>
    <cacheField name="Inwoners" numFmtId="166">
      <sharedItems containsMixedTypes="1" containsNumber="1" containsInteger="1" minValue="932" maxValue="854047"/>
    </cacheField>
    <cacheField name="Aant/InwProv" numFmtId="164">
      <sharedItems containsMixedTypes="1" containsNumber="1" minValue="0" maxValue="21.796022301088747"/>
    </cacheField>
    <cacheField name="BerAant/100k" numFmtId="164">
      <sharedItems containsMixedTypes="1" containsNumber="1" minValue="0" maxValue="561.79775280898878"/>
    </cacheField>
    <cacheField name="Veld1" numFmtId="0" formula="Aantal/Inwoners*1000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16">
  <r>
    <x v="0"/>
    <x v="0"/>
    <n v="0"/>
    <n v="0"/>
    <n v="0"/>
    <x v="0"/>
    <x v="0"/>
    <n v="25390"/>
    <n v="0"/>
    <n v="0"/>
  </r>
  <r>
    <x v="0"/>
    <x v="1"/>
    <n v="12.6"/>
    <n v="4"/>
    <n v="4"/>
    <x v="0"/>
    <x v="1"/>
    <n v="31499"/>
    <n v="0.14128374650587636"/>
    <n v="12.698815835423348"/>
  </r>
  <r>
    <x v="0"/>
    <x v="2"/>
    <n v="0"/>
    <n v="0"/>
    <n v="0"/>
    <x v="0"/>
    <x v="2"/>
    <n v="26962"/>
    <n v="0"/>
    <n v="0"/>
  </r>
  <r>
    <x v="0"/>
    <x v="3"/>
    <n v="0"/>
    <n v="0"/>
    <n v="0"/>
    <x v="0"/>
    <x v="3"/>
    <n v="27935"/>
    <n v="0"/>
    <n v="0"/>
  </r>
  <r>
    <x v="0"/>
    <x v="4"/>
    <n v="10"/>
    <n v="2"/>
    <n v="2"/>
    <x v="0"/>
    <x v="4"/>
    <n v="20014"/>
    <n v="5.4854484765538218E-2"/>
    <n v="9.9930048965723994"/>
  </r>
  <r>
    <x v="0"/>
    <x v="5"/>
    <n v="15.8"/>
    <n v="4"/>
    <n v="4"/>
    <x v="0"/>
    <x v="4"/>
    <n v="25218"/>
    <n v="0.10970896953107644"/>
    <n v="15.861686097232136"/>
  </r>
  <r>
    <x v="0"/>
    <x v="6"/>
    <n v="8.3000000000000007"/>
    <n v="9"/>
    <n v="9"/>
    <x v="1"/>
    <x v="1"/>
    <n v="108470"/>
    <n v="0.31788842963822178"/>
    <n v="8.29722503918134"/>
  </r>
  <r>
    <x v="0"/>
    <x v="7"/>
    <n v="2.7"/>
    <n v="2"/>
    <n v="2"/>
    <x v="2"/>
    <x v="5"/>
    <n v="72629"/>
    <n v="0.17368634504008246"/>
    <n v="2.7537209654545705"/>
  </r>
  <r>
    <x v="0"/>
    <x v="8"/>
    <n v="2.4"/>
    <n v="5"/>
    <n v="5"/>
    <x v="1"/>
    <x v="6"/>
    <n v="203990"/>
    <n v="1.2145650642504919"/>
    <n v="2.4511005441443205"/>
  </r>
  <r>
    <x v="0"/>
    <x v="9"/>
    <n v="9"/>
    <n v="10"/>
    <n v="10"/>
    <x v="1"/>
    <x v="4"/>
    <n v="109682"/>
    <n v="0.27427242382769107"/>
    <n v="9.117266278878942"/>
  </r>
  <r>
    <x v="0"/>
    <x v="10"/>
    <n v="59.1"/>
    <n v="6"/>
    <n v="6"/>
    <x v="0"/>
    <x v="7"/>
    <n v="10083"/>
    <n v="0.23731492402362706"/>
    <n v="59.506099375185954"/>
  </r>
  <r>
    <x v="0"/>
    <x v="11"/>
    <n v="34.299999999999997"/>
    <n v="19"/>
    <n v="19"/>
    <x v="2"/>
    <x v="7"/>
    <n v="54766"/>
    <n v="0.75149725940815237"/>
    <n v="34.693057736551872"/>
  </r>
  <r>
    <x v="0"/>
    <x v="12"/>
    <n v="0"/>
    <n v="0"/>
    <n v="0"/>
    <x v="0"/>
    <x v="3"/>
    <n v="3654"/>
    <n v="0"/>
    <n v="0"/>
  </r>
  <r>
    <x v="0"/>
    <x v="13"/>
    <n v="19.2"/>
    <n v="30"/>
    <n v="30"/>
    <x v="1"/>
    <x v="8"/>
    <n v="155226"/>
    <n v="2.2547609276988361"/>
    <n v="19.326659193691778"/>
  </r>
  <r>
    <x v="0"/>
    <x v="14"/>
    <n v="14.3"/>
    <n v="13"/>
    <n v="13"/>
    <x v="2"/>
    <x v="1"/>
    <n v="89870"/>
    <n v="0.45917217614409817"/>
    <n v="14.465338822743963"/>
  </r>
  <r>
    <x v="0"/>
    <x v="15"/>
    <n v="9.8000000000000007"/>
    <n v="85"/>
    <n v="85"/>
    <x v="1"/>
    <x v="1"/>
    <n v="854047"/>
    <n v="3.0022796132498724"/>
    <n v="9.9526138491207163"/>
  </r>
  <r>
    <x v="0"/>
    <x v="16"/>
    <n v="6.8"/>
    <n v="11"/>
    <n v="11"/>
    <x v="1"/>
    <x v="2"/>
    <n v="161156"/>
    <n v="0.53395388483003037"/>
    <n v="6.8256844299932977"/>
  </r>
  <r>
    <x v="0"/>
    <x v="17"/>
    <n v="0"/>
    <n v="0"/>
    <n v="0"/>
    <x v="0"/>
    <x v="9"/>
    <n v="11801"/>
    <n v="0"/>
    <n v="0"/>
  </r>
  <r>
    <x v="0"/>
    <x v="18"/>
    <n v="6.3"/>
    <n v="10"/>
    <n v="10"/>
    <x v="1"/>
    <x v="2"/>
    <n v="157223"/>
    <n v="0.48541262257275486"/>
    <n v="6.3603925634290146"/>
  </r>
  <r>
    <x v="0"/>
    <x v="19"/>
    <n v="0"/>
    <n v="0"/>
    <n v="0"/>
    <x v="2"/>
    <x v="0"/>
    <n v="67708"/>
    <n v="0"/>
    <n v="0"/>
  </r>
  <r>
    <x v="0"/>
    <x v="20"/>
    <n v="12"/>
    <n v="2"/>
    <n v="2"/>
    <x v="0"/>
    <x v="7"/>
    <n v="16719"/>
    <n v="7.9104974674542361E-2"/>
    <n v="11.962437944853162"/>
  </r>
  <r>
    <x v="0"/>
    <x v="21"/>
    <n v="0"/>
    <n v="0"/>
    <n v="0"/>
    <x v="0"/>
    <x v="7"/>
    <n v="6799"/>
    <n v="0"/>
    <n v="0"/>
  </r>
  <r>
    <x v="0"/>
    <x v="22"/>
    <n v="8.1"/>
    <n v="2"/>
    <n v="2"/>
    <x v="0"/>
    <x v="8"/>
    <n v="24630"/>
    <n v="0.1503173951799224"/>
    <n v="8.1201786439301653"/>
  </r>
  <r>
    <x v="0"/>
    <x v="23"/>
    <n v="8.1999999999999993"/>
    <n v="4"/>
    <n v="4"/>
    <x v="0"/>
    <x v="4"/>
    <n v="48477"/>
    <n v="0.10970896953107644"/>
    <n v="8.2513356849640029"/>
  </r>
  <r>
    <x v="0"/>
    <x v="24"/>
    <n v="10.4"/>
    <n v="6"/>
    <n v="6"/>
    <x v="2"/>
    <x v="2"/>
    <n v="57339"/>
    <n v="0.29124757354365294"/>
    <n v="10.464082038403181"/>
  </r>
  <r>
    <x v="0"/>
    <x v="25"/>
    <n v="18.8"/>
    <n v="3"/>
    <n v="3"/>
    <x v="0"/>
    <x v="10"/>
    <n v="15895"/>
    <n v="0.26852894473495298"/>
    <n v="18.873859704309531"/>
  </r>
  <r>
    <x v="0"/>
    <x v="26"/>
    <n v="50.4"/>
    <n v="18"/>
    <n v="18"/>
    <x v="0"/>
    <x v="10"/>
    <n v="35969"/>
    <n v="1.611173668409718"/>
    <n v="50.043092663126579"/>
  </r>
  <r>
    <x v="0"/>
    <x v="27"/>
    <n v="0"/>
    <n v="0"/>
    <n v="0"/>
    <x v="0"/>
    <x v="1"/>
    <n v="9550"/>
    <n v="0"/>
    <n v="0"/>
  </r>
  <r>
    <x v="0"/>
    <x v="28"/>
    <n v="0"/>
    <n v="0"/>
    <n v="0"/>
    <x v="0"/>
    <x v="10"/>
    <n v="13444"/>
    <n v="0"/>
    <n v="0"/>
  </r>
  <r>
    <x v="0"/>
    <x v="29"/>
    <n v="51.7"/>
    <n v="18"/>
    <n v="18"/>
    <x v="0"/>
    <x v="2"/>
    <n v="34748"/>
    <n v="0.87374272063095881"/>
    <n v="51.801542534822154"/>
  </r>
  <r>
    <x v="0"/>
    <x v="30"/>
    <n v="5.4"/>
    <n v="1"/>
    <n v="1"/>
    <x v="0"/>
    <x v="7"/>
    <n v="18398"/>
    <n v="3.955248733727118E-2"/>
    <n v="5.4353734101532778"/>
  </r>
  <r>
    <x v="0"/>
    <x v="31"/>
    <n v="7.6"/>
    <n v="1"/>
    <n v="1"/>
    <x v="0"/>
    <x v="10"/>
    <n v="13106"/>
    <n v="8.9509648244984322E-2"/>
    <n v="7.6300930871356627"/>
  </r>
  <r>
    <x v="0"/>
    <x v="32"/>
    <n v="13.3"/>
    <n v="4"/>
    <n v="4"/>
    <x v="0"/>
    <x v="1"/>
    <n v="29941"/>
    <n v="0.14128374650587636"/>
    <n v="13.359607227547512"/>
  </r>
  <r>
    <x v="0"/>
    <x v="33"/>
    <n v="9"/>
    <n v="6"/>
    <n v="6"/>
    <x v="2"/>
    <x v="7"/>
    <n v="66354"/>
    <n v="0.23731492402362706"/>
    <n v="9.0424088977303558"/>
  </r>
  <r>
    <x v="0"/>
    <x v="34"/>
    <n v="2.2999999999999998"/>
    <n v="1"/>
    <n v="1"/>
    <x v="0"/>
    <x v="2"/>
    <n v="44029"/>
    <n v="4.8541262257275487E-2"/>
    <n v="2.2712303254673056"/>
  </r>
  <r>
    <x v="0"/>
    <x v="35"/>
    <n v="97.4"/>
    <n v="30"/>
    <n v="30"/>
    <x v="0"/>
    <x v="7"/>
    <n v="30550"/>
    <n v="1.1865746201181353"/>
    <n v="98.199672667757767"/>
  </r>
  <r>
    <x v="0"/>
    <x v="36"/>
    <n v="20.100000000000001"/>
    <n v="6"/>
    <n v="6"/>
    <x v="0"/>
    <x v="7"/>
    <n v="29497"/>
    <n v="0.23731492402362706"/>
    <n v="20.341051632369393"/>
  </r>
  <r>
    <x v="0"/>
    <x v="37"/>
    <n v="23.2"/>
    <n v="6"/>
    <n v="6"/>
    <x v="0"/>
    <x v="2"/>
    <n v="25798"/>
    <n v="0.29124757354365294"/>
    <n v="23.257616869524771"/>
  </r>
  <r>
    <x v="0"/>
    <x v="38"/>
    <n v="14.6"/>
    <n v="6"/>
    <n v="6"/>
    <x v="0"/>
    <x v="1"/>
    <n v="41077"/>
    <n v="0.21192561975881449"/>
    <n v="14.606714219636292"/>
  </r>
  <r>
    <x v="0"/>
    <x v="39"/>
    <n v="14.9"/>
    <n v="3"/>
    <n v="3"/>
    <x v="0"/>
    <x v="7"/>
    <n v="20144"/>
    <n v="0.11865746201181353"/>
    <n v="14.892772041302623"/>
  </r>
  <r>
    <x v="0"/>
    <x v="40"/>
    <n v="17.899999999999999"/>
    <n v="2"/>
    <n v="2"/>
    <x v="0"/>
    <x v="1"/>
    <n v="10795"/>
    <n v="7.0641873252938178E-2"/>
    <n v="18.527095877721166"/>
  </r>
  <r>
    <x v="0"/>
    <x v="41"/>
    <n v="12.8"/>
    <n v="3"/>
    <n v="3"/>
    <x v="0"/>
    <x v="1"/>
    <n v="23208"/>
    <n v="0.10596280987940725"/>
    <n v="12.926577042399174"/>
  </r>
  <r>
    <x v="0"/>
    <x v="42"/>
    <n v="2.9"/>
    <n v="1"/>
    <n v="1"/>
    <x v="0"/>
    <x v="4"/>
    <n v="33948"/>
    <n v="2.7427242382769109E-2"/>
    <n v="2.9456816307293505"/>
  </r>
  <r>
    <x v="0"/>
    <x v="43"/>
    <n v="188.9"/>
    <n v="20"/>
    <n v="20"/>
    <x v="0"/>
    <x v="7"/>
    <n v="10502"/>
    <n v="0.79104974674542361"/>
    <n v="190.43991620643686"/>
  </r>
  <r>
    <x v="0"/>
    <x v="44"/>
    <n v="0"/>
    <n v="0"/>
    <n v="0"/>
    <x v="0"/>
    <x v="0"/>
    <n v="25351"/>
    <n v="0"/>
    <n v="0"/>
  </r>
  <r>
    <x v="0"/>
    <x v="45"/>
    <n v="12.9"/>
    <n v="3"/>
    <n v="3"/>
    <x v="0"/>
    <x v="5"/>
    <n v="23124"/>
    <n v="0.26052951756012371"/>
    <n v="12.973533990659055"/>
  </r>
  <r>
    <x v="0"/>
    <x v="46"/>
    <n v="13.2"/>
    <n v="3"/>
    <n v="3"/>
    <x v="0"/>
    <x v="11"/>
    <n v="22716"/>
    <n v="0.78471582824139952"/>
    <n v="13.206550449022716"/>
  </r>
  <r>
    <x v="0"/>
    <x v="47"/>
    <n v="6.9"/>
    <n v="2"/>
    <n v="2"/>
    <x v="0"/>
    <x v="7"/>
    <n v="28853"/>
    <n v="7.9104974674542361E-2"/>
    <n v="6.9316882126641941"/>
  </r>
  <r>
    <x v="0"/>
    <x v="48"/>
    <n v="19.5"/>
    <n v="6"/>
    <n v="6"/>
    <x v="0"/>
    <x v="7"/>
    <n v="30672"/>
    <n v="0.23731492402362706"/>
    <n v="19.561815336463223"/>
  </r>
  <r>
    <x v="0"/>
    <x v="49"/>
    <n v="61.5"/>
    <n v="113"/>
    <n v="113"/>
    <x v="1"/>
    <x v="7"/>
    <n v="183448"/>
    <n v="4.4694310691116428"/>
    <n v="61.597836989228554"/>
  </r>
  <r>
    <x v="0"/>
    <x v="50"/>
    <n v="5.8"/>
    <n v="1"/>
    <n v="1"/>
    <x v="0"/>
    <x v="4"/>
    <n v="17040"/>
    <n v="2.7427242382769109E-2"/>
    <n v="5.868544600938967"/>
  </r>
  <r>
    <x v="0"/>
    <x v="51"/>
    <n v="8.3000000000000007"/>
    <n v="3"/>
    <n v="3"/>
    <x v="0"/>
    <x v="2"/>
    <n v="36352"/>
    <n v="0.14562378677182647"/>
    <n v="8.2526408450704221"/>
  </r>
  <r>
    <x v="0"/>
    <x v="52"/>
    <n v="4.8"/>
    <n v="1"/>
    <n v="1"/>
    <x v="0"/>
    <x v="2"/>
    <n v="20771"/>
    <n v="4.8541262257275487E-2"/>
    <n v="4.8144046988589864"/>
  </r>
  <r>
    <x v="0"/>
    <x v="53"/>
    <n v="14.2"/>
    <n v="4"/>
    <n v="4"/>
    <x v="0"/>
    <x v="10"/>
    <n v="28241"/>
    <n v="0.35803859297993729"/>
    <n v="14.163804397861266"/>
  </r>
  <r>
    <x v="0"/>
    <x v="54"/>
    <n v="6.6"/>
    <n v="1"/>
    <n v="1"/>
    <x v="0"/>
    <x v="8"/>
    <n v="15214"/>
    <n v="7.5158697589961201E-2"/>
    <n v="6.5728933876692519"/>
  </r>
  <r>
    <x v="0"/>
    <x v="55"/>
    <n v="0"/>
    <n v="0"/>
    <n v="0"/>
    <x v="0"/>
    <x v="8"/>
    <n v="21266"/>
    <n v="0"/>
    <n v="0"/>
  </r>
  <r>
    <x v="0"/>
    <x v="56"/>
    <n v="18.8"/>
    <n v="5"/>
    <n v="5"/>
    <x v="0"/>
    <x v="2"/>
    <n v="26365"/>
    <n v="0.24270631128637743"/>
    <n v="18.964536317087045"/>
  </r>
  <r>
    <x v="0"/>
    <x v="57"/>
    <n v="3"/>
    <n v="2"/>
    <n v="2"/>
    <x v="2"/>
    <x v="4"/>
    <n v="66854"/>
    <n v="5.4854484765538218E-2"/>
    <n v="2.991593621922398"/>
  </r>
  <r>
    <x v="0"/>
    <x v="58"/>
    <n v="16.8"/>
    <n v="6"/>
    <n v="6"/>
    <x v="0"/>
    <x v="1"/>
    <n v="35608"/>
    <n v="0.21192561975881449"/>
    <n v="16.850146034598968"/>
  </r>
  <r>
    <x v="0"/>
    <x v="59"/>
    <n v="33.799999999999997"/>
    <n v="12"/>
    <n v="12"/>
    <x v="0"/>
    <x v="0"/>
    <n v="35299"/>
    <n v="2.4385287543182281"/>
    <n v="33.995297317204454"/>
  </r>
  <r>
    <x v="0"/>
    <x v="60"/>
    <n v="29.4"/>
    <n v="6"/>
    <n v="6"/>
    <x v="0"/>
    <x v="7"/>
    <n v="20336"/>
    <n v="0.23731492402362706"/>
    <n v="29.504327301337529"/>
  </r>
  <r>
    <x v="0"/>
    <x v="61"/>
    <n v="16"/>
    <n v="4"/>
    <n v="4"/>
    <x v="0"/>
    <x v="7"/>
    <n v="24911"/>
    <n v="0.15820994934908472"/>
    <n v="16.057163502067361"/>
  </r>
  <r>
    <x v="0"/>
    <x v="62"/>
    <n v="14"/>
    <n v="4"/>
    <n v="4"/>
    <x v="0"/>
    <x v="2"/>
    <n v="28195"/>
    <n v="0.19416504902910195"/>
    <n v="14.18691257315127"/>
  </r>
  <r>
    <x v="0"/>
    <x v="63"/>
    <n v="3.5"/>
    <n v="1"/>
    <n v="1"/>
    <x v="0"/>
    <x v="5"/>
    <n v="28242"/>
    <n v="8.6843172520041229E-2"/>
    <n v="3.5408257205580345"/>
  </r>
  <r>
    <x v="0"/>
    <x v="64"/>
    <n v="0"/>
    <n v="0"/>
    <n v="0"/>
    <x v="0"/>
    <x v="3"/>
    <n v="18904"/>
    <n v="0"/>
    <n v="0"/>
  </r>
  <r>
    <x v="0"/>
    <x v="65"/>
    <n v="37.4"/>
    <n v="16"/>
    <n v="16"/>
    <x v="0"/>
    <x v="8"/>
    <n v="42846"/>
    <n v="1.2025391614393792"/>
    <n v="37.343042524389674"/>
  </r>
  <r>
    <x v="0"/>
    <x v="66"/>
    <n v="9.6999999999999993"/>
    <n v="5"/>
    <n v="5"/>
    <x v="2"/>
    <x v="3"/>
    <n v="51742"/>
    <n v="0.77247755180234456"/>
    <n v="9.6633295968458892"/>
  </r>
  <r>
    <x v="0"/>
    <x v="67"/>
    <n v="4.5"/>
    <n v="2"/>
    <n v="2"/>
    <x v="0"/>
    <x v="8"/>
    <n v="43620"/>
    <n v="0.1503173951799224"/>
    <n v="4.5850527281063727"/>
  </r>
  <r>
    <x v="0"/>
    <x v="68"/>
    <n v="4.0999999999999996"/>
    <n v="1"/>
    <n v="1"/>
    <x v="0"/>
    <x v="0"/>
    <n v="23917"/>
    <n v="0.20321072952651897"/>
    <n v="4.1811263954509341"/>
  </r>
  <r>
    <x v="0"/>
    <x v="69"/>
    <n v="4.8"/>
    <n v="5"/>
    <n v="5"/>
    <x v="1"/>
    <x v="4"/>
    <n v="102253"/>
    <n v="0.13713621191384553"/>
    <n v="4.8898320831662643"/>
  </r>
  <r>
    <x v="0"/>
    <x v="70"/>
    <n v="0"/>
    <n v="0"/>
    <n v="0"/>
    <x v="0"/>
    <x v="9"/>
    <n v="24864"/>
    <n v="0"/>
    <n v="0"/>
  </r>
  <r>
    <x v="0"/>
    <x v="71"/>
    <n v="3.6"/>
    <n v="2"/>
    <n v="2"/>
    <x v="2"/>
    <x v="1"/>
    <n v="55760"/>
    <n v="7.0641873252938178E-2"/>
    <n v="3.5868005738880919"/>
  </r>
  <r>
    <x v="0"/>
    <x v="72"/>
    <n v="30.9"/>
    <n v="10"/>
    <n v="10"/>
    <x v="0"/>
    <x v="7"/>
    <n v="32137"/>
    <n v="0.3955248733727118"/>
    <n v="31.116781280144384"/>
  </r>
  <r>
    <x v="0"/>
    <x v="73"/>
    <n v="5"/>
    <n v="5"/>
    <n v="5"/>
    <x v="2"/>
    <x v="5"/>
    <n v="99653"/>
    <n v="0.43421586260020617"/>
    <n v="5.0174104141370552"/>
  </r>
  <r>
    <x v="0"/>
    <x v="74"/>
    <n v="6.9"/>
    <n v="2"/>
    <n v="2"/>
    <x v="0"/>
    <x v="1"/>
    <n v="28121"/>
    <n v="7.0641873252938178E-2"/>
    <n v="7.112122612993848"/>
  </r>
  <r>
    <x v="0"/>
    <x v="75"/>
    <n v="30.4"/>
    <n v="8"/>
    <n v="8"/>
    <x v="0"/>
    <x v="5"/>
    <n v="26291"/>
    <n v="0.69474538016032983"/>
    <n v="30.428663801300829"/>
  </r>
  <r>
    <x v="0"/>
    <x v="76"/>
    <n v="9"/>
    <n v="1"/>
    <n v="1"/>
    <x v="0"/>
    <x v="2"/>
    <n v="11328"/>
    <n v="4.8541262257275487E-2"/>
    <n v="8.8276836158192094"/>
  </r>
  <r>
    <x v="0"/>
    <x v="77"/>
    <n v="5.2"/>
    <n v="3"/>
    <n v="3"/>
    <x v="2"/>
    <x v="2"/>
    <n v="57382"/>
    <n v="0.14562378677182647"/>
    <n v="5.2281203164755494"/>
  </r>
  <r>
    <x v="0"/>
    <x v="78"/>
    <n v="19.2"/>
    <n v="5"/>
    <n v="5"/>
    <x v="0"/>
    <x v="7"/>
    <n v="25777"/>
    <n v="0.1977624366863559"/>
    <n v="19.397136982581372"/>
  </r>
  <r>
    <x v="0"/>
    <x v="79"/>
    <n v="6.7"/>
    <n v="8"/>
    <n v="8"/>
    <x v="1"/>
    <x v="4"/>
    <n v="118426"/>
    <n v="0.21941793906215287"/>
    <n v="6.7552733352473275"/>
  </r>
  <r>
    <x v="0"/>
    <x v="80"/>
    <n v="0"/>
    <n v="0"/>
    <n v="0"/>
    <x v="0"/>
    <x v="1"/>
    <n v="19440"/>
    <n v="0"/>
    <n v="0"/>
  </r>
  <r>
    <x v="0"/>
    <x v="81"/>
    <n v="47.9"/>
    <n v="13"/>
    <n v="13"/>
    <x v="0"/>
    <x v="7"/>
    <n v="27063"/>
    <n v="0.51418233538452529"/>
    <n v="48.036063998817575"/>
  </r>
  <r>
    <x v="0"/>
    <x v="82"/>
    <n v="22.1"/>
    <n v="9"/>
    <n v="9"/>
    <x v="0"/>
    <x v="6"/>
    <n v="40735"/>
    <n v="2.1862171156508854"/>
    <n v="22.094022339511476"/>
  </r>
  <r>
    <x v="0"/>
    <x v="83"/>
    <n v="26.6"/>
    <n v="5"/>
    <n v="5"/>
    <x v="0"/>
    <x v="2"/>
    <n v="18701"/>
    <n v="0.24270631128637743"/>
    <n v="26.736538153039945"/>
  </r>
  <r>
    <x v="0"/>
    <x v="84"/>
    <n v="7.9"/>
    <n v="2"/>
    <n v="2"/>
    <x v="0"/>
    <x v="2"/>
    <n v="25438"/>
    <n v="9.7082524514550975E-2"/>
    <n v="7.8622533218020285"/>
  </r>
  <r>
    <x v="0"/>
    <x v="85"/>
    <n v="19"/>
    <n v="6"/>
    <n v="6"/>
    <x v="0"/>
    <x v="10"/>
    <n v="31751"/>
    <n v="0.53705788946990596"/>
    <n v="18.897042612831093"/>
  </r>
  <r>
    <x v="0"/>
    <x v="86"/>
    <n v="8.3000000000000007"/>
    <n v="3"/>
    <n v="3"/>
    <x v="0"/>
    <x v="1"/>
    <n v="35953"/>
    <n v="0.10596280987940725"/>
    <n v="8.344227185492171"/>
  </r>
  <r>
    <x v="0"/>
    <x v="87"/>
    <n v="4.3"/>
    <n v="5"/>
    <n v="5"/>
    <x v="1"/>
    <x v="2"/>
    <n v="114682"/>
    <n v="0.24270631128637743"/>
    <n v="4.3598821087877786"/>
  </r>
  <r>
    <x v="0"/>
    <x v="88"/>
    <n v="11"/>
    <n v="1"/>
    <n v="1"/>
    <x v="0"/>
    <x v="8"/>
    <n v="9112"/>
    <n v="7.5158697589961201E-2"/>
    <n v="10.974539069359087"/>
  </r>
  <r>
    <x v="0"/>
    <x v="89"/>
    <n v="20.9"/>
    <n v="4"/>
    <n v="4"/>
    <x v="0"/>
    <x v="7"/>
    <n v="18778"/>
    <n v="0.15820994934908472"/>
    <n v="21.301523058898709"/>
  </r>
  <r>
    <x v="0"/>
    <x v="90"/>
    <n v="15.6"/>
    <n v="4"/>
    <n v="4"/>
    <x v="0"/>
    <x v="10"/>
    <n v="25566"/>
    <n v="0.35803859297993729"/>
    <n v="15.645779550966127"/>
  </r>
  <r>
    <x v="0"/>
    <x v="91"/>
    <n v="10.4"/>
    <n v="24"/>
    <n v="24"/>
    <x v="1"/>
    <x v="7"/>
    <n v="229126"/>
    <n v="0.94925969609450822"/>
    <n v="10.474586035631051"/>
  </r>
  <r>
    <x v="0"/>
    <x v="92"/>
    <n v="4.3"/>
    <n v="1"/>
    <n v="1"/>
    <x v="0"/>
    <x v="2"/>
    <n v="23107"/>
    <n v="4.8541262257275487E-2"/>
    <n v="4.3276929069113255"/>
  </r>
  <r>
    <x v="0"/>
    <x v="93"/>
    <n v="2.8"/>
    <n v="3"/>
    <n v="3"/>
    <x v="1"/>
    <x v="0"/>
    <n v="107192"/>
    <n v="0.60963218857955703"/>
    <n v="2.7987163221135907"/>
  </r>
  <r>
    <x v="0"/>
    <x v="94"/>
    <n v="27"/>
    <n v="5"/>
    <n v="5"/>
    <x v="0"/>
    <x v="1"/>
    <n v="18476"/>
    <n v="0.17660468313234542"/>
    <n v="27.062134661182075"/>
  </r>
  <r>
    <x v="0"/>
    <x v="95"/>
    <n v="4.4000000000000004"/>
    <n v="7"/>
    <n v="7"/>
    <x v="1"/>
    <x v="5"/>
    <n v="158261"/>
    <n v="0.60790220764028857"/>
    <n v="4.4230732776868589"/>
  </r>
  <r>
    <x v="0"/>
    <x v="96"/>
    <n v="12.1"/>
    <n v="4"/>
    <n v="4"/>
    <x v="0"/>
    <x v="2"/>
    <n v="32863"/>
    <n v="0.19416504902910195"/>
    <n v="12.171743297933848"/>
  </r>
  <r>
    <x v="0"/>
    <x v="97"/>
    <n v="29.8"/>
    <n v="8"/>
    <n v="8"/>
    <x v="0"/>
    <x v="2"/>
    <n v="26793"/>
    <n v="0.3883300980582039"/>
    <n v="29.858545142387936"/>
  </r>
  <r>
    <x v="0"/>
    <x v="98"/>
    <n v="32"/>
    <n v="14"/>
    <n v="14"/>
    <x v="0"/>
    <x v="7"/>
    <n v="43532"/>
    <n v="0.55373482272179653"/>
    <n v="32.160249931085175"/>
  </r>
  <r>
    <x v="0"/>
    <x v="99"/>
    <n v="32.5"/>
    <n v="7"/>
    <n v="7"/>
    <x v="0"/>
    <x v="7"/>
    <n v="21517"/>
    <n v="0.27686741136089826"/>
    <n v="32.532416229028215"/>
  </r>
  <r>
    <x v="0"/>
    <x v="100"/>
    <n v="10.1"/>
    <n v="4"/>
    <n v="4"/>
    <x v="0"/>
    <x v="7"/>
    <n v="39252"/>
    <n v="0.15820994934908472"/>
    <n v="10.19056353816366"/>
  </r>
  <r>
    <x v="0"/>
    <x v="101"/>
    <n v="101.8"/>
    <n v="31"/>
    <n v="31"/>
    <x v="0"/>
    <x v="7"/>
    <n v="30340"/>
    <n v="1.2261271074554065"/>
    <n v="102.17534607778511"/>
  </r>
  <r>
    <x v="0"/>
    <x v="102"/>
    <n v="23.4"/>
    <n v="4"/>
    <n v="4"/>
    <x v="0"/>
    <x v="10"/>
    <n v="17052"/>
    <n v="0.35803859297993729"/>
    <n v="23.457658925639219"/>
  </r>
  <r>
    <x v="0"/>
    <x v="103"/>
    <n v="18.899999999999999"/>
    <n v="5"/>
    <n v="5"/>
    <x v="0"/>
    <x v="7"/>
    <n v="26313"/>
    <n v="0.1977624366863559"/>
    <n v="19.00201421350663"/>
  </r>
  <r>
    <x v="0"/>
    <x v="104"/>
    <n v="16.100000000000001"/>
    <n v="8"/>
    <n v="8"/>
    <x v="0"/>
    <x v="4"/>
    <n v="49129"/>
    <n v="0.21941793906215287"/>
    <n v="16.283661381261577"/>
  </r>
  <r>
    <x v="0"/>
    <x v="105"/>
    <n v="8"/>
    <n v="3"/>
    <n v="3"/>
    <x v="0"/>
    <x v="11"/>
    <n v="37636"/>
    <n v="0.78471582824139952"/>
    <n v="7.9710915081305131"/>
  </r>
  <r>
    <x v="0"/>
    <x v="106"/>
    <n v="46.2"/>
    <n v="11"/>
    <n v="11"/>
    <x v="0"/>
    <x v="7"/>
    <n v="23621"/>
    <n v="0.43507736070998299"/>
    <n v="46.568731213750475"/>
  </r>
  <r>
    <x v="0"/>
    <x v="107"/>
    <n v="17.3"/>
    <n v="10"/>
    <n v="10"/>
    <x v="2"/>
    <x v="1"/>
    <n v="57337"/>
    <n v="0.35320936626469085"/>
    <n v="17.440745068629329"/>
  </r>
  <r>
    <x v="0"/>
    <x v="108"/>
    <n v="2.7"/>
    <n v="1"/>
    <n v="1"/>
    <x v="0"/>
    <x v="4"/>
    <n v="36284"/>
    <n v="2.7427242382769109E-2"/>
    <n v="2.7560357182229085"/>
  </r>
  <r>
    <x v="0"/>
    <x v="109"/>
    <n v="12.3"/>
    <n v="9"/>
    <n v="9"/>
    <x v="2"/>
    <x v="4"/>
    <n v="72700"/>
    <n v="0.24684518144492198"/>
    <n v="12.379642365887209"/>
  </r>
  <r>
    <x v="0"/>
    <x v="110"/>
    <n v="16"/>
    <n v="2"/>
    <n v="2"/>
    <x v="0"/>
    <x v="7"/>
    <n v="12419"/>
    <n v="7.9104974674542361E-2"/>
    <n v="16.104356228359769"/>
  </r>
  <r>
    <x v="0"/>
    <x v="111"/>
    <n v="9.9"/>
    <n v="23"/>
    <n v="23"/>
    <x v="1"/>
    <x v="9"/>
    <n v="229962"/>
    <n v="3.9454972441559466"/>
    <n v="10.001652446926013"/>
  </r>
  <r>
    <x v="0"/>
    <x v="112"/>
    <n v="14"/>
    <n v="2"/>
    <n v="2"/>
    <x v="0"/>
    <x v="10"/>
    <n v="14196"/>
    <n v="0.17901929648996864"/>
    <n v="14.088475626937164"/>
  </r>
  <r>
    <x v="0"/>
    <x v="113"/>
    <n v="4.0999999999999996"/>
    <n v="1"/>
    <n v="1"/>
    <x v="0"/>
    <x v="5"/>
    <n v="24291"/>
    <n v="8.6843172520041229E-2"/>
    <n v="4.1167510600633976"/>
  </r>
  <r>
    <x v="0"/>
    <x v="114"/>
    <n v="63.4"/>
    <n v="9"/>
    <n v="9"/>
    <x v="0"/>
    <x v="7"/>
    <n v="14103"/>
    <n v="0.35597238603544057"/>
    <n v="63.816209317166567"/>
  </r>
  <r>
    <x v="0"/>
    <x v="115"/>
    <n v="6.2"/>
    <n v="10"/>
    <n v="10"/>
    <x v="1"/>
    <x v="1"/>
    <n v="159709"/>
    <n v="0.35320936626469085"/>
    <n v="6.261387899241746"/>
  </r>
  <r>
    <x v="0"/>
    <x v="116"/>
    <n v="3.2"/>
    <n v="5"/>
    <n v="5"/>
    <x v="1"/>
    <x v="1"/>
    <n v="153149"/>
    <n v="0.17660468313234542"/>
    <n v="3.2647944158956315"/>
  </r>
  <r>
    <x v="0"/>
    <x v="117"/>
    <n v="6.6"/>
    <n v="2"/>
    <n v="2"/>
    <x v="0"/>
    <x v="7"/>
    <n v="29888"/>
    <n v="7.9104974674542361E-2"/>
    <n v="6.6916488222698076"/>
  </r>
  <r>
    <x v="0"/>
    <x v="118"/>
    <n v="0"/>
    <n v="0"/>
    <n v="0"/>
    <x v="2"/>
    <x v="5"/>
    <n v="60539"/>
    <n v="0"/>
    <n v="0"/>
  </r>
  <r>
    <x v="0"/>
    <x v="119"/>
    <n v="10.5"/>
    <n v="5"/>
    <n v="5"/>
    <x v="0"/>
    <x v="2"/>
    <n v="46832"/>
    <n v="0.24270631128637743"/>
    <n v="10.676460539801846"/>
  </r>
  <r>
    <x v="0"/>
    <x v="120"/>
    <n v="27.7"/>
    <n v="5"/>
    <n v="5"/>
    <x v="0"/>
    <x v="4"/>
    <n v="17958"/>
    <n v="0.13713621191384553"/>
    <n v="27.842744180866468"/>
  </r>
  <r>
    <x v="0"/>
    <x v="121"/>
    <n v="6.3"/>
    <n v="1"/>
    <n v="1"/>
    <x v="0"/>
    <x v="3"/>
    <n v="15783"/>
    <n v="0.15449551036046894"/>
    <n v="6.3359310650700129"/>
  </r>
  <r>
    <x v="0"/>
    <x v="122"/>
    <n v="0"/>
    <n v="0"/>
    <n v="0"/>
    <x v="0"/>
    <x v="2"/>
    <n v="12154"/>
    <n v="0"/>
    <n v="0"/>
  </r>
  <r>
    <x v="0"/>
    <x v="123"/>
    <n v="7.7"/>
    <n v="3"/>
    <n v="3"/>
    <x v="0"/>
    <x v="1"/>
    <n v="39146"/>
    <n v="0.10596280987940725"/>
    <n v="7.6636182496295921"/>
  </r>
  <r>
    <x v="0"/>
    <x v="124"/>
    <n v="18.3"/>
    <n v="5"/>
    <n v="5"/>
    <x v="0"/>
    <x v="1"/>
    <n v="27080"/>
    <n v="0.17660468313234542"/>
    <n v="18.463810930576074"/>
  </r>
  <r>
    <x v="0"/>
    <x v="125"/>
    <n v="21.6"/>
    <n v="4"/>
    <n v="4"/>
    <x v="0"/>
    <x v="2"/>
    <n v="18603"/>
    <n v="0.19416504902910195"/>
    <n v="21.501908294361126"/>
  </r>
  <r>
    <x v="0"/>
    <x v="126"/>
    <n v="0"/>
    <n v="0"/>
    <n v="0"/>
    <x v="2"/>
    <x v="3"/>
    <n v="50192"/>
    <n v="0"/>
    <n v="0"/>
  </r>
  <r>
    <x v="0"/>
    <x v="127"/>
    <n v="3.5"/>
    <n v="2"/>
    <n v="2"/>
    <x v="2"/>
    <x v="1"/>
    <n v="55850"/>
    <n v="7.0641873252938178E-2"/>
    <n v="3.5810205908683974"/>
  </r>
  <r>
    <x v="0"/>
    <x v="128"/>
    <n v="17.3"/>
    <n v="15"/>
    <n v="15"/>
    <x v="2"/>
    <x v="10"/>
    <n v="86762"/>
    <n v="1.342644723674765"/>
    <n v="17.28867476545031"/>
  </r>
  <r>
    <x v="0"/>
    <x v="129"/>
    <n v="25.1"/>
    <n v="4"/>
    <n v="4"/>
    <x v="0"/>
    <x v="7"/>
    <n v="15886"/>
    <n v="0.15820994934908472"/>
    <n v="25.179403248143021"/>
  </r>
  <r>
    <x v="0"/>
    <x v="130"/>
    <n v="12.8"/>
    <n v="3"/>
    <n v="3"/>
    <x v="0"/>
    <x v="1"/>
    <n v="23099"/>
    <n v="0.10596280987940725"/>
    <n v="12.98757521970648"/>
  </r>
  <r>
    <x v="0"/>
    <x v="131"/>
    <n v="5.6"/>
    <n v="2"/>
    <n v="2"/>
    <x v="0"/>
    <x v="5"/>
    <n v="35796"/>
    <n v="0.17368634504008246"/>
    <n v="5.5872164487652256"/>
  </r>
  <r>
    <x v="0"/>
    <x v="132"/>
    <n v="2.5"/>
    <n v="1"/>
    <n v="1"/>
    <x v="0"/>
    <x v="4"/>
    <n v="39997"/>
    <n v="2.7427242382769109E-2"/>
    <n v="2.5001875140635548"/>
  </r>
  <r>
    <x v="0"/>
    <x v="133"/>
    <n v="24"/>
    <n v="22"/>
    <n v="22"/>
    <x v="2"/>
    <x v="7"/>
    <n v="90903"/>
    <n v="0.87015472141996597"/>
    <n v="24.201621508641079"/>
  </r>
  <r>
    <x v="0"/>
    <x v="134"/>
    <n v="0"/>
    <n v="0"/>
    <n v="0"/>
    <x v="0"/>
    <x v="4"/>
    <n v="30677"/>
    <n v="0"/>
    <n v="0"/>
  </r>
  <r>
    <x v="0"/>
    <x v="135"/>
    <n v="5"/>
    <n v="4"/>
    <n v="4"/>
    <x v="2"/>
    <x v="5"/>
    <n v="80593"/>
    <n v="0.34737269008016491"/>
    <n v="4.9632102043601805"/>
  </r>
  <r>
    <x v="0"/>
    <x v="136"/>
    <n v="0"/>
    <n v="0"/>
    <n v="0"/>
    <x v="0"/>
    <x v="9"/>
    <n v="48019"/>
    <n v="0"/>
    <n v="0"/>
  </r>
  <r>
    <x v="0"/>
    <x v="137"/>
    <n v="36.4"/>
    <n v="6"/>
    <n v="6"/>
    <x v="0"/>
    <x v="2"/>
    <n v="16462"/>
    <n v="0.29124757354365294"/>
    <n v="36.447576236180289"/>
  </r>
  <r>
    <x v="0"/>
    <x v="138"/>
    <n v="13.6"/>
    <n v="6"/>
    <n v="6"/>
    <x v="0"/>
    <x v="7"/>
    <n v="43723"/>
    <n v="0.23731492402362706"/>
    <n v="13.722754614276239"/>
  </r>
  <r>
    <x v="0"/>
    <x v="139"/>
    <n v="4.5999999999999996"/>
    <n v="1"/>
    <n v="1"/>
    <x v="0"/>
    <x v="4"/>
    <n v="21812"/>
    <n v="2.7427242382769109E-2"/>
    <n v="4.5846323124885382"/>
  </r>
  <r>
    <x v="0"/>
    <x v="140"/>
    <n v="26.1"/>
    <n v="4"/>
    <n v="4"/>
    <x v="0"/>
    <x v="7"/>
    <n v="15366"/>
    <n v="0.15820994934908472"/>
    <n v="26.031498112716388"/>
  </r>
  <r>
    <x v="0"/>
    <x v="141"/>
    <n v="3.3"/>
    <n v="3"/>
    <n v="3"/>
    <x v="2"/>
    <x v="1"/>
    <n v="89521"/>
    <n v="0.10596280987940725"/>
    <n v="3.3511689994526423"/>
  </r>
  <r>
    <x v="0"/>
    <x v="142"/>
    <n v="13.8"/>
    <n v="12"/>
    <n v="12"/>
    <x v="2"/>
    <x v="4"/>
    <n v="86115"/>
    <n v="0.32912690859322935"/>
    <n v="13.934854554955583"/>
  </r>
  <r>
    <x v="0"/>
    <x v="143"/>
    <n v="8.6"/>
    <n v="3"/>
    <n v="3"/>
    <x v="0"/>
    <x v="5"/>
    <n v="34930"/>
    <n v="0.26052951756012371"/>
    <n v="8.588605782994561"/>
  </r>
  <r>
    <x v="0"/>
    <x v="144"/>
    <n v="6.3"/>
    <n v="3"/>
    <n v="3"/>
    <x v="0"/>
    <x v="1"/>
    <n v="47681"/>
    <n v="0.10596280987940725"/>
    <n v="6.2918143495312595"/>
  </r>
  <r>
    <x v="0"/>
    <x v="145"/>
    <n v="5.4"/>
    <n v="3"/>
    <n v="3"/>
    <x v="2"/>
    <x v="0"/>
    <n v="55677"/>
    <n v="0.60963218857955703"/>
    <n v="5.3882213481329808"/>
  </r>
  <r>
    <x v="0"/>
    <x v="146"/>
    <n v="2.7"/>
    <n v="2"/>
    <n v="2"/>
    <x v="2"/>
    <x v="1"/>
    <n v="72806"/>
    <n v="7.0641873252938178E-2"/>
    <n v="2.7470263439826388"/>
  </r>
  <r>
    <x v="0"/>
    <x v="147"/>
    <n v="23.6"/>
    <n v="10"/>
    <n v="10"/>
    <x v="0"/>
    <x v="10"/>
    <n v="42271"/>
    <n v="0.8950964824498433"/>
    <n v="23.656880603723593"/>
  </r>
  <r>
    <x v="0"/>
    <x v="148"/>
    <n v="34.1"/>
    <n v="17"/>
    <n v="17"/>
    <x v="0"/>
    <x v="8"/>
    <n v="49579"/>
    <n v="1.2776978590293404"/>
    <n v="34.288710946166724"/>
  </r>
  <r>
    <x v="0"/>
    <x v="149"/>
    <n v="7.3"/>
    <n v="3"/>
    <n v="3"/>
    <x v="0"/>
    <x v="1"/>
    <n v="41369"/>
    <n v="0.10596280987940725"/>
    <n v="7.2518069085547152"/>
  </r>
  <r>
    <x v="0"/>
    <x v="150"/>
    <n v="0"/>
    <n v="0"/>
    <n v="0"/>
    <x v="0"/>
    <x v="11"/>
    <n v="27472"/>
    <n v="0"/>
    <n v="0"/>
  </r>
  <r>
    <x v="0"/>
    <x v="151"/>
    <n v="23.4"/>
    <n v="8"/>
    <n v="8"/>
    <x v="0"/>
    <x v="8"/>
    <n v="34302"/>
    <n v="0.60126958071968961"/>
    <n v="23.322255262083843"/>
  </r>
  <r>
    <x v="0"/>
    <x v="152"/>
    <n v="3.7"/>
    <n v="1"/>
    <n v="1"/>
    <x v="0"/>
    <x v="4"/>
    <n v="26625"/>
    <n v="2.7427242382769109E-2"/>
    <n v="3.755868544600939"/>
  </r>
  <r>
    <x v="0"/>
    <x v="153"/>
    <n v="3.7"/>
    <n v="2"/>
    <n v="2"/>
    <x v="2"/>
    <x v="5"/>
    <n v="53259"/>
    <n v="0.17368634504008246"/>
    <n v="3.7552338571884567"/>
  </r>
  <r>
    <x v="0"/>
    <x v="154"/>
    <n v="15.6"/>
    <n v="2"/>
    <n v="2"/>
    <x v="0"/>
    <x v="11"/>
    <n v="12720"/>
    <n v="0.52314388549426627"/>
    <n v="15.723270440251572"/>
  </r>
  <r>
    <x v="0"/>
    <x v="155"/>
    <n v="3.1"/>
    <n v="2"/>
    <n v="2"/>
    <x v="2"/>
    <x v="4"/>
    <n v="64956"/>
    <n v="5.4854484765538218E-2"/>
    <n v="3.0790073280374406"/>
  </r>
  <r>
    <x v="0"/>
    <x v="156"/>
    <n v="6.6"/>
    <n v="3"/>
    <n v="3"/>
    <x v="0"/>
    <x v="10"/>
    <n v="45823"/>
    <n v="0.26852894473495298"/>
    <n v="6.5469305807127434"/>
  </r>
  <r>
    <x v="0"/>
    <x v="157"/>
    <n v="4.4000000000000004"/>
    <n v="1"/>
    <n v="1"/>
    <x v="0"/>
    <x v="1"/>
    <n v="22659"/>
    <n v="3.5320936626469089E-2"/>
    <n v="4.413257425305618"/>
  </r>
  <r>
    <x v="0"/>
    <x v="158"/>
    <n v="6.8"/>
    <n v="2"/>
    <n v="2"/>
    <x v="0"/>
    <x v="4"/>
    <n v="29306"/>
    <n v="5.4854484765538218E-2"/>
    <n v="6.8245410496144139"/>
  </r>
  <r>
    <x v="0"/>
    <x v="159"/>
    <n v="8.9"/>
    <n v="5"/>
    <n v="5"/>
    <x v="2"/>
    <x v="4"/>
    <n v="55644"/>
    <n v="0.13713621191384553"/>
    <n v="8.9856947739199207"/>
  </r>
  <r>
    <x v="0"/>
    <x v="160"/>
    <n v="17.899999999999999"/>
    <n v="4"/>
    <n v="4"/>
    <x v="0"/>
    <x v="7"/>
    <n v="22158"/>
    <n v="0.15820994934908472"/>
    <n v="18.052170773535519"/>
  </r>
  <r>
    <x v="0"/>
    <x v="161"/>
    <n v="115.9"/>
    <n v="18"/>
    <n v="18"/>
    <x v="0"/>
    <x v="7"/>
    <n v="15332"/>
    <n v="0.71194477207088114"/>
    <n v="117.40151317505871"/>
  </r>
  <r>
    <x v="0"/>
    <x v="162"/>
    <n v="18.600000000000001"/>
    <n v="7"/>
    <n v="7"/>
    <x v="0"/>
    <x v="10"/>
    <n v="37612"/>
    <n v="0.62656753771489038"/>
    <n v="18.611081569711793"/>
  </r>
  <r>
    <x v="0"/>
    <x v="163"/>
    <n v="26.1"/>
    <n v="3"/>
    <n v="3"/>
    <x v="0"/>
    <x v="1"/>
    <n v="11435"/>
    <n v="0.10596280987940725"/>
    <n v="26.235242675994751"/>
  </r>
  <r>
    <x v="0"/>
    <x v="164"/>
    <n v="14.3"/>
    <n v="4"/>
    <n v="4"/>
    <x v="0"/>
    <x v="1"/>
    <n v="27836"/>
    <n v="0.14128374650587636"/>
    <n v="14.369880729989942"/>
  </r>
  <r>
    <x v="0"/>
    <x v="165"/>
    <n v="21.1"/>
    <n v="13"/>
    <n v="13"/>
    <x v="2"/>
    <x v="4"/>
    <n v="61155"/>
    <n v="0.35655415097599841"/>
    <n v="21.257460551058784"/>
  </r>
  <r>
    <x v="0"/>
    <x v="166"/>
    <n v="0"/>
    <n v="0"/>
    <n v="0"/>
    <x v="0"/>
    <x v="1"/>
    <n v="11146"/>
    <n v="0"/>
    <n v="0"/>
  </r>
  <r>
    <x v="0"/>
    <x v="167"/>
    <n v="4.0999999999999996"/>
    <n v="5"/>
    <n v="5"/>
    <x v="1"/>
    <x v="3"/>
    <n v="122415"/>
    <n v="0.77247755180234456"/>
    <n v="4.084466772862803"/>
  </r>
  <r>
    <x v="0"/>
    <x v="168"/>
    <n v="9.6"/>
    <n v="12"/>
    <n v="12"/>
    <x v="1"/>
    <x v="4"/>
    <n v="124306"/>
    <n v="0.32912690859322935"/>
    <n v="9.653596769262947"/>
  </r>
  <r>
    <x v="0"/>
    <x v="169"/>
    <n v="7.4"/>
    <n v="2"/>
    <n v="2"/>
    <x v="0"/>
    <x v="4"/>
    <n v="27197"/>
    <n v="5.4854484765538218E-2"/>
    <n v="7.3537522520866263"/>
  </r>
  <r>
    <x v="0"/>
    <x v="170"/>
    <n v="8"/>
    <n v="6"/>
    <n v="6"/>
    <x v="2"/>
    <x v="4"/>
    <n v="74947"/>
    <n v="0.16456345429661468"/>
    <n v="8.0056573311807018"/>
  </r>
  <r>
    <x v="0"/>
    <x v="171"/>
    <n v="16.7"/>
    <n v="13"/>
    <n v="13"/>
    <x v="2"/>
    <x v="6"/>
    <n v="77389"/>
    <n v="3.1578691670512788"/>
    <n v="16.798252981689906"/>
  </r>
  <r>
    <x v="0"/>
    <x v="172"/>
    <n v="36.4"/>
    <n v="13"/>
    <n v="13"/>
    <x v="0"/>
    <x v="10"/>
    <n v="35857"/>
    <n v="1.1636254271847961"/>
    <n v="36.255124522408458"/>
  </r>
  <r>
    <x v="0"/>
    <x v="173"/>
    <n v="13.3"/>
    <n v="4"/>
    <n v="4"/>
    <x v="0"/>
    <x v="8"/>
    <n v="29755"/>
    <n v="0.30063479035984481"/>
    <n v="13.443118803562427"/>
  </r>
  <r>
    <x v="0"/>
    <x v="174"/>
    <n v="10.8"/>
    <n v="5"/>
    <n v="5"/>
    <x v="0"/>
    <x v="2"/>
    <n v="46372"/>
    <n v="0.24270631128637743"/>
    <n v="10.782368670749591"/>
  </r>
  <r>
    <x v="0"/>
    <x v="175"/>
    <n v="0"/>
    <n v="0"/>
    <n v="0"/>
    <x v="0"/>
    <x v="4"/>
    <n v="22746"/>
    <n v="0"/>
    <n v="0"/>
  </r>
  <r>
    <x v="0"/>
    <x v="176"/>
    <n v="3"/>
    <n v="1"/>
    <n v="1"/>
    <x v="0"/>
    <x v="2"/>
    <n v="33574"/>
    <n v="4.8541262257275487E-2"/>
    <n v="2.9784952641925302"/>
  </r>
  <r>
    <x v="0"/>
    <x v="177"/>
    <n v="47.2"/>
    <n v="11"/>
    <n v="11"/>
    <x v="0"/>
    <x v="7"/>
    <n v="23120"/>
    <n v="0.43507736070998299"/>
    <n v="47.577854671280278"/>
  </r>
  <r>
    <x v="0"/>
    <x v="178"/>
    <n v="20.7"/>
    <n v="3"/>
    <n v="3"/>
    <x v="0"/>
    <x v="8"/>
    <n v="14395"/>
    <n v="0.22547609276988362"/>
    <n v="20.840569642236886"/>
  </r>
  <r>
    <x v="0"/>
    <x v="179"/>
    <n v="0"/>
    <n v="0"/>
    <n v="0"/>
    <x v="0"/>
    <x v="9"/>
    <n v="9732"/>
    <n v="0"/>
    <n v="0"/>
  </r>
  <r>
    <x v="0"/>
    <x v="180"/>
    <n v="0"/>
    <n v="0"/>
    <n v="0"/>
    <x v="0"/>
    <x v="5"/>
    <n v="22547"/>
    <n v="0"/>
    <n v="0"/>
  </r>
  <r>
    <x v="0"/>
    <x v="181"/>
    <n v="4"/>
    <n v="1"/>
    <n v="1"/>
    <x v="0"/>
    <x v="2"/>
    <n v="24350"/>
    <n v="4.8541262257275487E-2"/>
    <n v="4.1067761806981515"/>
  </r>
  <r>
    <x v="0"/>
    <x v="182"/>
    <n v="21.1"/>
    <n v="5"/>
    <n v="5"/>
    <x v="0"/>
    <x v="10"/>
    <n v="23697"/>
    <n v="0.44754824122492165"/>
    <n v="21.099717263788666"/>
  </r>
  <r>
    <x v="0"/>
    <x v="183"/>
    <n v="6.1"/>
    <n v="2"/>
    <n v="2"/>
    <x v="0"/>
    <x v="4"/>
    <n v="32518"/>
    <n v="5.4854484765538218E-2"/>
    <n v="6.1504397564425854"/>
  </r>
  <r>
    <x v="0"/>
    <x v="184"/>
    <n v="34.5"/>
    <n v="42"/>
    <n v="42"/>
    <x v="1"/>
    <x v="10"/>
    <n v="122723"/>
    <n v="3.7594052262893416"/>
    <n v="34.223413704032659"/>
  </r>
  <r>
    <x v="0"/>
    <x v="185"/>
    <n v="0"/>
    <n v="0"/>
    <n v="0"/>
    <x v="0"/>
    <x v="1"/>
    <n v="44480"/>
    <n v="0"/>
    <n v="0"/>
  </r>
  <r>
    <x v="0"/>
    <x v="186"/>
    <n v="10.6"/>
    <n v="2"/>
    <n v="2"/>
    <x v="0"/>
    <x v="10"/>
    <n v="19039"/>
    <n v="0.17901929648996864"/>
    <n v="10.504753400913915"/>
  </r>
  <r>
    <x v="0"/>
    <x v="187"/>
    <n v="89.1"/>
    <n v="72"/>
    <n v="72"/>
    <x v="2"/>
    <x v="7"/>
    <n v="80148"/>
    <n v="2.8477790882835246"/>
    <n v="89.833807456206017"/>
  </r>
  <r>
    <x v="0"/>
    <x v="188"/>
    <n v="0"/>
    <n v="0"/>
    <n v="0"/>
    <x v="0"/>
    <x v="0"/>
    <n v="33410"/>
    <n v="0"/>
    <n v="0"/>
  </r>
  <r>
    <x v="0"/>
    <x v="189"/>
    <n v="6.2"/>
    <n v="3"/>
    <n v="3"/>
    <x v="0"/>
    <x v="11"/>
    <n v="48303"/>
    <n v="0.78471582824139952"/>
    <n v="6.2107943605987206"/>
  </r>
  <r>
    <x v="0"/>
    <x v="190"/>
    <n v="5.2"/>
    <n v="1"/>
    <n v="1"/>
    <x v="0"/>
    <x v="4"/>
    <n v="19338"/>
    <n v="2.7427242382769109E-2"/>
    <n v="5.1711655807218948"/>
  </r>
  <r>
    <x v="0"/>
    <x v="191"/>
    <n v="3"/>
    <n v="1"/>
    <n v="1"/>
    <x v="0"/>
    <x v="0"/>
    <n v="33172"/>
    <n v="0.20321072952651897"/>
    <n v="3.0145906185939948"/>
  </r>
  <r>
    <x v="0"/>
    <x v="192"/>
    <n v="3.3"/>
    <n v="2"/>
    <n v="2"/>
    <x v="2"/>
    <x v="9"/>
    <n v="60951"/>
    <n v="0.34308671688312575"/>
    <n v="3.2813243425046346"/>
  </r>
  <r>
    <x v="0"/>
    <x v="193"/>
    <n v="18.399999999999999"/>
    <n v="2"/>
    <n v="2"/>
    <x v="0"/>
    <x v="7"/>
    <n v="10831"/>
    <n v="7.9104974674542361E-2"/>
    <n v="18.465515649524512"/>
  </r>
  <r>
    <x v="0"/>
    <x v="194"/>
    <n v="5.4"/>
    <n v="2"/>
    <n v="2"/>
    <x v="0"/>
    <x v="7"/>
    <n v="36967"/>
    <n v="7.9104974674542361E-2"/>
    <n v="5.4102307463413313"/>
  </r>
  <r>
    <x v="0"/>
    <x v="195"/>
    <n v="20.5"/>
    <n v="9"/>
    <n v="9"/>
    <x v="0"/>
    <x v="4"/>
    <n v="43846"/>
    <n v="0.24684518144492198"/>
    <n v="20.526387811887059"/>
  </r>
  <r>
    <x v="0"/>
    <x v="196"/>
    <n v="2.8"/>
    <n v="1"/>
    <n v="1"/>
    <x v="0"/>
    <x v="2"/>
    <n v="35627"/>
    <n v="4.8541262257275487E-2"/>
    <n v="2.8068599657563085"/>
  </r>
  <r>
    <x v="0"/>
    <x v="197"/>
    <n v="0"/>
    <n v="0"/>
    <n v="0"/>
    <x v="0"/>
    <x v="8"/>
    <n v="13879"/>
    <n v="0"/>
    <n v="0"/>
  </r>
  <r>
    <x v="0"/>
    <x v="198"/>
    <n v="12.8"/>
    <n v="1"/>
    <n v="1"/>
    <x v="0"/>
    <x v="10"/>
    <n v="7768"/>
    <n v="8.9509648244984322E-2"/>
    <n v="12.873326467559217"/>
  </r>
  <r>
    <x v="0"/>
    <x v="199"/>
    <n v="16.600000000000001"/>
    <n v="4"/>
    <n v="4"/>
    <x v="0"/>
    <x v="2"/>
    <n v="23615"/>
    <n v="0.19416504902910195"/>
    <n v="16.938386618674571"/>
  </r>
  <r>
    <x v="0"/>
    <x v="200"/>
    <n v="41.2"/>
    <n v="7"/>
    <n v="7"/>
    <x v="0"/>
    <x v="10"/>
    <n v="17038"/>
    <n v="0.62656753771489038"/>
    <n v="41.084634346754314"/>
  </r>
  <r>
    <x v="0"/>
    <x v="201"/>
    <n v="9.5"/>
    <n v="6"/>
    <n v="6"/>
    <x v="2"/>
    <x v="8"/>
    <n v="62426"/>
    <n v="0.45095218553976724"/>
    <n v="9.6113798737705451"/>
  </r>
  <r>
    <x v="0"/>
    <x v="202"/>
    <n v="3.5"/>
    <n v="1"/>
    <n v="1"/>
    <x v="0"/>
    <x v="4"/>
    <n v="28269"/>
    <n v="2.7427242382769109E-2"/>
    <n v="3.5374438430789912"/>
  </r>
  <r>
    <x v="0"/>
    <x v="203"/>
    <n v="4.7"/>
    <n v="2"/>
    <n v="2"/>
    <x v="0"/>
    <x v="2"/>
    <n v="42307"/>
    <n v="9.7082524514550975E-2"/>
    <n v="4.7273500839104639"/>
  </r>
  <r>
    <x v="0"/>
    <x v="204"/>
    <n v="27.2"/>
    <n v="48"/>
    <n v="48"/>
    <x v="1"/>
    <x v="2"/>
    <n v="175948"/>
    <n v="2.3299805883492235"/>
    <n v="27.280787505399321"/>
  </r>
  <r>
    <x v="0"/>
    <x v="205"/>
    <n v="8.3000000000000007"/>
    <n v="7"/>
    <n v="7"/>
    <x v="2"/>
    <x v="4"/>
    <n v="84588"/>
    <n v="0.19199069667938376"/>
    <n v="8.2754054948692488"/>
  </r>
  <r>
    <x v="0"/>
    <x v="206"/>
    <n v="2.2000000000000002"/>
    <n v="1"/>
    <n v="1"/>
    <x v="0"/>
    <x v="3"/>
    <n v="45287"/>
    <n v="0.15449551036046894"/>
    <n v="2.208139201095237"/>
  </r>
  <r>
    <x v="0"/>
    <x v="207"/>
    <n v="0"/>
    <n v="0"/>
    <n v="0"/>
    <x v="0"/>
    <x v="11"/>
    <n v="7314"/>
    <n v="0"/>
    <n v="0"/>
  </r>
  <r>
    <x v="0"/>
    <x v="208"/>
    <n v="3.2"/>
    <n v="1"/>
    <n v="1"/>
    <x v="0"/>
    <x v="0"/>
    <n v="32370"/>
    <n v="0.20321072952651897"/>
    <n v="3.0892801977139328"/>
  </r>
  <r>
    <x v="0"/>
    <x v="209"/>
    <n v="4.3"/>
    <n v="2"/>
    <n v="2"/>
    <x v="0"/>
    <x v="6"/>
    <n v="46625"/>
    <n v="0.48582602570019673"/>
    <n v="4.2895442359249332"/>
  </r>
  <r>
    <x v="0"/>
    <x v="210"/>
    <n v="7"/>
    <n v="3"/>
    <n v="3"/>
    <x v="0"/>
    <x v="4"/>
    <n v="42661"/>
    <n v="8.2281727148307338E-2"/>
    <n v="7.0321839619324447"/>
  </r>
  <r>
    <x v="0"/>
    <x v="211"/>
    <n v="4.3"/>
    <n v="1"/>
    <n v="1"/>
    <x v="0"/>
    <x v="7"/>
    <n v="23019"/>
    <n v="3.955248733727118E-2"/>
    <n v="4.3442373691298499"/>
  </r>
  <r>
    <x v="0"/>
    <x v="212"/>
    <n v="10.9"/>
    <n v="3"/>
    <n v="3"/>
    <x v="0"/>
    <x v="2"/>
    <n v="27114"/>
    <n v="0.14562378677182647"/>
    <n v="11.064394777605665"/>
  </r>
  <r>
    <x v="0"/>
    <x v="213"/>
    <n v="20.5"/>
    <n v="5"/>
    <n v="5"/>
    <x v="0"/>
    <x v="4"/>
    <n v="23887"/>
    <n v="0.13713621191384553"/>
    <n v="20.93188763762716"/>
  </r>
  <r>
    <x v="0"/>
    <x v="214"/>
    <n v="5.4"/>
    <n v="1"/>
    <n v="1"/>
    <x v="0"/>
    <x v="7"/>
    <n v="18558"/>
    <n v="3.955248733727118E-2"/>
    <n v="5.3885116930703738"/>
  </r>
  <r>
    <x v="0"/>
    <x v="215"/>
    <n v="38.299999999999997"/>
    <n v="10"/>
    <n v="10"/>
    <x v="0"/>
    <x v="7"/>
    <n v="26132"/>
    <n v="0.3955248733727118"/>
    <n v="38.26725853359865"/>
  </r>
  <r>
    <x v="0"/>
    <x v="216"/>
    <n v="0"/>
    <n v="0"/>
    <n v="0"/>
    <x v="0"/>
    <x v="9"/>
    <n v="38075"/>
    <n v="0"/>
    <n v="0"/>
  </r>
  <r>
    <x v="0"/>
    <x v="217"/>
    <n v="21.2"/>
    <n v="5"/>
    <n v="5"/>
    <x v="0"/>
    <x v="2"/>
    <n v="23504"/>
    <n v="0.24270631128637743"/>
    <n v="21.27297481279782"/>
  </r>
  <r>
    <x v="0"/>
    <x v="218"/>
    <n v="9.4"/>
    <n v="3"/>
    <n v="3"/>
    <x v="0"/>
    <x v="5"/>
    <n v="31915"/>
    <n v="0.26052951756012371"/>
    <n v="9.3999686667711106"/>
  </r>
  <r>
    <x v="0"/>
    <x v="219"/>
    <n v="0"/>
    <n v="0"/>
    <n v="0"/>
    <x v="0"/>
    <x v="5"/>
    <n v="18023"/>
    <n v="0"/>
    <n v="0"/>
  </r>
  <r>
    <x v="0"/>
    <x v="220"/>
    <n v="11.2"/>
    <n v="2"/>
    <n v="2"/>
    <x v="0"/>
    <x v="5"/>
    <n v="17630"/>
    <n v="0.17368634504008246"/>
    <n v="11.344299489506524"/>
  </r>
  <r>
    <x v="0"/>
    <x v="221"/>
    <n v="0"/>
    <n v="0"/>
    <n v="0"/>
    <x v="0"/>
    <x v="2"/>
    <n v="29675"/>
    <n v="0"/>
    <n v="0"/>
  </r>
  <r>
    <x v="0"/>
    <x v="222"/>
    <n v="16.2"/>
    <n v="9"/>
    <n v="9"/>
    <x v="2"/>
    <x v="7"/>
    <n v="55147"/>
    <n v="0.35597238603544057"/>
    <n v="16.320017408018568"/>
  </r>
  <r>
    <x v="0"/>
    <x v="223"/>
    <n v="0"/>
    <n v="0"/>
    <n v="0"/>
    <x v="0"/>
    <x v="3"/>
    <n v="25459"/>
    <n v="0"/>
    <n v="0"/>
  </r>
  <r>
    <x v="0"/>
    <x v="224"/>
    <n v="20.5"/>
    <n v="2"/>
    <n v="2"/>
    <x v="0"/>
    <x v="1"/>
    <n v="9735"/>
    <n v="7.0641873252938178E-2"/>
    <n v="20.544427324088343"/>
  </r>
  <r>
    <x v="0"/>
    <x v="225"/>
    <n v="0"/>
    <n v="0"/>
    <n v="0"/>
    <x v="0"/>
    <x v="1"/>
    <n v="11526"/>
    <n v="0"/>
    <n v="0"/>
  </r>
  <r>
    <x v="0"/>
    <x v="226"/>
    <n v="6.7"/>
    <n v="2"/>
    <n v="2"/>
    <x v="0"/>
    <x v="3"/>
    <n v="29753"/>
    <n v="0.30899102072093787"/>
    <n v="6.722011225758747"/>
  </r>
  <r>
    <x v="0"/>
    <x v="227"/>
    <n v="28.4"/>
    <n v="26"/>
    <n v="26"/>
    <x v="2"/>
    <x v="7"/>
    <n v="90951"/>
    <n v="1.0283646707690506"/>
    <n v="28.586821475299885"/>
  </r>
  <r>
    <x v="0"/>
    <x v="228"/>
    <n v="5.0999999999999996"/>
    <n v="2"/>
    <n v="2"/>
    <x v="0"/>
    <x v="2"/>
    <n v="39520"/>
    <n v="9.7082524514550975E-2"/>
    <n v="5.0607287449392713"/>
  </r>
  <r>
    <x v="0"/>
    <x v="229"/>
    <n v="21.6"/>
    <n v="3"/>
    <n v="3"/>
    <x v="0"/>
    <x v="1"/>
    <n v="13496"/>
    <n v="0.10596280987940725"/>
    <n v="22.228808535862477"/>
  </r>
  <r>
    <x v="0"/>
    <x v="230"/>
    <n v="19.600000000000001"/>
    <n v="2"/>
    <n v="2"/>
    <x v="0"/>
    <x v="8"/>
    <n v="10180"/>
    <n v="0.1503173951799224"/>
    <n v="19.646365422396855"/>
  </r>
  <r>
    <x v="0"/>
    <x v="231"/>
    <n v="23.1"/>
    <n v="11"/>
    <n v="11"/>
    <x v="0"/>
    <x v="2"/>
    <n v="47481"/>
    <n v="0.53395388483003037"/>
    <n v="23.167161601482697"/>
  </r>
  <r>
    <x v="0"/>
    <x v="232"/>
    <n v="3.1"/>
    <n v="1"/>
    <n v="1"/>
    <x v="0"/>
    <x v="4"/>
    <n v="32264"/>
    <n v="2.7427242382769109E-2"/>
    <n v="3.099429704934292"/>
  </r>
  <r>
    <x v="0"/>
    <x v="233"/>
    <n v="94.7"/>
    <n v="41"/>
    <n v="41"/>
    <x v="0"/>
    <x v="10"/>
    <n v="43312"/>
    <n v="3.6698955780443572"/>
    <n v="94.661987439970446"/>
  </r>
  <r>
    <x v="0"/>
    <x v="234"/>
    <n v="8.1999999999999993"/>
    <n v="1"/>
    <n v="1"/>
    <x v="0"/>
    <x v="9"/>
    <n v="12245"/>
    <n v="0.17154335844156288"/>
    <n v="8.1665986116782356"/>
  </r>
  <r>
    <x v="0"/>
    <x v="235"/>
    <n v="20.2"/>
    <n v="11"/>
    <n v="11"/>
    <x v="2"/>
    <x v="4"/>
    <n v="53634"/>
    <n v="0.30169966621046018"/>
    <n v="20.509378379386213"/>
  </r>
  <r>
    <x v="0"/>
    <x v="236"/>
    <n v="8.6999999999999993"/>
    <n v="7"/>
    <n v="7"/>
    <x v="2"/>
    <x v="1"/>
    <n v="79983"/>
    <n v="0.24724655638528362"/>
    <n v="8.7518597702011682"/>
  </r>
  <r>
    <x v="0"/>
    <x v="237"/>
    <n v="8.3000000000000007"/>
    <n v="2"/>
    <n v="2"/>
    <x v="0"/>
    <x v="2"/>
    <n v="24313"/>
    <n v="9.7082524514550975E-2"/>
    <n v="8.2260519063875304"/>
  </r>
  <r>
    <x v="0"/>
    <x v="238"/>
    <n v="8"/>
    <n v="3"/>
    <n v="3"/>
    <x v="0"/>
    <x v="5"/>
    <n v="37158"/>
    <n v="0.26052951756012371"/>
    <n v="8.0736315194574519"/>
  </r>
  <r>
    <x v="0"/>
    <x v="239"/>
    <n v="17.600000000000001"/>
    <n v="4"/>
    <n v="4"/>
    <x v="0"/>
    <x v="11"/>
    <n v="22555"/>
    <n v="1.0462877709885325"/>
    <n v="17.734426956328974"/>
  </r>
  <r>
    <x v="0"/>
    <x v="240"/>
    <n v="25.6"/>
    <n v="8"/>
    <n v="8"/>
    <x v="0"/>
    <x v="2"/>
    <n v="31338"/>
    <n v="0.3883300980582039"/>
    <n v="25.528112834258724"/>
  </r>
  <r>
    <x v="0"/>
    <x v="241"/>
    <n v="0"/>
    <n v="0"/>
    <n v="0"/>
    <x v="0"/>
    <x v="8"/>
    <n v="5175"/>
    <n v="0"/>
    <n v="0"/>
  </r>
  <r>
    <x v="0"/>
    <x v="242"/>
    <n v="0"/>
    <n v="0"/>
    <n v="0"/>
    <x v="0"/>
    <x v="7"/>
    <n v="13040"/>
    <n v="0"/>
    <n v="0"/>
  </r>
  <r>
    <x v="0"/>
    <x v="243"/>
    <n v="9.1999999999999993"/>
    <n v="4"/>
    <n v="4"/>
    <x v="0"/>
    <x v="2"/>
    <n v="43527"/>
    <n v="0.19416504902910195"/>
    <n v="9.1896983481517207"/>
  </r>
  <r>
    <x v="0"/>
    <x v="244"/>
    <n v="0"/>
    <n v="0"/>
    <n v="0"/>
    <x v="0"/>
    <x v="8"/>
    <n v="19816"/>
    <n v="0"/>
    <n v="0"/>
  </r>
  <r>
    <x v="0"/>
    <x v="245"/>
    <n v="2.2000000000000002"/>
    <n v="1"/>
    <n v="1"/>
    <x v="0"/>
    <x v="4"/>
    <n v="45789"/>
    <n v="2.7427242382769109E-2"/>
    <n v="2.1839306383629258"/>
  </r>
  <r>
    <x v="0"/>
    <x v="246"/>
    <n v="0"/>
    <n v="0"/>
    <n v="0"/>
    <x v="0"/>
    <x v="5"/>
    <n v="38097"/>
    <n v="0"/>
    <n v="0"/>
  </r>
  <r>
    <x v="0"/>
    <x v="247"/>
    <n v="5.6"/>
    <n v="3"/>
    <n v="3"/>
    <x v="2"/>
    <x v="4"/>
    <n v="52208"/>
    <n v="8.2281727148307338E-2"/>
    <n v="5.7462457860864236"/>
  </r>
  <r>
    <x v="0"/>
    <x v="248"/>
    <n v="4.9000000000000004"/>
    <n v="1"/>
    <n v="1"/>
    <x v="0"/>
    <x v="10"/>
    <n v="20728"/>
    <n v="8.9509648244984322E-2"/>
    <n v="4.8243921265920493"/>
  </r>
  <r>
    <x v="0"/>
    <x v="249"/>
    <n v="22.3"/>
    <n v="13"/>
    <n v="13"/>
    <x v="2"/>
    <x v="10"/>
    <n v="57761"/>
    <n v="1.1636254271847961"/>
    <n v="22.506535551669813"/>
  </r>
  <r>
    <x v="0"/>
    <x v="250"/>
    <n v="9.1"/>
    <n v="7"/>
    <n v="7"/>
    <x v="2"/>
    <x v="7"/>
    <n v="77000"/>
    <n v="0.27686741136089826"/>
    <n v="9.0909090909090899"/>
  </r>
  <r>
    <x v="0"/>
    <x v="251"/>
    <n v="12.6"/>
    <n v="81"/>
    <n v="81"/>
    <x v="1"/>
    <x v="4"/>
    <n v="638712"/>
    <n v="2.2216066330042978"/>
    <n v="12.681772066283395"/>
  </r>
  <r>
    <x v="0"/>
    <x v="252"/>
    <n v="120.9"/>
    <n v="2"/>
    <n v="2"/>
    <x v="0"/>
    <x v="2"/>
    <n v="1575"/>
    <n v="9.7082524514550975E-2"/>
    <n v="126.98412698412699"/>
  </r>
  <r>
    <x v="0"/>
    <x v="253"/>
    <n v="8.9"/>
    <n v="2"/>
    <n v="2"/>
    <x v="0"/>
    <x v="7"/>
    <n v="22401"/>
    <n v="7.9104974674542361E-2"/>
    <n v="8.9281728494263657"/>
  </r>
  <r>
    <x v="0"/>
    <x v="254"/>
    <n v="12.9"/>
    <n v="6"/>
    <n v="6"/>
    <x v="0"/>
    <x v="1"/>
    <n v="46379"/>
    <n v="0.21192561975881449"/>
    <n v="12.936889540524806"/>
  </r>
  <r>
    <x v="0"/>
    <x v="255"/>
    <n v="0"/>
    <n v="0"/>
    <n v="0"/>
    <x v="0"/>
    <x v="2"/>
    <n v="9751"/>
    <n v="0"/>
    <n v="0"/>
  </r>
  <r>
    <x v="0"/>
    <x v="256"/>
    <n v="2.6"/>
    <n v="2"/>
    <n v="2"/>
    <x v="2"/>
    <x v="4"/>
    <n v="77907"/>
    <n v="5.4854484765538218E-2"/>
    <n v="2.5671634127870413"/>
  </r>
  <r>
    <x v="0"/>
    <x v="257"/>
    <n v="0"/>
    <n v="0"/>
    <n v="0"/>
    <x v="0"/>
    <x v="3"/>
    <n v="932"/>
    <n v="0"/>
    <n v="0"/>
  </r>
  <r>
    <x v="0"/>
    <x v="258"/>
    <n v="5.9"/>
    <n v="2"/>
    <n v="2"/>
    <x v="0"/>
    <x v="11"/>
    <n v="33687"/>
    <n v="0.52314388549426627"/>
    <n v="5.9370083414967194"/>
  </r>
  <r>
    <x v="0"/>
    <x v="259"/>
    <n v="5"/>
    <n v="27"/>
    <n v="27"/>
    <x v="1"/>
    <x v="4"/>
    <n v="532561"/>
    <n v="0.74053554433476598"/>
    <n v="5.0698417646053695"/>
  </r>
  <r>
    <x v="0"/>
    <x v="260"/>
    <n v="22.7"/>
    <n v="35"/>
    <n v="35"/>
    <x v="1"/>
    <x v="7"/>
    <n v="153434"/>
    <n v="1.3843370568044913"/>
    <n v="22.811110966278662"/>
  </r>
  <r>
    <x v="0"/>
    <x v="261"/>
    <n v="47.5"/>
    <n v="5"/>
    <n v="5"/>
    <x v="0"/>
    <x v="10"/>
    <n v="10561"/>
    <n v="0.44754824122492165"/>
    <n v="47.344001515008053"/>
  </r>
  <r>
    <x v="0"/>
    <x v="262"/>
    <n v="68.900000000000006"/>
    <n v="8"/>
    <n v="8"/>
    <x v="0"/>
    <x v="7"/>
    <n v="11577"/>
    <n v="0.31641989869816944"/>
    <n v="69.102530880193484"/>
  </r>
  <r>
    <x v="0"/>
    <x v="263"/>
    <n v="34.5"/>
    <n v="10"/>
    <n v="10"/>
    <x v="0"/>
    <x v="7"/>
    <n v="28673"/>
    <n v="0.3955248733727118"/>
    <n v="34.876015763959124"/>
  </r>
  <r>
    <x v="0"/>
    <x v="264"/>
    <n v="55"/>
    <n v="51"/>
    <n v="51"/>
    <x v="2"/>
    <x v="10"/>
    <n v="92956"/>
    <n v="4.5649920604942009"/>
    <n v="54.864667154352595"/>
  </r>
  <r>
    <x v="0"/>
    <x v="265"/>
    <n v="4"/>
    <n v="1"/>
    <n v="1"/>
    <x v="0"/>
    <x v="4"/>
    <n v="25020"/>
    <n v="2.7427242382769109E-2"/>
    <n v="3.9968025579536373"/>
  </r>
  <r>
    <x v="0"/>
    <x v="266"/>
    <n v="8.6"/>
    <n v="2"/>
    <n v="2"/>
    <x v="0"/>
    <x v="11"/>
    <n v="23526"/>
    <n v="0.52314388549426627"/>
    <n v="8.5012326787384165"/>
  </r>
  <r>
    <x v="0"/>
    <x v="267"/>
    <n v="5.4"/>
    <n v="3"/>
    <n v="3"/>
    <x v="2"/>
    <x v="3"/>
    <n v="55889"/>
    <n v="0.46348653108140681"/>
    <n v="5.3677825690207372"/>
  </r>
  <r>
    <x v="0"/>
    <x v="268"/>
    <n v="28.1"/>
    <n v="13"/>
    <n v="13"/>
    <x v="0"/>
    <x v="8"/>
    <n v="46089"/>
    <n v="0.97706306866949566"/>
    <n v="28.206296513267805"/>
  </r>
  <r>
    <x v="0"/>
    <x v="269"/>
    <n v="15.5"/>
    <n v="3"/>
    <n v="3"/>
    <x v="0"/>
    <x v="7"/>
    <n v="19120"/>
    <n v="0.11865746201181353"/>
    <n v="15.690376569037657"/>
  </r>
  <r>
    <x v="0"/>
    <x v="270"/>
    <n v="29.6"/>
    <n v="5"/>
    <n v="5"/>
    <x v="0"/>
    <x v="7"/>
    <n v="16753"/>
    <n v="0.1977624366863559"/>
    <n v="29.845400823733062"/>
  </r>
  <r>
    <x v="0"/>
    <x v="271"/>
    <n v="0"/>
    <n v="0"/>
    <n v="0"/>
    <x v="0"/>
    <x v="9"/>
    <n v="32258"/>
    <n v="0"/>
    <n v="0"/>
  </r>
  <r>
    <x v="0"/>
    <x v="272"/>
    <n v="11.8"/>
    <n v="2"/>
    <n v="2"/>
    <x v="0"/>
    <x v="5"/>
    <n v="16797"/>
    <n v="0.17368634504008246"/>
    <n v="11.906888134785973"/>
  </r>
  <r>
    <x v="0"/>
    <x v="273"/>
    <n v="13.8"/>
    <n v="3"/>
    <n v="3"/>
    <x v="0"/>
    <x v="1"/>
    <n v="21670"/>
    <n v="0.10596280987940725"/>
    <n v="13.844023996308259"/>
  </r>
  <r>
    <x v="0"/>
    <x v="274"/>
    <n v="16"/>
    <n v="4"/>
    <n v="4"/>
    <x v="0"/>
    <x v="7"/>
    <n v="24781"/>
    <n v="0.15820994934908472"/>
    <n v="16.141398652193214"/>
  </r>
  <r>
    <x v="0"/>
    <x v="275"/>
    <n v="2.2999999999999998"/>
    <n v="1"/>
    <n v="1"/>
    <x v="0"/>
    <x v="5"/>
    <n v="43768"/>
    <n v="8.6843172520041229E-2"/>
    <n v="2.2847742643026869"/>
  </r>
  <r>
    <x v="0"/>
    <x v="276"/>
    <n v="16"/>
    <n v="4"/>
    <n v="4"/>
    <x v="0"/>
    <x v="10"/>
    <n v="24987"/>
    <n v="0.35803859297993729"/>
    <n v="16.0083243286509"/>
  </r>
  <r>
    <x v="0"/>
    <x v="277"/>
    <n v="15.5"/>
    <n v="10"/>
    <n v="10"/>
    <x v="2"/>
    <x v="8"/>
    <n v="64513"/>
    <n v="0.75158697589961199"/>
    <n v="15.500751786461642"/>
  </r>
  <r>
    <x v="0"/>
    <x v="278"/>
    <n v="2.2000000000000002"/>
    <n v="2"/>
    <n v="2"/>
    <x v="2"/>
    <x v="3"/>
    <n v="89583"/>
    <n v="0.30899102072093787"/>
    <n v="2.2325664467588715"/>
  </r>
  <r>
    <x v="0"/>
    <x v="279"/>
    <n v="7.3"/>
    <n v="4"/>
    <n v="4"/>
    <x v="2"/>
    <x v="11"/>
    <n v="54440"/>
    <n v="1.0462877709885325"/>
    <n v="7.3475385745775164"/>
  </r>
  <r>
    <x v="0"/>
    <x v="280"/>
    <n v="0"/>
    <n v="0"/>
    <n v="0"/>
    <x v="0"/>
    <x v="3"/>
    <n v="4906"/>
    <n v="0"/>
    <n v="0"/>
  </r>
  <r>
    <x v="0"/>
    <x v="281"/>
    <n v="14.8"/>
    <n v="2"/>
    <n v="2"/>
    <x v="0"/>
    <x v="1"/>
    <n v="13584"/>
    <n v="7.0641873252938178E-2"/>
    <n v="14.723203769140163"/>
  </r>
  <r>
    <x v="0"/>
    <x v="282"/>
    <n v="5.4"/>
    <n v="2"/>
    <n v="2"/>
    <x v="0"/>
    <x v="4"/>
    <n v="36584"/>
    <n v="5.4854484765538218E-2"/>
    <n v="5.4668707631751587"/>
  </r>
  <r>
    <x v="0"/>
    <x v="283"/>
    <n v="7.8"/>
    <n v="2"/>
    <n v="2"/>
    <x v="0"/>
    <x v="11"/>
    <n v="25583"/>
    <n v="0.52314388549426627"/>
    <n v="7.8176914357190324"/>
  </r>
  <r>
    <x v="0"/>
    <x v="284"/>
    <n v="9.5"/>
    <n v="4"/>
    <n v="4"/>
    <x v="0"/>
    <x v="2"/>
    <n v="41465"/>
    <n v="0.19416504902910195"/>
    <n v="9.646689979500783"/>
  </r>
  <r>
    <x v="0"/>
    <x v="285"/>
    <n v="54.8"/>
    <n v="119"/>
    <n v="119"/>
    <x v="1"/>
    <x v="7"/>
    <n v="215521"/>
    <n v="4.7067459931352706"/>
    <n v="55.215037049753853"/>
  </r>
  <r>
    <x v="0"/>
    <x v="286"/>
    <n v="14.1"/>
    <n v="3"/>
    <n v="3"/>
    <x v="0"/>
    <x v="5"/>
    <n v="21213"/>
    <n v="0.26052951756012371"/>
    <n v="14.142271248762549"/>
  </r>
  <r>
    <x v="0"/>
    <x v="287"/>
    <n v="0"/>
    <n v="0"/>
    <n v="0"/>
    <x v="0"/>
    <x v="5"/>
    <n v="33903"/>
    <n v="0"/>
    <n v="0"/>
  </r>
  <r>
    <x v="0"/>
    <x v="288"/>
    <n v="11.9"/>
    <n v="4"/>
    <n v="4"/>
    <x v="0"/>
    <x v="0"/>
    <n v="33462"/>
    <n v="0.8128429181060759"/>
    <n v="11.95385810770426"/>
  </r>
  <r>
    <x v="0"/>
    <x v="289"/>
    <n v="3.1"/>
    <n v="1"/>
    <n v="1"/>
    <x v="0"/>
    <x v="3"/>
    <n v="31870"/>
    <n v="0.15449551036046894"/>
    <n v="3.1377470975839352"/>
  </r>
  <r>
    <x v="0"/>
    <x v="290"/>
    <n v="143.6"/>
    <n v="60"/>
    <n v="60"/>
    <x v="0"/>
    <x v="7"/>
    <n v="41725"/>
    <n v="2.3731492402362706"/>
    <n v="143.79868184541641"/>
  </r>
  <r>
    <x v="0"/>
    <x v="291"/>
    <n v="0"/>
    <n v="0"/>
    <n v="0"/>
    <x v="0"/>
    <x v="1"/>
    <n v="13520"/>
    <n v="0"/>
    <n v="0"/>
  </r>
  <r>
    <x v="0"/>
    <x v="292"/>
    <n v="6.8"/>
    <n v="2"/>
    <n v="2"/>
    <x v="0"/>
    <x v="1"/>
    <n v="29445"/>
    <n v="7.0641873252938178E-2"/>
    <n v="6.7923246731193752"/>
  </r>
  <r>
    <x v="0"/>
    <x v="293"/>
    <n v="19.3"/>
    <n v="4"/>
    <n v="4"/>
    <x v="0"/>
    <x v="6"/>
    <n v="20524"/>
    <n v="0.97165205140039346"/>
    <n v="19.489378288832587"/>
  </r>
  <r>
    <x v="0"/>
    <x v="294"/>
    <n v="23.5"/>
    <n v="83"/>
    <n v="83"/>
    <x v="1"/>
    <x v="8"/>
    <n v="347483"/>
    <n v="6.2381718999667797"/>
    <n v="23.886060613037184"/>
  </r>
  <r>
    <x v="0"/>
    <x v="295"/>
    <n v="16.2"/>
    <n v="8"/>
    <n v="8"/>
    <x v="0"/>
    <x v="8"/>
    <n v="49314"/>
    <n v="0.60126958071968961"/>
    <n v="16.222573711319303"/>
  </r>
  <r>
    <x v="0"/>
    <x v="296"/>
    <n v="0"/>
    <n v="0"/>
    <n v="0"/>
    <x v="0"/>
    <x v="10"/>
    <n v="9874"/>
    <n v="0"/>
    <n v="0"/>
  </r>
  <r>
    <x v="0"/>
    <x v="297"/>
    <n v="12.1"/>
    <n v="2"/>
    <n v="2"/>
    <x v="0"/>
    <x v="10"/>
    <n v="16431"/>
    <n v="0.17901929648996864"/>
    <n v="12.172113687541842"/>
  </r>
  <r>
    <x v="0"/>
    <x v="298"/>
    <n v="3.2"/>
    <n v="1"/>
    <n v="1"/>
    <x v="0"/>
    <x v="7"/>
    <n v="30654"/>
    <n v="3.955248733727118E-2"/>
    <n v="3.2622170026750181"/>
  </r>
  <r>
    <x v="0"/>
    <x v="299"/>
    <n v="0"/>
    <n v="0"/>
    <n v="0"/>
    <x v="0"/>
    <x v="9"/>
    <n v="27508"/>
    <n v="0"/>
    <n v="0"/>
  </r>
  <r>
    <x v="0"/>
    <x v="300"/>
    <n v="3"/>
    <n v="2"/>
    <n v="2"/>
    <x v="2"/>
    <x v="8"/>
    <n v="64918"/>
    <n v="0.1503173951799224"/>
    <n v="3.0808096367725439"/>
  </r>
  <r>
    <x v="0"/>
    <x v="301"/>
    <n v="4.5999999999999996"/>
    <n v="1"/>
    <n v="1"/>
    <x v="0"/>
    <x v="11"/>
    <n v="21867"/>
    <n v="0.26157194274713313"/>
    <n v="4.5731010198015278"/>
  </r>
  <r>
    <x v="0"/>
    <x v="302"/>
    <n v="4.4000000000000004"/>
    <n v="2"/>
    <n v="2"/>
    <x v="0"/>
    <x v="7"/>
    <n v="44925"/>
    <n v="7.9104974674542361E-2"/>
    <n v="4.4518642181413464"/>
  </r>
  <r>
    <x v="0"/>
    <x v="303"/>
    <n v="5.9"/>
    <n v="4"/>
    <n v="4"/>
    <x v="2"/>
    <x v="1"/>
    <n v="67831"/>
    <n v="0.14128374650587636"/>
    <n v="5.8970087423154602"/>
  </r>
  <r>
    <x v="0"/>
    <x v="304"/>
    <n v="20.7"/>
    <n v="21"/>
    <n v="21"/>
    <x v="1"/>
    <x v="10"/>
    <n v="101192"/>
    <n v="1.8797026131446708"/>
    <n v="20.752628666297731"/>
  </r>
  <r>
    <x v="0"/>
    <x v="305"/>
    <n v="6.9"/>
    <n v="3"/>
    <n v="3"/>
    <x v="0"/>
    <x v="10"/>
    <n v="43341"/>
    <n v="0.26852894473495298"/>
    <n v="6.9218522876721806"/>
  </r>
  <r>
    <x v="0"/>
    <x v="306"/>
    <n v="12.6"/>
    <n v="7"/>
    <n v="7"/>
    <x v="2"/>
    <x v="8"/>
    <n v="55001"/>
    <n v="0.52611088312972842"/>
    <n v="12.727041326521336"/>
  </r>
  <r>
    <x v="0"/>
    <x v="307"/>
    <n v="5.5"/>
    <n v="4"/>
    <n v="4"/>
    <x v="2"/>
    <x v="4"/>
    <n v="72050"/>
    <n v="0.10970896953107644"/>
    <n v="5.5517002081887581"/>
  </r>
  <r>
    <x v="0"/>
    <x v="308"/>
    <n v="0"/>
    <n v="0"/>
    <n v="0"/>
    <x v="0"/>
    <x v="3"/>
    <n v="1132"/>
    <n v="0"/>
    <n v="0"/>
  </r>
  <r>
    <x v="0"/>
    <x v="309"/>
    <n v="11.3"/>
    <n v="5"/>
    <n v="5"/>
    <x v="0"/>
    <x v="11"/>
    <n v="44485"/>
    <n v="1.307859713735666"/>
    <n v="11.239743733842868"/>
  </r>
  <r>
    <x v="0"/>
    <x v="310"/>
    <n v="24.1"/>
    <n v="3"/>
    <n v="3"/>
    <x v="0"/>
    <x v="10"/>
    <n v="12390"/>
    <n v="0.26852894473495298"/>
    <n v="24.213075060532688"/>
  </r>
  <r>
    <x v="0"/>
    <x v="311"/>
    <n v="3.9"/>
    <n v="1"/>
    <n v="1"/>
    <x v="0"/>
    <x v="4"/>
    <n v="25453"/>
    <n v="2.7427242382769109E-2"/>
    <n v="3.9288099634620672"/>
  </r>
  <r>
    <x v="0"/>
    <x v="312"/>
    <n v="4.0999999999999996"/>
    <n v="1"/>
    <n v="1"/>
    <x v="0"/>
    <x v="2"/>
    <n v="24310"/>
    <n v="4.8541262257275487E-2"/>
    <n v="4.113533525298231"/>
  </r>
  <r>
    <x v="0"/>
    <x v="313"/>
    <n v="30.3"/>
    <n v="8"/>
    <n v="8"/>
    <x v="0"/>
    <x v="7"/>
    <n v="26418"/>
    <n v="0.31641989869816944"/>
    <n v="30.282383223559691"/>
  </r>
  <r>
    <x v="0"/>
    <x v="314"/>
    <n v="0"/>
    <n v="0"/>
    <n v="0"/>
    <x v="0"/>
    <x v="3"/>
    <n v="46112"/>
    <n v="0"/>
    <n v="0"/>
  </r>
  <r>
    <x v="0"/>
    <x v="315"/>
    <n v="11.6"/>
    <n v="2"/>
    <n v="2"/>
    <x v="0"/>
    <x v="7"/>
    <n v="17075"/>
    <n v="7.9104974674542361E-2"/>
    <n v="11.71303074670571"/>
  </r>
  <r>
    <x v="0"/>
    <x v="316"/>
    <n v="26.9"/>
    <n v="13"/>
    <n v="13"/>
    <x v="0"/>
    <x v="7"/>
    <n v="47725"/>
    <n v="0.51418233538452529"/>
    <n v="27.239392352016761"/>
  </r>
  <r>
    <x v="0"/>
    <x v="317"/>
    <n v="10.6"/>
    <n v="3"/>
    <n v="3"/>
    <x v="0"/>
    <x v="4"/>
    <n v="27578"/>
    <n v="8.2281727148307338E-2"/>
    <n v="10.878236275291899"/>
  </r>
  <r>
    <x v="0"/>
    <x v="318"/>
    <n v="2.6"/>
    <n v="1"/>
    <n v="1"/>
    <x v="0"/>
    <x v="2"/>
    <n v="38412"/>
    <n v="4.8541262257275487E-2"/>
    <n v="2.6033531188170365"/>
  </r>
  <r>
    <x v="0"/>
    <x v="319"/>
    <n v="15.3"/>
    <n v="4"/>
    <n v="4"/>
    <x v="0"/>
    <x v="4"/>
    <n v="26084"/>
    <n v="0.10970896953107644"/>
    <n v="15.335071308081583"/>
  </r>
  <r>
    <x v="0"/>
    <x v="320"/>
    <n v="40.4"/>
    <n v="7"/>
    <n v="7"/>
    <x v="0"/>
    <x v="1"/>
    <n v="17259"/>
    <n v="0.24724655638528362"/>
    <n v="40.558549162755661"/>
  </r>
  <r>
    <x v="0"/>
    <x v="321"/>
    <n v="0"/>
    <n v="0"/>
    <n v="0"/>
    <x v="0"/>
    <x v="10"/>
    <n v="49855"/>
    <n v="0"/>
    <n v="0"/>
  </r>
  <r>
    <x v="0"/>
    <x v="322"/>
    <n v="0"/>
    <n v="0"/>
    <n v="0"/>
    <x v="0"/>
    <x v="1"/>
    <n v="19147"/>
    <n v="0"/>
    <n v="0"/>
  </r>
  <r>
    <x v="0"/>
    <x v="323"/>
    <n v="15.8"/>
    <n v="8"/>
    <n v="8"/>
    <x v="2"/>
    <x v="2"/>
    <n v="50349"/>
    <n v="0.3883300980582039"/>
    <n v="15.889094123021312"/>
  </r>
  <r>
    <x v="0"/>
    <x v="324"/>
    <n v="15.7"/>
    <n v="3"/>
    <n v="3"/>
    <x v="0"/>
    <x v="2"/>
    <n v="18891"/>
    <n v="0.14562378677182647"/>
    <n v="15.88057805304113"/>
  </r>
  <r>
    <x v="0"/>
    <x v="325"/>
    <n v="4.8"/>
    <n v="3"/>
    <n v="3"/>
    <x v="2"/>
    <x v="9"/>
    <n v="62844"/>
    <n v="0.51463007532468874"/>
    <n v="4.7737254153141109"/>
  </r>
  <r>
    <x v="0"/>
    <x v="326"/>
    <n v="0"/>
    <n v="0"/>
    <n v="0"/>
    <x v="0"/>
    <x v="0"/>
    <n v="19152"/>
    <n v="0"/>
    <n v="0"/>
  </r>
  <r>
    <x v="0"/>
    <x v="327"/>
    <n v="0"/>
    <n v="0"/>
    <n v="0"/>
    <x v="0"/>
    <x v="2"/>
    <n v="15015"/>
    <n v="0"/>
    <n v="0"/>
  </r>
  <r>
    <x v="0"/>
    <x v="328"/>
    <n v="0"/>
    <n v="0"/>
    <n v="0"/>
    <x v="0"/>
    <x v="9"/>
    <n v="24684"/>
    <n v="0"/>
    <n v="0"/>
  </r>
  <r>
    <x v="0"/>
    <x v="329"/>
    <n v="6.4"/>
    <n v="7"/>
    <n v="7"/>
    <x v="1"/>
    <x v="4"/>
    <n v="107492"/>
    <n v="0.19199069667938376"/>
    <n v="6.5121125293045061"/>
  </r>
  <r>
    <x v="0"/>
    <x v="330"/>
    <n v="0"/>
    <n v="0"/>
    <n v="0"/>
    <x v="0"/>
    <x v="3"/>
    <n v="25720"/>
    <n v="0"/>
    <n v="0"/>
  </r>
  <r>
    <x v="0"/>
    <x v="331"/>
    <n v="20.5"/>
    <n v="3"/>
    <n v="3"/>
    <x v="0"/>
    <x v="4"/>
    <n v="14508"/>
    <n v="8.2281727148307338E-2"/>
    <n v="20.678246484698096"/>
  </r>
  <r>
    <x v="0"/>
    <x v="332"/>
    <n v="0"/>
    <n v="0"/>
    <n v="0"/>
    <x v="0"/>
    <x v="5"/>
    <n v="24258"/>
    <n v="0"/>
    <n v="0"/>
  </r>
  <r>
    <x v="0"/>
    <x v="333"/>
    <n v="19.5"/>
    <n v="8"/>
    <n v="8"/>
    <x v="0"/>
    <x v="2"/>
    <n v="40847"/>
    <n v="0.3883300980582039"/>
    <n v="19.585281660831885"/>
  </r>
  <r>
    <x v="0"/>
    <x v="334"/>
    <n v="4.2"/>
    <n v="1"/>
    <n v="1"/>
    <x v="0"/>
    <x v="1"/>
    <n v="23659"/>
    <n v="3.5320936626469089E-2"/>
    <n v="4.2267213322625636"/>
  </r>
  <r>
    <x v="0"/>
    <x v="335"/>
    <n v="16.8"/>
    <n v="4"/>
    <n v="4"/>
    <x v="0"/>
    <x v="8"/>
    <n v="23678"/>
    <n v="0.30063479035984481"/>
    <n v="16.893318692457132"/>
  </r>
  <r>
    <x v="0"/>
    <x v="336"/>
    <n v="0"/>
    <n v="0"/>
    <n v="0"/>
    <x v="0"/>
    <x v="2"/>
    <n v="28987"/>
    <n v="0"/>
    <n v="0"/>
  </r>
  <r>
    <x v="0"/>
    <x v="337"/>
    <n v="0"/>
    <n v="0"/>
    <n v="0"/>
    <x v="0"/>
    <x v="7"/>
    <n v="21800"/>
    <n v="0"/>
    <n v="0"/>
  </r>
  <r>
    <x v="0"/>
    <x v="338"/>
    <n v="7.7"/>
    <n v="4"/>
    <n v="4"/>
    <x v="2"/>
    <x v="8"/>
    <n v="51758"/>
    <n v="0.30063479035984481"/>
    <n v="7.7282738900266628"/>
  </r>
  <r>
    <x v="0"/>
    <x v="339"/>
    <n v="6.1"/>
    <n v="1"/>
    <n v="1"/>
    <x v="0"/>
    <x v="1"/>
    <n v="15995"/>
    <n v="3.5320936626469089E-2"/>
    <n v="6.2519537355423571"/>
  </r>
  <r>
    <x v="0"/>
    <x v="340"/>
    <n v="15.2"/>
    <n v="2"/>
    <n v="2"/>
    <x v="0"/>
    <x v="8"/>
    <n v="13021"/>
    <n v="0.1503173951799224"/>
    <n v="15.359803394516552"/>
  </r>
  <r>
    <x v="0"/>
    <x v="341"/>
    <n v="2.6"/>
    <n v="4"/>
    <n v="4"/>
    <x v="1"/>
    <x v="1"/>
    <n v="154865"/>
    <n v="0.14128374650587636"/>
    <n v="2.5828947793239272"/>
  </r>
  <r>
    <x v="0"/>
    <x v="342"/>
    <n v="10.5"/>
    <n v="3"/>
    <n v="3"/>
    <x v="0"/>
    <x v="2"/>
    <n v="28014"/>
    <n v="0.14562378677182647"/>
    <n v="10.708931248661383"/>
  </r>
  <r>
    <x v="0"/>
    <x v="343"/>
    <n v="5.9"/>
    <n v="1"/>
    <n v="1"/>
    <x v="0"/>
    <x v="1"/>
    <n v="16970"/>
    <n v="3.5320936626469089E-2"/>
    <n v="5.8927519151443724"/>
  </r>
  <r>
    <x v="0"/>
    <x v="344"/>
    <n v="13.4"/>
    <n v="3"/>
    <n v="3"/>
    <x v="0"/>
    <x v="6"/>
    <n v="22407"/>
    <n v="0.72873903855029509"/>
    <n v="13.388673182487615"/>
  </r>
  <r>
    <x v="0"/>
    <x v="345"/>
    <n v="18.8"/>
    <n v="12"/>
    <n v="12"/>
    <x v="2"/>
    <x v="8"/>
    <n v="63322"/>
    <n v="0.90190437107953447"/>
    <n v="18.950759609614352"/>
  </r>
  <r>
    <x v="0"/>
    <x v="346"/>
    <n v="6.9"/>
    <n v="3"/>
    <n v="3"/>
    <x v="0"/>
    <x v="2"/>
    <n v="43402"/>
    <n v="0.14562378677182647"/>
    <n v="6.9121238652596659"/>
  </r>
  <r>
    <x v="0"/>
    <x v="347"/>
    <n v="0.8"/>
    <n v="1"/>
    <n v="1"/>
    <x v="1"/>
    <x v="4"/>
    <n v="124695"/>
    <n v="2.7427242382769109E-2"/>
    <n v="0.80195677452985292"/>
  </r>
  <r>
    <x v="0"/>
    <x v="348"/>
    <n v="0"/>
    <n v="0"/>
    <n v="0"/>
    <x v="0"/>
    <x v="4"/>
    <n v="8430"/>
    <n v="0"/>
    <n v="0"/>
  </r>
  <r>
    <x v="0"/>
    <x v="349"/>
    <n v="0"/>
    <n v="0"/>
    <n v="0"/>
    <x v="0"/>
    <x v="4"/>
    <n v="41882"/>
    <n v="0"/>
    <n v="0"/>
  </r>
  <r>
    <x v="0"/>
    <x v="350"/>
    <n v="27.8"/>
    <n v="6"/>
    <n v="6"/>
    <x v="0"/>
    <x v="7"/>
    <n v="21525"/>
    <n v="0.23731492402362706"/>
    <n v="27.874564459930312"/>
  </r>
  <r>
    <x v="0"/>
    <x v="351"/>
    <n v="2.1"/>
    <n v="1"/>
    <n v="1"/>
    <x v="0"/>
    <x v="2"/>
    <n v="47537"/>
    <n v="4.8541262257275487E-2"/>
    <n v="2.1036245450911921"/>
  </r>
  <r>
    <x v="0"/>
    <x v="352"/>
    <n v="22.2"/>
    <n v="5"/>
    <n v="5"/>
    <x v="0"/>
    <x v="5"/>
    <n v="22468"/>
    <n v="0.43421586260020617"/>
    <n v="22.253872173758236"/>
  </r>
  <r>
    <x v="0"/>
    <x v="353"/>
    <n v="13.4"/>
    <n v="6"/>
    <n v="6"/>
    <x v="0"/>
    <x v="4"/>
    <n v="44586"/>
    <n v="0.16456345429661468"/>
    <n v="13.457139012245996"/>
  </r>
  <r>
    <x v="0"/>
    <x v="354"/>
    <n v="12.5"/>
    <n v="16"/>
    <n v="16"/>
    <x v="1"/>
    <x v="5"/>
    <n v="126116"/>
    <n v="1.3894907603206597"/>
    <n v="12.686732849123031"/>
  </r>
  <r>
    <x v="0"/>
    <x v="355"/>
    <m/>
    <n v="89"/>
    <n v="89"/>
    <x v="3"/>
    <x v="12"/>
    <e v="#N/A"/>
    <e v="#N/A"/>
    <e v="#N/A"/>
  </r>
  <r>
    <x v="1"/>
    <x v="0"/>
    <n v="0"/>
    <n v="0"/>
    <n v="0"/>
    <x v="0"/>
    <x v="0"/>
    <n v="25390"/>
    <n v="0"/>
    <n v="0"/>
  </r>
  <r>
    <x v="1"/>
    <x v="1"/>
    <n v="15.8"/>
    <n v="5"/>
    <n v="1"/>
    <x v="0"/>
    <x v="1"/>
    <n v="31499"/>
    <n v="0.17660468313234542"/>
    <n v="15.873519794279185"/>
  </r>
  <r>
    <x v="1"/>
    <x v="2"/>
    <n v="3.7"/>
    <n v="1"/>
    <n v="1"/>
    <x v="0"/>
    <x v="2"/>
    <n v="26962"/>
    <n v="4.8541262257275487E-2"/>
    <n v="3.7089236703508646"/>
  </r>
  <r>
    <x v="1"/>
    <x v="3"/>
    <n v="0"/>
    <n v="0"/>
    <n v="0"/>
    <x v="0"/>
    <x v="3"/>
    <n v="27935"/>
    <n v="0"/>
    <n v="0"/>
  </r>
  <r>
    <x v="1"/>
    <x v="4"/>
    <n v="14.9"/>
    <n v="3"/>
    <n v="1"/>
    <x v="0"/>
    <x v="4"/>
    <n v="20014"/>
    <n v="8.2281727148307338E-2"/>
    <n v="14.989507344858598"/>
  </r>
  <r>
    <x v="1"/>
    <x v="5"/>
    <n v="19.8"/>
    <n v="5"/>
    <n v="1"/>
    <x v="0"/>
    <x v="4"/>
    <n v="25218"/>
    <n v="0.13713621191384553"/>
    <n v="19.827107621540168"/>
  </r>
  <r>
    <x v="1"/>
    <x v="6"/>
    <n v="9.1999999999999993"/>
    <n v="10"/>
    <n v="1"/>
    <x v="1"/>
    <x v="1"/>
    <n v="108470"/>
    <n v="0.35320936626469085"/>
    <n v="9.2191389324237107"/>
  </r>
  <r>
    <x v="1"/>
    <x v="7"/>
    <n v="4.0999999999999996"/>
    <n v="3"/>
    <n v="1"/>
    <x v="2"/>
    <x v="5"/>
    <n v="72629"/>
    <n v="0.26052951756012371"/>
    <n v="4.1305814481818555"/>
  </r>
  <r>
    <x v="1"/>
    <x v="8"/>
    <n v="2.4"/>
    <n v="5"/>
    <n v="0"/>
    <x v="1"/>
    <x v="6"/>
    <n v="203990"/>
    <n v="1.2145650642504919"/>
    <n v="2.4511005441443205"/>
  </r>
  <r>
    <x v="1"/>
    <x v="9"/>
    <n v="11.7"/>
    <n v="13"/>
    <n v="3"/>
    <x v="1"/>
    <x v="4"/>
    <n v="109682"/>
    <n v="0.35655415097599841"/>
    <n v="11.852446162542623"/>
  </r>
  <r>
    <x v="1"/>
    <x v="10"/>
    <n v="59.1"/>
    <n v="6"/>
    <n v="0"/>
    <x v="0"/>
    <x v="7"/>
    <n v="10083"/>
    <n v="0.23731492402362706"/>
    <n v="59.506099375185954"/>
  </r>
  <r>
    <x v="1"/>
    <x v="11"/>
    <n v="34.299999999999997"/>
    <n v="19"/>
    <n v="0"/>
    <x v="2"/>
    <x v="7"/>
    <n v="54766"/>
    <n v="0.75149725940815237"/>
    <n v="34.693057736551872"/>
  </r>
  <r>
    <x v="1"/>
    <x v="12"/>
    <n v="0"/>
    <n v="0"/>
    <n v="0"/>
    <x v="0"/>
    <x v="3"/>
    <n v="3654"/>
    <n v="0"/>
    <n v="0"/>
  </r>
  <r>
    <x v="1"/>
    <x v="13"/>
    <n v="20.5"/>
    <n v="32"/>
    <n v="2"/>
    <x v="1"/>
    <x v="8"/>
    <n v="155226"/>
    <n v="2.4050783228787584"/>
    <n v="20.615103139937897"/>
  </r>
  <r>
    <x v="1"/>
    <x v="14"/>
    <n v="24.2"/>
    <n v="22"/>
    <n v="9"/>
    <x v="2"/>
    <x v="1"/>
    <n v="89870"/>
    <n v="0.77706060578231984"/>
    <n v="24.479804161566708"/>
  </r>
  <r>
    <x v="1"/>
    <x v="15"/>
    <n v="14.7"/>
    <n v="127"/>
    <n v="42"/>
    <x v="1"/>
    <x v="1"/>
    <n v="854047"/>
    <n v="4.4857589515615741"/>
    <n v="14.870375986333304"/>
  </r>
  <r>
    <x v="1"/>
    <x v="16"/>
    <n v="8"/>
    <n v="13"/>
    <n v="2"/>
    <x v="1"/>
    <x v="2"/>
    <n v="161156"/>
    <n v="0.63103640934458127"/>
    <n v="8.0667179627193519"/>
  </r>
  <r>
    <x v="1"/>
    <x v="17"/>
    <n v="0"/>
    <n v="0"/>
    <n v="0"/>
    <x v="0"/>
    <x v="9"/>
    <n v="11801"/>
    <n v="0"/>
    <n v="0"/>
  </r>
  <r>
    <x v="1"/>
    <x v="18"/>
    <n v="8.1999999999999993"/>
    <n v="13"/>
    <n v="3"/>
    <x v="1"/>
    <x v="2"/>
    <n v="157223"/>
    <n v="0.63103640934458127"/>
    <n v="8.2685103324577192"/>
  </r>
  <r>
    <x v="1"/>
    <x v="19"/>
    <n v="1.5"/>
    <n v="1"/>
    <n v="1"/>
    <x v="2"/>
    <x v="0"/>
    <n v="67708"/>
    <n v="0.20321072952651897"/>
    <n v="1.4769303479647899"/>
  </r>
  <r>
    <x v="1"/>
    <x v="20"/>
    <n v="12"/>
    <n v="2"/>
    <n v="0"/>
    <x v="0"/>
    <x v="7"/>
    <n v="16719"/>
    <n v="7.9104974674542361E-2"/>
    <n v="11.962437944853162"/>
  </r>
  <r>
    <x v="1"/>
    <x v="21"/>
    <n v="14.6"/>
    <n v="1"/>
    <n v="1"/>
    <x v="0"/>
    <x v="7"/>
    <n v="6799"/>
    <n v="3.955248733727118E-2"/>
    <n v="14.708045300779526"/>
  </r>
  <r>
    <x v="1"/>
    <x v="22"/>
    <n v="4"/>
    <n v="1"/>
    <n v="-1"/>
    <x v="0"/>
    <x v="8"/>
    <n v="24630"/>
    <n v="7.5158697589961201E-2"/>
    <n v="4.0600893219650827"/>
  </r>
  <r>
    <x v="1"/>
    <x v="23"/>
    <n v="10.3"/>
    <n v="5"/>
    <n v="1"/>
    <x v="0"/>
    <x v="4"/>
    <n v="48477"/>
    <n v="0.13713621191384553"/>
    <n v="10.314169606205004"/>
  </r>
  <r>
    <x v="1"/>
    <x v="24"/>
    <n v="13.8"/>
    <n v="8"/>
    <n v="2"/>
    <x v="2"/>
    <x v="2"/>
    <n v="57339"/>
    <n v="0.3883300980582039"/>
    <n v="13.952109384537575"/>
  </r>
  <r>
    <x v="1"/>
    <x v="25"/>
    <n v="31.4"/>
    <n v="5"/>
    <n v="2"/>
    <x v="0"/>
    <x v="10"/>
    <n v="15895"/>
    <n v="0.44754824122492165"/>
    <n v="31.456432840515884"/>
  </r>
  <r>
    <x v="1"/>
    <x v="26"/>
    <n v="53.2"/>
    <n v="19"/>
    <n v="1"/>
    <x v="0"/>
    <x v="10"/>
    <n v="35969"/>
    <n v="1.7006833166547022"/>
    <n v="52.823264477744729"/>
  </r>
  <r>
    <x v="1"/>
    <x v="27"/>
    <n v="0"/>
    <n v="0"/>
    <n v="0"/>
    <x v="0"/>
    <x v="1"/>
    <n v="9550"/>
    <n v="0"/>
    <n v="0"/>
  </r>
  <r>
    <x v="1"/>
    <x v="28"/>
    <n v="7.4"/>
    <n v="1"/>
    <n v="1"/>
    <x v="0"/>
    <x v="10"/>
    <n v="13444"/>
    <n v="8.9509648244984322E-2"/>
    <n v="7.4382624218982443"/>
  </r>
  <r>
    <x v="1"/>
    <x v="29"/>
    <n v="57.5"/>
    <n v="20"/>
    <n v="2"/>
    <x v="0"/>
    <x v="2"/>
    <n v="34748"/>
    <n v="0.97082524514550972"/>
    <n v="57.55726948313572"/>
  </r>
  <r>
    <x v="1"/>
    <x v="30"/>
    <n v="5.4"/>
    <n v="1"/>
    <n v="0"/>
    <x v="0"/>
    <x v="7"/>
    <n v="18398"/>
    <n v="3.955248733727118E-2"/>
    <n v="5.4353734101532778"/>
  </r>
  <r>
    <x v="1"/>
    <x v="31"/>
    <n v="7.6"/>
    <n v="1"/>
    <n v="0"/>
    <x v="0"/>
    <x v="10"/>
    <n v="13106"/>
    <n v="8.9509648244984322E-2"/>
    <n v="7.6300930871356627"/>
  </r>
  <r>
    <x v="1"/>
    <x v="32"/>
    <n v="13.3"/>
    <n v="4"/>
    <n v="0"/>
    <x v="0"/>
    <x v="1"/>
    <n v="29941"/>
    <n v="0.14128374650587636"/>
    <n v="13.359607227547512"/>
  </r>
  <r>
    <x v="1"/>
    <x v="33"/>
    <n v="12"/>
    <n v="8"/>
    <n v="2"/>
    <x v="2"/>
    <x v="7"/>
    <n v="66354"/>
    <n v="0.31641989869816944"/>
    <n v="12.056545196973806"/>
  </r>
  <r>
    <x v="1"/>
    <x v="34"/>
    <n v="2.2999999999999998"/>
    <n v="1"/>
    <n v="0"/>
    <x v="0"/>
    <x v="2"/>
    <n v="44029"/>
    <n v="4.8541262257275487E-2"/>
    <n v="2.2712303254673056"/>
  </r>
  <r>
    <x v="1"/>
    <x v="35"/>
    <n v="120.1"/>
    <n v="37"/>
    <n v="7"/>
    <x v="0"/>
    <x v="7"/>
    <n v="30550"/>
    <n v="1.4634420314790337"/>
    <n v="121.11292962356792"/>
  </r>
  <r>
    <x v="1"/>
    <x v="36"/>
    <n v="26.8"/>
    <n v="8"/>
    <n v="2"/>
    <x v="0"/>
    <x v="7"/>
    <n v="29497"/>
    <n v="0.31641989869816944"/>
    <n v="27.121402176492523"/>
  </r>
  <r>
    <x v="1"/>
    <x v="37"/>
    <n v="30.9"/>
    <n v="8"/>
    <n v="2"/>
    <x v="0"/>
    <x v="2"/>
    <n v="25798"/>
    <n v="0.3883300980582039"/>
    <n v="31.010155826033024"/>
  </r>
  <r>
    <x v="1"/>
    <x v="38"/>
    <n v="14.6"/>
    <n v="6"/>
    <n v="0"/>
    <x v="0"/>
    <x v="1"/>
    <n v="41077"/>
    <n v="0.21192561975881449"/>
    <n v="14.606714219636292"/>
  </r>
  <r>
    <x v="1"/>
    <x v="39"/>
    <n v="29.7"/>
    <n v="6"/>
    <n v="3"/>
    <x v="0"/>
    <x v="7"/>
    <n v="20144"/>
    <n v="0.23731492402362706"/>
    <n v="29.785544082605245"/>
  </r>
  <r>
    <x v="1"/>
    <x v="40"/>
    <n v="26.8"/>
    <n v="3"/>
    <n v="1"/>
    <x v="0"/>
    <x v="1"/>
    <n v="10795"/>
    <n v="0.10596280987940725"/>
    <n v="27.790643816581749"/>
  </r>
  <r>
    <x v="1"/>
    <x v="41"/>
    <n v="12.8"/>
    <n v="3"/>
    <n v="0"/>
    <x v="0"/>
    <x v="1"/>
    <n v="23208"/>
    <n v="0.10596280987940725"/>
    <n v="12.926577042399174"/>
  </r>
  <r>
    <x v="1"/>
    <x v="42"/>
    <n v="2.9"/>
    <n v="1"/>
    <n v="0"/>
    <x v="0"/>
    <x v="4"/>
    <n v="33948"/>
    <n v="2.7427242382769109E-2"/>
    <n v="2.9456816307293505"/>
  </r>
  <r>
    <x v="1"/>
    <x v="43"/>
    <n v="236.1"/>
    <n v="25"/>
    <n v="5"/>
    <x v="0"/>
    <x v="7"/>
    <n v="10502"/>
    <n v="0.98881218343177957"/>
    <n v="238.04989525804606"/>
  </r>
  <r>
    <x v="1"/>
    <x v="44"/>
    <n v="0"/>
    <n v="0"/>
    <n v="0"/>
    <x v="0"/>
    <x v="0"/>
    <n v="25351"/>
    <n v="0"/>
    <n v="0"/>
  </r>
  <r>
    <x v="1"/>
    <x v="45"/>
    <n v="12.9"/>
    <n v="3"/>
    <n v="0"/>
    <x v="0"/>
    <x v="5"/>
    <n v="23124"/>
    <n v="0.26052951756012371"/>
    <n v="12.973533990659055"/>
  </r>
  <r>
    <x v="1"/>
    <x v="46"/>
    <n v="13.2"/>
    <n v="3"/>
    <n v="0"/>
    <x v="0"/>
    <x v="11"/>
    <n v="22716"/>
    <n v="0.78471582824139952"/>
    <n v="13.206550449022716"/>
  </r>
  <r>
    <x v="1"/>
    <x v="47"/>
    <n v="17.2"/>
    <n v="5"/>
    <n v="3"/>
    <x v="0"/>
    <x v="7"/>
    <n v="28853"/>
    <n v="0.1977624366863559"/>
    <n v="17.329220531660486"/>
  </r>
  <r>
    <x v="1"/>
    <x v="48"/>
    <n v="19.5"/>
    <n v="6"/>
    <n v="0"/>
    <x v="0"/>
    <x v="7"/>
    <n v="30672"/>
    <n v="0.23731492402362706"/>
    <n v="19.561815336463223"/>
  </r>
  <r>
    <x v="1"/>
    <x v="49"/>
    <n v="65.8"/>
    <n v="121"/>
    <n v="8"/>
    <x v="1"/>
    <x v="7"/>
    <n v="183448"/>
    <n v="4.7858509678098127"/>
    <n v="65.958745802625273"/>
  </r>
  <r>
    <x v="1"/>
    <x v="50"/>
    <n v="5.8"/>
    <n v="1"/>
    <n v="0"/>
    <x v="0"/>
    <x v="4"/>
    <n v="17040"/>
    <n v="2.7427242382769109E-2"/>
    <n v="5.868544600938967"/>
  </r>
  <r>
    <x v="1"/>
    <x v="51"/>
    <n v="13.8"/>
    <n v="5"/>
    <n v="2"/>
    <x v="0"/>
    <x v="2"/>
    <n v="36352"/>
    <n v="0.24270631128637743"/>
    <n v="13.754401408450704"/>
  </r>
  <r>
    <x v="1"/>
    <x v="52"/>
    <n v="4.8"/>
    <n v="1"/>
    <n v="0"/>
    <x v="0"/>
    <x v="2"/>
    <n v="20771"/>
    <n v="4.8541262257275487E-2"/>
    <n v="4.8144046988589864"/>
  </r>
  <r>
    <x v="1"/>
    <x v="53"/>
    <n v="21.4"/>
    <n v="6"/>
    <n v="2"/>
    <x v="0"/>
    <x v="10"/>
    <n v="28241"/>
    <n v="0.53705788946990596"/>
    <n v="21.245706596791898"/>
  </r>
  <r>
    <x v="1"/>
    <x v="54"/>
    <n v="13.2"/>
    <n v="2"/>
    <n v="1"/>
    <x v="0"/>
    <x v="8"/>
    <n v="15214"/>
    <n v="0.1503173951799224"/>
    <n v="13.145786775338504"/>
  </r>
  <r>
    <x v="1"/>
    <x v="55"/>
    <n v="0"/>
    <n v="0"/>
    <n v="0"/>
    <x v="0"/>
    <x v="8"/>
    <n v="21266"/>
    <n v="0"/>
    <n v="0"/>
  </r>
  <r>
    <x v="1"/>
    <x v="56"/>
    <n v="18.8"/>
    <n v="5"/>
    <n v="0"/>
    <x v="0"/>
    <x v="2"/>
    <n v="26365"/>
    <n v="0.24270631128637743"/>
    <n v="18.964536317087045"/>
  </r>
  <r>
    <x v="1"/>
    <x v="57"/>
    <n v="4.5"/>
    <n v="3"/>
    <n v="1"/>
    <x v="2"/>
    <x v="4"/>
    <n v="66854"/>
    <n v="8.2281727148307338E-2"/>
    <n v="4.487390432883597"/>
  </r>
  <r>
    <x v="1"/>
    <x v="58"/>
    <n v="16.8"/>
    <n v="6"/>
    <n v="0"/>
    <x v="0"/>
    <x v="1"/>
    <n v="35608"/>
    <n v="0.21192561975881449"/>
    <n v="16.850146034598968"/>
  </r>
  <r>
    <x v="1"/>
    <x v="59"/>
    <n v="36.6"/>
    <n v="13"/>
    <n v="1"/>
    <x v="0"/>
    <x v="0"/>
    <n v="35299"/>
    <n v="2.6417394838447472"/>
    <n v="36.828238760304821"/>
  </r>
  <r>
    <x v="1"/>
    <x v="60"/>
    <n v="39.1"/>
    <n v="8"/>
    <n v="2"/>
    <x v="0"/>
    <x v="7"/>
    <n v="20336"/>
    <n v="0.31641989869816944"/>
    <n v="39.339103068450036"/>
  </r>
  <r>
    <x v="1"/>
    <x v="61"/>
    <n v="16"/>
    <n v="4"/>
    <n v="0"/>
    <x v="0"/>
    <x v="7"/>
    <n v="24911"/>
    <n v="0.15820994934908472"/>
    <n v="16.057163502067361"/>
  </r>
  <r>
    <x v="1"/>
    <x v="62"/>
    <n v="14"/>
    <n v="4"/>
    <n v="0"/>
    <x v="0"/>
    <x v="2"/>
    <n v="28195"/>
    <n v="0.19416504902910195"/>
    <n v="14.18691257315127"/>
  </r>
  <r>
    <x v="1"/>
    <x v="63"/>
    <n v="14"/>
    <n v="4"/>
    <n v="3"/>
    <x v="0"/>
    <x v="5"/>
    <n v="28242"/>
    <n v="0.34737269008016491"/>
    <n v="14.163302882232138"/>
  </r>
  <r>
    <x v="1"/>
    <x v="64"/>
    <n v="0"/>
    <n v="0"/>
    <n v="0"/>
    <x v="0"/>
    <x v="3"/>
    <n v="18904"/>
    <n v="0"/>
    <n v="0"/>
  </r>
  <r>
    <x v="1"/>
    <x v="65"/>
    <n v="42"/>
    <n v="18"/>
    <n v="2"/>
    <x v="0"/>
    <x v="8"/>
    <n v="42846"/>
    <n v="1.3528565566193016"/>
    <n v="42.010922839938381"/>
  </r>
  <r>
    <x v="1"/>
    <x v="66"/>
    <n v="11.7"/>
    <n v="6"/>
    <n v="1"/>
    <x v="2"/>
    <x v="3"/>
    <n v="51742"/>
    <n v="0.92697306216281361"/>
    <n v="11.595995516215067"/>
  </r>
  <r>
    <x v="1"/>
    <x v="67"/>
    <n v="6.8"/>
    <n v="3"/>
    <n v="1"/>
    <x v="0"/>
    <x v="8"/>
    <n v="43620"/>
    <n v="0.22547609276988362"/>
    <n v="6.8775790921595599"/>
  </r>
  <r>
    <x v="1"/>
    <x v="68"/>
    <n v="8.3000000000000007"/>
    <n v="2"/>
    <n v="1"/>
    <x v="0"/>
    <x v="0"/>
    <n v="23917"/>
    <n v="0.40642145905303795"/>
    <n v="8.3622527909018682"/>
  </r>
  <r>
    <x v="1"/>
    <x v="69"/>
    <n v="8.6999999999999993"/>
    <n v="9"/>
    <n v="4"/>
    <x v="1"/>
    <x v="4"/>
    <n v="102253"/>
    <n v="0.24684518144492198"/>
    <n v="8.8016977496992759"/>
  </r>
  <r>
    <x v="1"/>
    <x v="70"/>
    <n v="0"/>
    <n v="0"/>
    <n v="0"/>
    <x v="0"/>
    <x v="9"/>
    <n v="24864"/>
    <n v="0"/>
    <n v="0"/>
  </r>
  <r>
    <x v="1"/>
    <x v="71"/>
    <n v="3.6"/>
    <n v="2"/>
    <n v="0"/>
    <x v="2"/>
    <x v="1"/>
    <n v="55760"/>
    <n v="7.0641873252938178E-2"/>
    <n v="3.5868005738880919"/>
  </r>
  <r>
    <x v="1"/>
    <x v="72"/>
    <n v="40.200000000000003"/>
    <n v="13"/>
    <n v="3"/>
    <x v="0"/>
    <x v="7"/>
    <n v="32137"/>
    <n v="0.51418233538452529"/>
    <n v="40.451815664187698"/>
  </r>
  <r>
    <x v="1"/>
    <x v="73"/>
    <n v="7"/>
    <n v="7"/>
    <n v="2"/>
    <x v="2"/>
    <x v="5"/>
    <n v="99653"/>
    <n v="0.60790220764028857"/>
    <n v="7.0243745797918784"/>
  </r>
  <r>
    <x v="1"/>
    <x v="74"/>
    <n v="10.3"/>
    <n v="3"/>
    <n v="1"/>
    <x v="0"/>
    <x v="1"/>
    <n v="28121"/>
    <n v="0.10596280987940725"/>
    <n v="10.668183919490771"/>
  </r>
  <r>
    <x v="1"/>
    <x v="75"/>
    <n v="34.200000000000003"/>
    <n v="9"/>
    <n v="1"/>
    <x v="0"/>
    <x v="5"/>
    <n v="26291"/>
    <n v="0.7815885526803712"/>
    <n v="34.232246776463434"/>
  </r>
  <r>
    <x v="1"/>
    <x v="76"/>
    <n v="26.9"/>
    <n v="3"/>
    <n v="2"/>
    <x v="0"/>
    <x v="2"/>
    <n v="11328"/>
    <n v="0.14562378677182647"/>
    <n v="26.483050847457626"/>
  </r>
  <r>
    <x v="1"/>
    <x v="77"/>
    <n v="6.9"/>
    <n v="4"/>
    <n v="1"/>
    <x v="2"/>
    <x v="2"/>
    <n v="57382"/>
    <n v="0.19416504902910195"/>
    <n v="6.9708270886340662"/>
  </r>
  <r>
    <x v="1"/>
    <x v="78"/>
    <n v="7.7"/>
    <n v="2"/>
    <n v="-3"/>
    <x v="0"/>
    <x v="7"/>
    <n v="25777"/>
    <n v="7.9104974674542361E-2"/>
    <n v="7.7588547930325475"/>
  </r>
  <r>
    <x v="1"/>
    <x v="79"/>
    <n v="9.3000000000000007"/>
    <n v="11"/>
    <n v="3"/>
    <x v="1"/>
    <x v="4"/>
    <n v="118426"/>
    <n v="0.30169966621046018"/>
    <n v="9.2885008359650758"/>
  </r>
  <r>
    <x v="1"/>
    <x v="80"/>
    <n v="0"/>
    <n v="0"/>
    <n v="0"/>
    <x v="0"/>
    <x v="1"/>
    <n v="19440"/>
    <n v="0"/>
    <n v="0"/>
  </r>
  <r>
    <x v="1"/>
    <x v="81"/>
    <n v="47.9"/>
    <n v="13"/>
    <n v="0"/>
    <x v="0"/>
    <x v="7"/>
    <n v="27063"/>
    <n v="0.51418233538452529"/>
    <n v="48.036063998817575"/>
  </r>
  <r>
    <x v="1"/>
    <x v="82"/>
    <n v="24.5"/>
    <n v="10"/>
    <n v="1"/>
    <x v="0"/>
    <x v="6"/>
    <n v="40735"/>
    <n v="2.4291301285009839"/>
    <n v="24.548913710568307"/>
  </r>
  <r>
    <x v="1"/>
    <x v="83"/>
    <n v="26.6"/>
    <n v="5"/>
    <n v="0"/>
    <x v="0"/>
    <x v="2"/>
    <n v="18701"/>
    <n v="0.24270631128637743"/>
    <n v="26.736538153039945"/>
  </r>
  <r>
    <x v="1"/>
    <x v="84"/>
    <n v="7.9"/>
    <n v="2"/>
    <n v="0"/>
    <x v="0"/>
    <x v="2"/>
    <n v="25438"/>
    <n v="9.7082524514550975E-2"/>
    <n v="7.8622533218020285"/>
  </r>
  <r>
    <x v="1"/>
    <x v="85"/>
    <n v="22.1"/>
    <n v="7"/>
    <n v="1"/>
    <x v="0"/>
    <x v="10"/>
    <n v="31751"/>
    <n v="0.62656753771489038"/>
    <n v="22.046549714969608"/>
  </r>
  <r>
    <x v="1"/>
    <x v="86"/>
    <n v="8.3000000000000007"/>
    <n v="3"/>
    <n v="0"/>
    <x v="0"/>
    <x v="1"/>
    <n v="35953"/>
    <n v="0.10596280987940725"/>
    <n v="8.344227185492171"/>
  </r>
  <r>
    <x v="1"/>
    <x v="87"/>
    <n v="7.8"/>
    <n v="9"/>
    <n v="4"/>
    <x v="1"/>
    <x v="2"/>
    <n v="114682"/>
    <n v="0.43687136031547941"/>
    <n v="7.8477877958180011"/>
  </r>
  <r>
    <x v="1"/>
    <x v="88"/>
    <n v="11"/>
    <n v="1"/>
    <n v="0"/>
    <x v="0"/>
    <x v="8"/>
    <n v="9112"/>
    <n v="7.5158697589961201E-2"/>
    <n v="10.974539069359087"/>
  </r>
  <r>
    <x v="1"/>
    <x v="89"/>
    <n v="31.4"/>
    <n v="6"/>
    <n v="2"/>
    <x v="0"/>
    <x v="7"/>
    <n v="18778"/>
    <n v="0.23731492402362706"/>
    <n v="31.952284588348064"/>
  </r>
  <r>
    <x v="1"/>
    <x v="90"/>
    <n v="23.4"/>
    <n v="6"/>
    <n v="2"/>
    <x v="0"/>
    <x v="10"/>
    <n v="25566"/>
    <n v="0.53705788946990596"/>
    <n v="23.468669326449191"/>
  </r>
  <r>
    <x v="1"/>
    <x v="91"/>
    <n v="12.1"/>
    <n v="28"/>
    <n v="4"/>
    <x v="1"/>
    <x v="7"/>
    <n v="229126"/>
    <n v="1.1074696454435931"/>
    <n v="12.220350374902891"/>
  </r>
  <r>
    <x v="1"/>
    <x v="92"/>
    <n v="8.6999999999999993"/>
    <n v="2"/>
    <n v="1"/>
    <x v="0"/>
    <x v="2"/>
    <n v="23107"/>
    <n v="9.7082524514550975E-2"/>
    <n v="8.6553858138226509"/>
  </r>
  <r>
    <x v="1"/>
    <x v="93"/>
    <n v="3.7"/>
    <n v="4"/>
    <n v="1"/>
    <x v="1"/>
    <x v="0"/>
    <n v="107192"/>
    <n v="0.8128429181060759"/>
    <n v="3.7316217628181207"/>
  </r>
  <r>
    <x v="1"/>
    <x v="94"/>
    <n v="27"/>
    <n v="5"/>
    <n v="0"/>
    <x v="0"/>
    <x v="1"/>
    <n v="18476"/>
    <n v="0.17660468313234542"/>
    <n v="27.062134661182075"/>
  </r>
  <r>
    <x v="1"/>
    <x v="95"/>
    <n v="5"/>
    <n v="8"/>
    <n v="1"/>
    <x v="1"/>
    <x v="5"/>
    <n v="158261"/>
    <n v="0.69474538016032983"/>
    <n v="5.0549408887849818"/>
  </r>
  <r>
    <x v="1"/>
    <x v="96"/>
    <n v="12.1"/>
    <n v="4"/>
    <n v="0"/>
    <x v="0"/>
    <x v="2"/>
    <n v="32863"/>
    <n v="0.19416504902910195"/>
    <n v="12.171743297933848"/>
  </r>
  <r>
    <x v="1"/>
    <x v="97"/>
    <n v="33.5"/>
    <n v="9"/>
    <n v="1"/>
    <x v="0"/>
    <x v="2"/>
    <n v="26793"/>
    <n v="0.43687136031547941"/>
    <n v="33.59086328518643"/>
  </r>
  <r>
    <x v="1"/>
    <x v="98"/>
    <n v="34.299999999999997"/>
    <n v="15"/>
    <n v="1"/>
    <x v="0"/>
    <x v="7"/>
    <n v="43532"/>
    <n v="0.59328731005906765"/>
    <n v="34.457410640448408"/>
  </r>
  <r>
    <x v="1"/>
    <x v="99"/>
    <n v="32.5"/>
    <n v="7"/>
    <n v="0"/>
    <x v="0"/>
    <x v="7"/>
    <n v="21517"/>
    <n v="0.27686741136089826"/>
    <n v="32.532416229028215"/>
  </r>
  <r>
    <x v="1"/>
    <x v="100"/>
    <n v="10.1"/>
    <n v="4"/>
    <n v="0"/>
    <x v="0"/>
    <x v="7"/>
    <n v="39252"/>
    <n v="0.15820994934908472"/>
    <n v="10.19056353816366"/>
  </r>
  <r>
    <x v="1"/>
    <x v="101"/>
    <n v="118.2"/>
    <n v="36"/>
    <n v="5"/>
    <x v="0"/>
    <x v="7"/>
    <n v="30340"/>
    <n v="1.4238895441417623"/>
    <n v="118.65524060646013"/>
  </r>
  <r>
    <x v="1"/>
    <x v="102"/>
    <n v="23.4"/>
    <n v="4"/>
    <n v="0"/>
    <x v="0"/>
    <x v="10"/>
    <n v="17052"/>
    <n v="0.35803859297993729"/>
    <n v="23.457658925639219"/>
  </r>
  <r>
    <x v="1"/>
    <x v="103"/>
    <n v="26.5"/>
    <n v="7"/>
    <n v="2"/>
    <x v="0"/>
    <x v="7"/>
    <n v="26313"/>
    <n v="0.27686741136089826"/>
    <n v="26.602819898909285"/>
  </r>
  <r>
    <x v="1"/>
    <x v="104"/>
    <n v="28.2"/>
    <n v="14"/>
    <n v="6"/>
    <x v="0"/>
    <x v="4"/>
    <n v="49129"/>
    <n v="0.38398139335876752"/>
    <n v="28.496407417207756"/>
  </r>
  <r>
    <x v="1"/>
    <x v="105"/>
    <n v="8"/>
    <n v="3"/>
    <n v="0"/>
    <x v="0"/>
    <x v="11"/>
    <n v="37636"/>
    <n v="0.78471582824139952"/>
    <n v="7.9710915081305131"/>
  </r>
  <r>
    <x v="1"/>
    <x v="106"/>
    <n v="46.2"/>
    <n v="11"/>
    <n v="0"/>
    <x v="0"/>
    <x v="7"/>
    <n v="23621"/>
    <n v="0.43507736070998299"/>
    <n v="46.568731213750475"/>
  </r>
  <r>
    <x v="1"/>
    <x v="107"/>
    <n v="17.3"/>
    <n v="10"/>
    <n v="0"/>
    <x v="2"/>
    <x v="1"/>
    <n v="57337"/>
    <n v="0.35320936626469085"/>
    <n v="17.440745068629329"/>
  </r>
  <r>
    <x v="1"/>
    <x v="108"/>
    <n v="0"/>
    <n v="0"/>
    <n v="-1"/>
    <x v="0"/>
    <x v="4"/>
    <n v="36284"/>
    <n v="0"/>
    <n v="0"/>
  </r>
  <r>
    <x v="1"/>
    <x v="109"/>
    <n v="13.7"/>
    <n v="10"/>
    <n v="1"/>
    <x v="2"/>
    <x v="4"/>
    <n v="72700"/>
    <n v="0.27427242382769107"/>
    <n v="13.75515818431912"/>
  </r>
  <r>
    <x v="1"/>
    <x v="110"/>
    <n v="32"/>
    <n v="4"/>
    <n v="2"/>
    <x v="0"/>
    <x v="7"/>
    <n v="12419"/>
    <n v="0.15820994934908472"/>
    <n v="32.208712456719539"/>
  </r>
  <r>
    <x v="1"/>
    <x v="111"/>
    <n v="12.1"/>
    <n v="28"/>
    <n v="5"/>
    <x v="1"/>
    <x v="9"/>
    <n v="229962"/>
    <n v="4.8032140363637614"/>
    <n v="12.175924717996885"/>
  </r>
  <r>
    <x v="1"/>
    <x v="112"/>
    <n v="14"/>
    <n v="2"/>
    <n v="0"/>
    <x v="0"/>
    <x v="10"/>
    <n v="14196"/>
    <n v="0.17901929648996864"/>
    <n v="14.088475626937164"/>
  </r>
  <r>
    <x v="1"/>
    <x v="113"/>
    <n v="4.0999999999999996"/>
    <n v="1"/>
    <n v="0"/>
    <x v="0"/>
    <x v="5"/>
    <n v="24291"/>
    <n v="8.6843172520041229E-2"/>
    <n v="4.1167510600633976"/>
  </r>
  <r>
    <x v="1"/>
    <x v="114"/>
    <n v="63.4"/>
    <n v="9"/>
    <n v="0"/>
    <x v="0"/>
    <x v="7"/>
    <n v="14103"/>
    <n v="0.35597238603544057"/>
    <n v="63.816209317166567"/>
  </r>
  <r>
    <x v="1"/>
    <x v="115"/>
    <n v="10.5"/>
    <n v="17"/>
    <n v="7"/>
    <x v="1"/>
    <x v="1"/>
    <n v="159709"/>
    <n v="0.60045592264997449"/>
    <n v="10.644359428710969"/>
  </r>
  <r>
    <x v="1"/>
    <x v="116"/>
    <n v="5.2"/>
    <n v="8"/>
    <n v="3"/>
    <x v="1"/>
    <x v="1"/>
    <n v="153149"/>
    <n v="0.28256749301175271"/>
    <n v="5.2236710654330096"/>
  </r>
  <r>
    <x v="1"/>
    <x v="117"/>
    <n v="6.6"/>
    <n v="2"/>
    <n v="0"/>
    <x v="0"/>
    <x v="7"/>
    <n v="29888"/>
    <n v="7.9104974674542361E-2"/>
    <n v="6.6916488222698076"/>
  </r>
  <r>
    <x v="1"/>
    <x v="118"/>
    <n v="1.7"/>
    <n v="1"/>
    <n v="1"/>
    <x v="2"/>
    <x v="5"/>
    <n v="60539"/>
    <n v="8.6843172520041229E-2"/>
    <n v="1.6518277474025009"/>
  </r>
  <r>
    <x v="1"/>
    <x v="119"/>
    <n v="10.5"/>
    <n v="5"/>
    <n v="0"/>
    <x v="0"/>
    <x v="2"/>
    <n v="46832"/>
    <n v="0.24270631128637743"/>
    <n v="10.676460539801846"/>
  </r>
  <r>
    <x v="1"/>
    <x v="120"/>
    <n v="33.200000000000003"/>
    <n v="6"/>
    <n v="1"/>
    <x v="0"/>
    <x v="4"/>
    <n v="17958"/>
    <n v="0.16456345429661468"/>
    <n v="33.41129301703976"/>
  </r>
  <r>
    <x v="1"/>
    <x v="121"/>
    <n v="6.3"/>
    <n v="1"/>
    <n v="0"/>
    <x v="0"/>
    <x v="3"/>
    <n v="15783"/>
    <n v="0.15449551036046894"/>
    <n v="6.3359310650700129"/>
  </r>
  <r>
    <x v="1"/>
    <x v="122"/>
    <n v="0"/>
    <n v="0"/>
    <n v="0"/>
    <x v="0"/>
    <x v="2"/>
    <n v="12154"/>
    <n v="0"/>
    <n v="0"/>
  </r>
  <r>
    <x v="1"/>
    <x v="123"/>
    <n v="12.8"/>
    <n v="5"/>
    <n v="2"/>
    <x v="0"/>
    <x v="1"/>
    <n v="39146"/>
    <n v="0.17660468313234542"/>
    <n v="12.772697082715986"/>
  </r>
  <r>
    <x v="1"/>
    <x v="124"/>
    <n v="25.7"/>
    <n v="7"/>
    <n v="2"/>
    <x v="0"/>
    <x v="1"/>
    <n v="27080"/>
    <n v="0.24724655638528362"/>
    <n v="25.849335302806502"/>
  </r>
  <r>
    <x v="1"/>
    <x v="125"/>
    <n v="27"/>
    <n v="5"/>
    <n v="1"/>
    <x v="0"/>
    <x v="2"/>
    <n v="18603"/>
    <n v="0.24270631128637743"/>
    <n v="26.877385367951405"/>
  </r>
  <r>
    <x v="1"/>
    <x v="126"/>
    <n v="2"/>
    <n v="1"/>
    <n v="1"/>
    <x v="2"/>
    <x v="3"/>
    <n v="50192"/>
    <n v="0.15449551036046894"/>
    <n v="1.9923493783869939"/>
  </r>
  <r>
    <x v="1"/>
    <x v="127"/>
    <n v="5.3"/>
    <n v="3"/>
    <n v="1"/>
    <x v="2"/>
    <x v="1"/>
    <n v="55850"/>
    <n v="0.10596280987940725"/>
    <n v="5.3715308863025966"/>
  </r>
  <r>
    <x v="1"/>
    <x v="128"/>
    <n v="20.7"/>
    <n v="18"/>
    <n v="3"/>
    <x v="2"/>
    <x v="10"/>
    <n v="86762"/>
    <n v="1.611173668409718"/>
    <n v="20.746409718540374"/>
  </r>
  <r>
    <x v="1"/>
    <x v="129"/>
    <n v="25.1"/>
    <n v="4"/>
    <n v="0"/>
    <x v="0"/>
    <x v="7"/>
    <n v="15886"/>
    <n v="0.15820994934908472"/>
    <n v="25.179403248143021"/>
  </r>
  <r>
    <x v="1"/>
    <x v="130"/>
    <n v="12.8"/>
    <n v="3"/>
    <n v="0"/>
    <x v="0"/>
    <x v="1"/>
    <n v="23099"/>
    <n v="0.10596280987940725"/>
    <n v="12.98757521970648"/>
  </r>
  <r>
    <x v="1"/>
    <x v="131"/>
    <n v="5.6"/>
    <n v="2"/>
    <n v="0"/>
    <x v="0"/>
    <x v="5"/>
    <n v="35796"/>
    <n v="0.17368634504008246"/>
    <n v="5.5872164487652256"/>
  </r>
  <r>
    <x v="1"/>
    <x v="132"/>
    <n v="10"/>
    <n v="4"/>
    <n v="3"/>
    <x v="0"/>
    <x v="4"/>
    <n v="39997"/>
    <n v="0.10970896953107644"/>
    <n v="10.000750056254219"/>
  </r>
  <r>
    <x v="1"/>
    <x v="133"/>
    <n v="28.4"/>
    <n v="26"/>
    <n v="4"/>
    <x v="2"/>
    <x v="7"/>
    <n v="90903"/>
    <n v="1.0283646707690506"/>
    <n v="28.601916328394001"/>
  </r>
  <r>
    <x v="1"/>
    <x v="134"/>
    <n v="0"/>
    <n v="0"/>
    <n v="0"/>
    <x v="0"/>
    <x v="4"/>
    <n v="30677"/>
    <n v="0"/>
    <n v="0"/>
  </r>
  <r>
    <x v="1"/>
    <x v="135"/>
    <n v="6.2"/>
    <n v="5"/>
    <n v="1"/>
    <x v="2"/>
    <x v="5"/>
    <n v="80593"/>
    <n v="0.43421586260020617"/>
    <n v="6.2040127554502247"/>
  </r>
  <r>
    <x v="1"/>
    <x v="136"/>
    <n v="0"/>
    <n v="0"/>
    <n v="0"/>
    <x v="0"/>
    <x v="9"/>
    <n v="48019"/>
    <n v="0"/>
    <n v="0"/>
  </r>
  <r>
    <x v="1"/>
    <x v="137"/>
    <n v="42.5"/>
    <n v="7"/>
    <n v="1"/>
    <x v="0"/>
    <x v="2"/>
    <n v="16462"/>
    <n v="0.33978883580092839"/>
    <n v="42.522172275543674"/>
  </r>
  <r>
    <x v="1"/>
    <x v="138"/>
    <n v="15.9"/>
    <n v="7"/>
    <n v="1"/>
    <x v="0"/>
    <x v="7"/>
    <n v="43723"/>
    <n v="0.27686741136089826"/>
    <n v="16.00988038332228"/>
  </r>
  <r>
    <x v="1"/>
    <x v="139"/>
    <n v="9.1"/>
    <n v="2"/>
    <n v="1"/>
    <x v="0"/>
    <x v="4"/>
    <n v="21812"/>
    <n v="5.4854484765538218E-2"/>
    <n v="9.1692646249770764"/>
  </r>
  <r>
    <x v="1"/>
    <x v="140"/>
    <n v="26.1"/>
    <n v="4"/>
    <n v="0"/>
    <x v="0"/>
    <x v="7"/>
    <n v="15366"/>
    <n v="0.15820994934908472"/>
    <n v="26.031498112716388"/>
  </r>
  <r>
    <x v="1"/>
    <x v="141"/>
    <n v="5.5"/>
    <n v="5"/>
    <n v="2"/>
    <x v="2"/>
    <x v="1"/>
    <n v="89521"/>
    <n v="0.17660468313234542"/>
    <n v="5.5852816657544038"/>
  </r>
  <r>
    <x v="1"/>
    <x v="142"/>
    <n v="19.600000000000001"/>
    <n v="17"/>
    <n v="5"/>
    <x v="2"/>
    <x v="4"/>
    <n v="86115"/>
    <n v="0.46626312050707491"/>
    <n v="19.741043952853744"/>
  </r>
  <r>
    <x v="1"/>
    <x v="143"/>
    <n v="8.6"/>
    <n v="3"/>
    <n v="0"/>
    <x v="0"/>
    <x v="5"/>
    <n v="34930"/>
    <n v="0.26052951756012371"/>
    <n v="8.588605782994561"/>
  </r>
  <r>
    <x v="1"/>
    <x v="144"/>
    <n v="6.3"/>
    <n v="3"/>
    <n v="0"/>
    <x v="0"/>
    <x v="1"/>
    <n v="47681"/>
    <n v="0.10596280987940725"/>
    <n v="6.2918143495312595"/>
  </r>
  <r>
    <x v="1"/>
    <x v="145"/>
    <n v="7.2"/>
    <n v="4"/>
    <n v="1"/>
    <x v="2"/>
    <x v="0"/>
    <n v="55677"/>
    <n v="0.8128429181060759"/>
    <n v="7.1842951308439744"/>
  </r>
  <r>
    <x v="1"/>
    <x v="146"/>
    <n v="4.0999999999999996"/>
    <n v="3"/>
    <n v="1"/>
    <x v="2"/>
    <x v="1"/>
    <n v="72806"/>
    <n v="0.10596280987940725"/>
    <n v="4.1205395159739586"/>
  </r>
  <r>
    <x v="1"/>
    <x v="147"/>
    <n v="26"/>
    <n v="11"/>
    <n v="1"/>
    <x v="0"/>
    <x v="10"/>
    <n v="42271"/>
    <n v="0.98460613069482761"/>
    <n v="26.022568664095953"/>
  </r>
  <r>
    <x v="1"/>
    <x v="148"/>
    <n v="34.1"/>
    <n v="17"/>
    <n v="0"/>
    <x v="0"/>
    <x v="8"/>
    <n v="49579"/>
    <n v="1.2776978590293404"/>
    <n v="34.288710946166724"/>
  </r>
  <r>
    <x v="1"/>
    <x v="149"/>
    <n v="7.3"/>
    <n v="3"/>
    <n v="0"/>
    <x v="0"/>
    <x v="1"/>
    <n v="41369"/>
    <n v="0.10596280987940725"/>
    <n v="7.2518069085547152"/>
  </r>
  <r>
    <x v="1"/>
    <x v="150"/>
    <n v="0"/>
    <n v="0"/>
    <n v="0"/>
    <x v="0"/>
    <x v="11"/>
    <n v="27472"/>
    <n v="0"/>
    <n v="0"/>
  </r>
  <r>
    <x v="1"/>
    <x v="151"/>
    <n v="23.4"/>
    <n v="8"/>
    <n v="0"/>
    <x v="0"/>
    <x v="8"/>
    <n v="34302"/>
    <n v="0.60126958071968961"/>
    <n v="23.322255262083843"/>
  </r>
  <r>
    <x v="1"/>
    <x v="152"/>
    <n v="3.7"/>
    <n v="1"/>
    <n v="0"/>
    <x v="0"/>
    <x v="4"/>
    <n v="26625"/>
    <n v="2.7427242382769109E-2"/>
    <n v="3.755868544600939"/>
  </r>
  <r>
    <x v="1"/>
    <x v="153"/>
    <n v="9.3000000000000007"/>
    <n v="5"/>
    <n v="3"/>
    <x v="2"/>
    <x v="5"/>
    <n v="53259"/>
    <n v="0.43421586260020617"/>
    <n v="9.3880846429711404"/>
  </r>
  <r>
    <x v="1"/>
    <x v="154"/>
    <n v="15.6"/>
    <n v="2"/>
    <n v="0"/>
    <x v="0"/>
    <x v="11"/>
    <n v="12720"/>
    <n v="0.52314388549426627"/>
    <n v="15.723270440251572"/>
  </r>
  <r>
    <x v="1"/>
    <x v="155"/>
    <n v="4.5999999999999996"/>
    <n v="3"/>
    <n v="1"/>
    <x v="2"/>
    <x v="4"/>
    <n v="64956"/>
    <n v="8.2281727148307338E-2"/>
    <n v="4.6185109920561613"/>
  </r>
  <r>
    <x v="1"/>
    <x v="156"/>
    <n v="11"/>
    <n v="5"/>
    <n v="2"/>
    <x v="0"/>
    <x v="10"/>
    <n v="45823"/>
    <n v="0.44754824122492165"/>
    <n v="10.91155096785457"/>
  </r>
  <r>
    <x v="1"/>
    <x v="157"/>
    <n v="4.4000000000000004"/>
    <n v="1"/>
    <n v="0"/>
    <x v="0"/>
    <x v="1"/>
    <n v="22659"/>
    <n v="3.5320936626469089E-2"/>
    <n v="4.413257425305618"/>
  </r>
  <r>
    <x v="1"/>
    <x v="158"/>
    <n v="6.8"/>
    <n v="2"/>
    <n v="0"/>
    <x v="0"/>
    <x v="4"/>
    <n v="29306"/>
    <n v="5.4854484765538218E-2"/>
    <n v="6.8245410496144139"/>
  </r>
  <r>
    <x v="1"/>
    <x v="159"/>
    <n v="12.5"/>
    <n v="7"/>
    <n v="2"/>
    <x v="2"/>
    <x v="4"/>
    <n v="55644"/>
    <n v="0.19199069667938376"/>
    <n v="12.579972683487888"/>
  </r>
  <r>
    <x v="1"/>
    <x v="160"/>
    <n v="26.9"/>
    <n v="6"/>
    <n v="2"/>
    <x v="0"/>
    <x v="7"/>
    <n v="22158"/>
    <n v="0.23731492402362706"/>
    <n v="27.078256160303276"/>
  </r>
  <r>
    <x v="1"/>
    <x v="161"/>
    <n v="128.80000000000001"/>
    <n v="20"/>
    <n v="2"/>
    <x v="0"/>
    <x v="7"/>
    <n v="15332"/>
    <n v="0.79104974674542361"/>
    <n v="130.44612575006522"/>
  </r>
  <r>
    <x v="1"/>
    <x v="162"/>
    <n v="18.600000000000001"/>
    <n v="7"/>
    <n v="0"/>
    <x v="0"/>
    <x v="10"/>
    <n v="37612"/>
    <n v="0.62656753771489038"/>
    <n v="18.611081569711793"/>
  </r>
  <r>
    <x v="1"/>
    <x v="163"/>
    <n v="34.799999999999997"/>
    <n v="4"/>
    <n v="1"/>
    <x v="0"/>
    <x v="1"/>
    <n v="11435"/>
    <n v="0.14128374650587636"/>
    <n v="34.980323567993004"/>
  </r>
  <r>
    <x v="1"/>
    <x v="164"/>
    <n v="14.3"/>
    <n v="4"/>
    <n v="0"/>
    <x v="0"/>
    <x v="1"/>
    <n v="27836"/>
    <n v="0.14128374650587636"/>
    <n v="14.369880729989942"/>
  </r>
  <r>
    <x v="1"/>
    <x v="165"/>
    <n v="22.7"/>
    <n v="14"/>
    <n v="1"/>
    <x v="2"/>
    <x v="4"/>
    <n v="61155"/>
    <n v="0.38398139335876752"/>
    <n v="22.892649824217155"/>
  </r>
  <r>
    <x v="1"/>
    <x v="166"/>
    <n v="0"/>
    <n v="0"/>
    <n v="0"/>
    <x v="0"/>
    <x v="1"/>
    <n v="11146"/>
    <n v="0"/>
    <n v="0"/>
  </r>
  <r>
    <x v="1"/>
    <x v="167"/>
    <n v="4.0999999999999996"/>
    <n v="5"/>
    <n v="0"/>
    <x v="1"/>
    <x v="3"/>
    <n v="122415"/>
    <n v="0.77247755180234456"/>
    <n v="4.084466772862803"/>
  </r>
  <r>
    <x v="1"/>
    <x v="168"/>
    <n v="11.2"/>
    <n v="14"/>
    <n v="2"/>
    <x v="1"/>
    <x v="4"/>
    <n v="124306"/>
    <n v="0.38398139335876752"/>
    <n v="11.262529564140106"/>
  </r>
  <r>
    <x v="1"/>
    <x v="169"/>
    <n v="7.4"/>
    <n v="2"/>
    <n v="0"/>
    <x v="0"/>
    <x v="4"/>
    <n v="27197"/>
    <n v="5.4854484765538218E-2"/>
    <n v="7.3537522520866263"/>
  </r>
  <r>
    <x v="1"/>
    <x v="170"/>
    <n v="9.3000000000000007"/>
    <n v="7"/>
    <n v="1"/>
    <x v="2"/>
    <x v="4"/>
    <n v="74947"/>
    <n v="0.19199069667938376"/>
    <n v="9.3399335530441512"/>
  </r>
  <r>
    <x v="1"/>
    <x v="171"/>
    <n v="19.3"/>
    <n v="15"/>
    <n v="2"/>
    <x v="2"/>
    <x v="6"/>
    <n v="77389"/>
    <n v="3.6436951927514754"/>
    <n v="19.382599594257581"/>
  </r>
  <r>
    <x v="1"/>
    <x v="172"/>
    <n v="44.8"/>
    <n v="16"/>
    <n v="3"/>
    <x v="0"/>
    <x v="10"/>
    <n v="35857"/>
    <n v="1.4321543719197491"/>
    <n v="44.62169171988733"/>
  </r>
  <r>
    <x v="1"/>
    <x v="173"/>
    <n v="13.3"/>
    <n v="4"/>
    <n v="0"/>
    <x v="0"/>
    <x v="8"/>
    <n v="29755"/>
    <n v="0.30063479035984481"/>
    <n v="13.443118803562427"/>
  </r>
  <r>
    <x v="1"/>
    <x v="174"/>
    <n v="12.9"/>
    <n v="6"/>
    <n v="1"/>
    <x v="0"/>
    <x v="2"/>
    <n v="46372"/>
    <n v="0.29124757354365294"/>
    <n v="12.938842404899509"/>
  </r>
  <r>
    <x v="1"/>
    <x v="175"/>
    <n v="0"/>
    <n v="0"/>
    <n v="0"/>
    <x v="0"/>
    <x v="4"/>
    <n v="22746"/>
    <n v="0"/>
    <n v="0"/>
  </r>
  <r>
    <x v="1"/>
    <x v="176"/>
    <n v="6"/>
    <n v="2"/>
    <n v="1"/>
    <x v="0"/>
    <x v="2"/>
    <n v="33574"/>
    <n v="9.7082524514550975E-2"/>
    <n v="5.9569905283850604"/>
  </r>
  <r>
    <x v="1"/>
    <x v="177"/>
    <n v="55.7"/>
    <n v="13"/>
    <n v="2"/>
    <x v="0"/>
    <x v="7"/>
    <n v="23120"/>
    <n v="0.51418233538452529"/>
    <n v="56.228373702422154"/>
  </r>
  <r>
    <x v="1"/>
    <x v="178"/>
    <n v="20.7"/>
    <n v="3"/>
    <n v="0"/>
    <x v="0"/>
    <x v="8"/>
    <n v="14395"/>
    <n v="0.22547609276988362"/>
    <n v="20.840569642236886"/>
  </r>
  <r>
    <x v="1"/>
    <x v="179"/>
    <n v="0"/>
    <n v="0"/>
    <n v="0"/>
    <x v="0"/>
    <x v="9"/>
    <n v="9732"/>
    <n v="0"/>
    <n v="0"/>
  </r>
  <r>
    <x v="1"/>
    <x v="180"/>
    <n v="0"/>
    <n v="0"/>
    <n v="0"/>
    <x v="0"/>
    <x v="5"/>
    <n v="22547"/>
    <n v="0"/>
    <n v="0"/>
  </r>
  <r>
    <x v="1"/>
    <x v="181"/>
    <n v="8.1"/>
    <n v="2"/>
    <n v="1"/>
    <x v="0"/>
    <x v="2"/>
    <n v="24350"/>
    <n v="9.7082524514550975E-2"/>
    <n v="8.2135523613963031"/>
  </r>
  <r>
    <x v="1"/>
    <x v="182"/>
    <n v="21.1"/>
    <n v="5"/>
    <n v="0"/>
    <x v="0"/>
    <x v="10"/>
    <n v="23697"/>
    <n v="0.44754824122492165"/>
    <n v="21.099717263788666"/>
  </r>
  <r>
    <x v="1"/>
    <x v="183"/>
    <n v="6.1"/>
    <n v="2"/>
    <n v="0"/>
    <x v="0"/>
    <x v="4"/>
    <n v="32518"/>
    <n v="5.4854484765538218E-2"/>
    <n v="6.1504397564425854"/>
  </r>
  <r>
    <x v="1"/>
    <x v="184"/>
    <n v="46.1"/>
    <n v="56"/>
    <n v="14"/>
    <x v="1"/>
    <x v="10"/>
    <n v="122723"/>
    <n v="5.012540301719123"/>
    <n v="45.631218272043547"/>
  </r>
  <r>
    <x v="1"/>
    <x v="185"/>
    <n v="0"/>
    <n v="0"/>
    <n v="0"/>
    <x v="0"/>
    <x v="1"/>
    <n v="44480"/>
    <n v="0"/>
    <n v="0"/>
  </r>
  <r>
    <x v="1"/>
    <x v="186"/>
    <n v="10.6"/>
    <n v="2"/>
    <n v="0"/>
    <x v="0"/>
    <x v="10"/>
    <n v="19039"/>
    <n v="0.17901929648996864"/>
    <n v="10.504753400913915"/>
  </r>
  <r>
    <x v="1"/>
    <x v="187"/>
    <n v="100.2"/>
    <n v="81"/>
    <n v="9"/>
    <x v="2"/>
    <x v="7"/>
    <n v="80148"/>
    <n v="3.2037514743189655"/>
    <n v="101.06303338823176"/>
  </r>
  <r>
    <x v="1"/>
    <x v="188"/>
    <n v="3"/>
    <n v="1"/>
    <n v="1"/>
    <x v="0"/>
    <x v="0"/>
    <n v="33410"/>
    <n v="0.20321072952651897"/>
    <n v="2.9931158335827597"/>
  </r>
  <r>
    <x v="1"/>
    <x v="189"/>
    <n v="6.2"/>
    <n v="3"/>
    <n v="0"/>
    <x v="0"/>
    <x v="11"/>
    <n v="48303"/>
    <n v="0.78471582824139952"/>
    <n v="6.2107943605987206"/>
  </r>
  <r>
    <x v="1"/>
    <x v="190"/>
    <n v="10.3"/>
    <n v="2"/>
    <n v="1"/>
    <x v="0"/>
    <x v="4"/>
    <n v="19338"/>
    <n v="5.4854484765538218E-2"/>
    <n v="10.34233116144379"/>
  </r>
  <r>
    <x v="1"/>
    <x v="191"/>
    <n v="3"/>
    <n v="1"/>
    <n v="0"/>
    <x v="0"/>
    <x v="0"/>
    <n v="33172"/>
    <n v="0.20321072952651897"/>
    <n v="3.0145906185939948"/>
  </r>
  <r>
    <x v="1"/>
    <x v="192"/>
    <n v="3.3"/>
    <n v="2"/>
    <n v="0"/>
    <x v="2"/>
    <x v="9"/>
    <n v="60951"/>
    <n v="0.34308671688312575"/>
    <n v="3.2813243425046346"/>
  </r>
  <r>
    <x v="1"/>
    <x v="193"/>
    <n v="18.399999999999999"/>
    <n v="2"/>
    <n v="0"/>
    <x v="0"/>
    <x v="7"/>
    <n v="10831"/>
    <n v="7.9104974674542361E-2"/>
    <n v="18.465515649524512"/>
  </r>
  <r>
    <x v="1"/>
    <x v="194"/>
    <n v="8.1"/>
    <n v="3"/>
    <n v="1"/>
    <x v="0"/>
    <x v="7"/>
    <n v="36967"/>
    <n v="0.11865746201181353"/>
    <n v="8.1153461195119974"/>
  </r>
  <r>
    <x v="1"/>
    <x v="195"/>
    <n v="25.1"/>
    <n v="11"/>
    <n v="2"/>
    <x v="0"/>
    <x v="4"/>
    <n v="43846"/>
    <n v="0.30169966621046018"/>
    <n v="25.087807325639737"/>
  </r>
  <r>
    <x v="1"/>
    <x v="196"/>
    <n v="2.8"/>
    <n v="1"/>
    <n v="0"/>
    <x v="0"/>
    <x v="2"/>
    <n v="35627"/>
    <n v="4.8541262257275487E-2"/>
    <n v="2.8068599657563085"/>
  </r>
  <r>
    <x v="1"/>
    <x v="197"/>
    <n v="0"/>
    <n v="0"/>
    <n v="0"/>
    <x v="0"/>
    <x v="8"/>
    <n v="13879"/>
    <n v="0"/>
    <n v="0"/>
  </r>
  <r>
    <x v="1"/>
    <x v="198"/>
    <n v="12.8"/>
    <n v="1"/>
    <n v="0"/>
    <x v="0"/>
    <x v="10"/>
    <n v="7768"/>
    <n v="8.9509648244984322E-2"/>
    <n v="12.873326467559217"/>
  </r>
  <r>
    <x v="1"/>
    <x v="199"/>
    <n v="20.8"/>
    <n v="5"/>
    <n v="1"/>
    <x v="0"/>
    <x v="2"/>
    <n v="23615"/>
    <n v="0.24270631128637743"/>
    <n v="21.172983273343213"/>
  </r>
  <r>
    <x v="1"/>
    <x v="200"/>
    <n v="41.2"/>
    <n v="7"/>
    <n v="0"/>
    <x v="0"/>
    <x v="10"/>
    <n v="17038"/>
    <n v="0.62656753771489038"/>
    <n v="41.084634346754314"/>
  </r>
  <r>
    <x v="1"/>
    <x v="201"/>
    <n v="12.7"/>
    <n v="8"/>
    <n v="2"/>
    <x v="2"/>
    <x v="8"/>
    <n v="62426"/>
    <n v="0.60126958071968961"/>
    <n v="12.815173165027394"/>
  </r>
  <r>
    <x v="1"/>
    <x v="202"/>
    <n v="3.5"/>
    <n v="1"/>
    <n v="0"/>
    <x v="0"/>
    <x v="4"/>
    <n v="28269"/>
    <n v="2.7427242382769109E-2"/>
    <n v="3.5374438430789912"/>
  </r>
  <r>
    <x v="1"/>
    <x v="203"/>
    <n v="4.7"/>
    <n v="2"/>
    <n v="0"/>
    <x v="0"/>
    <x v="2"/>
    <n v="42307"/>
    <n v="9.7082524514550975E-2"/>
    <n v="4.7273500839104639"/>
  </r>
  <r>
    <x v="1"/>
    <x v="204"/>
    <n v="31.1"/>
    <n v="55"/>
    <n v="7"/>
    <x v="1"/>
    <x v="2"/>
    <n v="175948"/>
    <n v="2.6697694241501519"/>
    <n v="31.25923568327006"/>
  </r>
  <r>
    <x v="1"/>
    <x v="205"/>
    <n v="13"/>
    <n v="11"/>
    <n v="4"/>
    <x v="2"/>
    <x v="4"/>
    <n v="84588"/>
    <n v="0.30169966621046018"/>
    <n v="13.004208634794534"/>
  </r>
  <r>
    <x v="1"/>
    <x v="206"/>
    <n v="2.2000000000000002"/>
    <n v="1"/>
    <n v="0"/>
    <x v="0"/>
    <x v="3"/>
    <n v="45287"/>
    <n v="0.15449551036046894"/>
    <n v="2.208139201095237"/>
  </r>
  <r>
    <x v="1"/>
    <x v="207"/>
    <n v="0"/>
    <n v="0"/>
    <n v="0"/>
    <x v="0"/>
    <x v="11"/>
    <n v="7314"/>
    <n v="0"/>
    <n v="0"/>
  </r>
  <r>
    <x v="1"/>
    <x v="208"/>
    <n v="3.2"/>
    <n v="1"/>
    <n v="0"/>
    <x v="0"/>
    <x v="0"/>
    <n v="32370"/>
    <n v="0.20321072952651897"/>
    <n v="3.0892801977139328"/>
  </r>
  <r>
    <x v="1"/>
    <x v="209"/>
    <n v="4.3"/>
    <n v="2"/>
    <n v="0"/>
    <x v="0"/>
    <x v="6"/>
    <n v="46625"/>
    <n v="0.48582602570019673"/>
    <n v="4.2895442359249332"/>
  </r>
  <r>
    <x v="1"/>
    <x v="210"/>
    <n v="4.7"/>
    <n v="2"/>
    <n v="-1"/>
    <x v="0"/>
    <x v="4"/>
    <n v="42661"/>
    <n v="5.4854484765538218E-2"/>
    <n v="4.6881226412882961"/>
  </r>
  <r>
    <x v="1"/>
    <x v="211"/>
    <n v="4.3"/>
    <n v="1"/>
    <n v="0"/>
    <x v="0"/>
    <x v="7"/>
    <n v="23019"/>
    <n v="3.955248733727118E-2"/>
    <n v="4.3442373691298499"/>
  </r>
  <r>
    <x v="1"/>
    <x v="212"/>
    <n v="14.6"/>
    <n v="4"/>
    <n v="1"/>
    <x v="0"/>
    <x v="2"/>
    <n v="27114"/>
    <n v="0.19416504902910195"/>
    <n v="14.752526370140888"/>
  </r>
  <r>
    <x v="1"/>
    <x v="213"/>
    <n v="24.6"/>
    <n v="6"/>
    <n v="1"/>
    <x v="0"/>
    <x v="4"/>
    <n v="23887"/>
    <n v="0.16456345429661468"/>
    <n v="25.118265165152597"/>
  </r>
  <r>
    <x v="1"/>
    <x v="214"/>
    <n v="5.4"/>
    <n v="1"/>
    <n v="0"/>
    <x v="0"/>
    <x v="7"/>
    <n v="18558"/>
    <n v="3.955248733727118E-2"/>
    <n v="5.3885116930703738"/>
  </r>
  <r>
    <x v="1"/>
    <x v="215"/>
    <n v="45.9"/>
    <n v="12"/>
    <n v="2"/>
    <x v="0"/>
    <x v="7"/>
    <n v="26132"/>
    <n v="0.47462984804725411"/>
    <n v="45.920710240318385"/>
  </r>
  <r>
    <x v="1"/>
    <x v="216"/>
    <n v="0"/>
    <n v="0"/>
    <n v="0"/>
    <x v="0"/>
    <x v="9"/>
    <n v="38075"/>
    <n v="0"/>
    <n v="0"/>
  </r>
  <r>
    <x v="1"/>
    <x v="217"/>
    <n v="21.2"/>
    <n v="5"/>
    <n v="0"/>
    <x v="0"/>
    <x v="2"/>
    <n v="23504"/>
    <n v="0.24270631128637743"/>
    <n v="21.27297481279782"/>
  </r>
  <r>
    <x v="1"/>
    <x v="218"/>
    <n v="15.7"/>
    <n v="5"/>
    <n v="2"/>
    <x v="0"/>
    <x v="5"/>
    <n v="31915"/>
    <n v="0.43421586260020617"/>
    <n v="15.666614444618517"/>
  </r>
  <r>
    <x v="1"/>
    <x v="219"/>
    <n v="0"/>
    <n v="0"/>
    <n v="0"/>
    <x v="0"/>
    <x v="5"/>
    <n v="18023"/>
    <n v="0"/>
    <n v="0"/>
  </r>
  <r>
    <x v="1"/>
    <x v="220"/>
    <n v="16.8"/>
    <n v="3"/>
    <n v="1"/>
    <x v="0"/>
    <x v="5"/>
    <n v="17630"/>
    <n v="0.26052951756012371"/>
    <n v="17.016449234259785"/>
  </r>
  <r>
    <x v="1"/>
    <x v="221"/>
    <n v="3.4"/>
    <n v="1"/>
    <n v="1"/>
    <x v="0"/>
    <x v="2"/>
    <n v="29675"/>
    <n v="4.8541262257275487E-2"/>
    <n v="3.3698399326032016"/>
  </r>
  <r>
    <x v="1"/>
    <x v="222"/>
    <n v="21.6"/>
    <n v="12"/>
    <n v="3"/>
    <x v="2"/>
    <x v="7"/>
    <n v="55147"/>
    <n v="0.47462984804725411"/>
    <n v="21.760023210691426"/>
  </r>
  <r>
    <x v="1"/>
    <x v="223"/>
    <n v="0"/>
    <n v="0"/>
    <n v="0"/>
    <x v="0"/>
    <x v="3"/>
    <n v="25459"/>
    <n v="0"/>
    <n v="0"/>
  </r>
  <r>
    <x v="1"/>
    <x v="224"/>
    <n v="30.7"/>
    <n v="3"/>
    <n v="1"/>
    <x v="0"/>
    <x v="1"/>
    <n v="9735"/>
    <n v="0.10596280987940725"/>
    <n v="30.816640986132512"/>
  </r>
  <r>
    <x v="1"/>
    <x v="225"/>
    <n v="0"/>
    <n v="0"/>
    <n v="0"/>
    <x v="0"/>
    <x v="1"/>
    <n v="11526"/>
    <n v="0"/>
    <n v="0"/>
  </r>
  <r>
    <x v="1"/>
    <x v="226"/>
    <n v="6.7"/>
    <n v="2"/>
    <n v="0"/>
    <x v="0"/>
    <x v="3"/>
    <n v="29753"/>
    <n v="0.30899102072093787"/>
    <n v="6.722011225758747"/>
  </r>
  <r>
    <x v="1"/>
    <x v="227"/>
    <n v="38.299999999999997"/>
    <n v="35"/>
    <n v="9"/>
    <x v="2"/>
    <x v="7"/>
    <n v="90951"/>
    <n v="1.3843370568044913"/>
    <n v="38.482259678288308"/>
  </r>
  <r>
    <x v="1"/>
    <x v="228"/>
    <n v="5.0999999999999996"/>
    <n v="2"/>
    <n v="0"/>
    <x v="0"/>
    <x v="2"/>
    <n v="39520"/>
    <n v="9.7082524514550975E-2"/>
    <n v="5.0607287449392713"/>
  </r>
  <r>
    <x v="1"/>
    <x v="229"/>
    <n v="21.6"/>
    <n v="3"/>
    <n v="0"/>
    <x v="0"/>
    <x v="1"/>
    <n v="13496"/>
    <n v="0.10596280987940725"/>
    <n v="22.228808535862477"/>
  </r>
  <r>
    <x v="1"/>
    <x v="230"/>
    <n v="19.600000000000001"/>
    <n v="2"/>
    <n v="0"/>
    <x v="0"/>
    <x v="8"/>
    <n v="10180"/>
    <n v="0.1503173951799224"/>
    <n v="19.646365422396855"/>
  </r>
  <r>
    <x v="1"/>
    <x v="231"/>
    <n v="31.6"/>
    <n v="15"/>
    <n v="4"/>
    <x v="0"/>
    <x v="2"/>
    <n v="47481"/>
    <n v="0.72811893385913229"/>
    <n v="31.591584002021865"/>
  </r>
  <r>
    <x v="1"/>
    <x v="232"/>
    <n v="6.2"/>
    <n v="2"/>
    <n v="1"/>
    <x v="0"/>
    <x v="4"/>
    <n v="32264"/>
    <n v="5.4854484765538218E-2"/>
    <n v="6.1988594098685841"/>
  </r>
  <r>
    <x v="1"/>
    <x v="233"/>
    <n v="113.1"/>
    <n v="49"/>
    <n v="8"/>
    <x v="0"/>
    <x v="10"/>
    <n v="43312"/>
    <n v="4.3859727640042321"/>
    <n v="113.13261913557444"/>
  </r>
  <r>
    <x v="1"/>
    <x v="234"/>
    <n v="8.1999999999999993"/>
    <n v="1"/>
    <n v="0"/>
    <x v="0"/>
    <x v="9"/>
    <n v="12245"/>
    <n v="0.17154335844156288"/>
    <n v="8.1665986116782356"/>
  </r>
  <r>
    <x v="1"/>
    <x v="235"/>
    <n v="20.2"/>
    <n v="11"/>
    <n v="0"/>
    <x v="2"/>
    <x v="4"/>
    <n v="53634"/>
    <n v="0.30169966621046018"/>
    <n v="20.509378379386213"/>
  </r>
  <r>
    <x v="1"/>
    <x v="236"/>
    <n v="13.7"/>
    <n v="11"/>
    <n v="4"/>
    <x v="2"/>
    <x v="1"/>
    <n v="79983"/>
    <n v="0.38853030289115992"/>
    <n v="13.752922496030406"/>
  </r>
  <r>
    <x v="1"/>
    <x v="237"/>
    <n v="12.4"/>
    <n v="3"/>
    <n v="1"/>
    <x v="0"/>
    <x v="2"/>
    <n v="24313"/>
    <n v="0.14562378677182647"/>
    <n v="12.339077859581293"/>
  </r>
  <r>
    <x v="1"/>
    <x v="238"/>
    <n v="8"/>
    <n v="3"/>
    <n v="0"/>
    <x v="0"/>
    <x v="5"/>
    <n v="37158"/>
    <n v="0.26052951756012371"/>
    <n v="8.0736315194574519"/>
  </r>
  <r>
    <x v="1"/>
    <x v="239"/>
    <n v="22"/>
    <n v="5"/>
    <n v="1"/>
    <x v="0"/>
    <x v="11"/>
    <n v="22555"/>
    <n v="1.307859713735666"/>
    <n v="22.168033695411214"/>
  </r>
  <r>
    <x v="1"/>
    <x v="240"/>
    <n v="28.8"/>
    <n v="9"/>
    <n v="1"/>
    <x v="0"/>
    <x v="2"/>
    <n v="31338"/>
    <n v="0.43687136031547941"/>
    <n v="28.71912693854107"/>
  </r>
  <r>
    <x v="1"/>
    <x v="241"/>
    <n v="0"/>
    <n v="0"/>
    <n v="0"/>
    <x v="0"/>
    <x v="8"/>
    <n v="5175"/>
    <n v="0"/>
    <n v="0"/>
  </r>
  <r>
    <x v="1"/>
    <x v="242"/>
    <n v="0"/>
    <n v="0"/>
    <n v="0"/>
    <x v="0"/>
    <x v="7"/>
    <n v="13040"/>
    <n v="0"/>
    <n v="0"/>
  </r>
  <r>
    <x v="1"/>
    <x v="243"/>
    <n v="16"/>
    <n v="7"/>
    <n v="3"/>
    <x v="0"/>
    <x v="2"/>
    <n v="43527"/>
    <n v="0.33978883580092839"/>
    <n v="16.081972109265514"/>
  </r>
  <r>
    <x v="1"/>
    <x v="244"/>
    <n v="0"/>
    <n v="0"/>
    <n v="0"/>
    <x v="0"/>
    <x v="8"/>
    <n v="19816"/>
    <n v="0"/>
    <n v="0"/>
  </r>
  <r>
    <x v="1"/>
    <x v="245"/>
    <n v="4.3"/>
    <n v="2"/>
    <n v="1"/>
    <x v="0"/>
    <x v="4"/>
    <n v="45789"/>
    <n v="5.4854484765538218E-2"/>
    <n v="4.3678612767258516"/>
  </r>
  <r>
    <x v="1"/>
    <x v="246"/>
    <n v="5.2"/>
    <n v="2"/>
    <n v="2"/>
    <x v="0"/>
    <x v="5"/>
    <n v="38097"/>
    <n v="0.17368634504008246"/>
    <n v="5.2497571987295588"/>
  </r>
  <r>
    <x v="1"/>
    <x v="247"/>
    <n v="7.5"/>
    <n v="4"/>
    <n v="1"/>
    <x v="2"/>
    <x v="4"/>
    <n v="52208"/>
    <n v="0.10970896953107644"/>
    <n v="7.6616610481152314"/>
  </r>
  <r>
    <x v="1"/>
    <x v="248"/>
    <n v="19.399999999999999"/>
    <n v="4"/>
    <n v="3"/>
    <x v="0"/>
    <x v="10"/>
    <n v="20728"/>
    <n v="0.35803859297993729"/>
    <n v="19.297568506368197"/>
  </r>
  <r>
    <x v="1"/>
    <x v="249"/>
    <n v="25.8"/>
    <n v="15"/>
    <n v="2"/>
    <x v="2"/>
    <x v="10"/>
    <n v="57761"/>
    <n v="1.342644723674765"/>
    <n v="25.969079482695939"/>
  </r>
  <r>
    <x v="1"/>
    <x v="250"/>
    <n v="10.4"/>
    <n v="8"/>
    <n v="1"/>
    <x v="2"/>
    <x v="7"/>
    <n v="77000"/>
    <n v="0.31641989869816944"/>
    <n v="10.38961038961039"/>
  </r>
  <r>
    <x v="1"/>
    <x v="251"/>
    <n v="16.100000000000001"/>
    <n v="104"/>
    <n v="23"/>
    <x v="1"/>
    <x v="4"/>
    <n v="638712"/>
    <n v="2.8524332078079873"/>
    <n v="16.282769072758928"/>
  </r>
  <r>
    <x v="1"/>
    <x v="252"/>
    <n v="120.9"/>
    <n v="2"/>
    <n v="0"/>
    <x v="0"/>
    <x v="2"/>
    <n v="1575"/>
    <n v="9.7082524514550975E-2"/>
    <n v="126.98412698412699"/>
  </r>
  <r>
    <x v="1"/>
    <x v="253"/>
    <n v="13.3"/>
    <n v="3"/>
    <n v="1"/>
    <x v="0"/>
    <x v="7"/>
    <n v="22401"/>
    <n v="0.11865746201181353"/>
    <n v="13.392259274139549"/>
  </r>
  <r>
    <x v="1"/>
    <x v="254"/>
    <n v="12.9"/>
    <n v="6"/>
    <n v="0"/>
    <x v="0"/>
    <x v="1"/>
    <n v="46379"/>
    <n v="0.21192561975881449"/>
    <n v="12.936889540524806"/>
  </r>
  <r>
    <x v="1"/>
    <x v="255"/>
    <n v="0"/>
    <n v="0"/>
    <n v="0"/>
    <x v="0"/>
    <x v="2"/>
    <n v="9751"/>
    <n v="0"/>
    <n v="0"/>
  </r>
  <r>
    <x v="1"/>
    <x v="256"/>
    <n v="5.0999999999999996"/>
    <n v="4"/>
    <n v="2"/>
    <x v="2"/>
    <x v="4"/>
    <n v="77907"/>
    <n v="0.10970896953107644"/>
    <n v="5.1343268255740826"/>
  </r>
  <r>
    <x v="1"/>
    <x v="257"/>
    <n v="0"/>
    <n v="0"/>
    <n v="0"/>
    <x v="0"/>
    <x v="3"/>
    <n v="932"/>
    <n v="0"/>
    <n v="0"/>
  </r>
  <r>
    <x v="1"/>
    <x v="258"/>
    <n v="5.9"/>
    <n v="2"/>
    <n v="0"/>
    <x v="0"/>
    <x v="11"/>
    <n v="33687"/>
    <n v="0.52314388549426627"/>
    <n v="5.9370083414967194"/>
  </r>
  <r>
    <x v="1"/>
    <x v="259"/>
    <n v="6.7"/>
    <n v="36"/>
    <n v="9"/>
    <x v="1"/>
    <x v="4"/>
    <n v="532561"/>
    <n v="0.98738072577968794"/>
    <n v="6.7597890194738257"/>
  </r>
  <r>
    <x v="1"/>
    <x v="260"/>
    <n v="24.6"/>
    <n v="38"/>
    <n v="3"/>
    <x v="1"/>
    <x v="7"/>
    <n v="153434"/>
    <n v="1.5029945188163047"/>
    <n v="24.766349049102548"/>
  </r>
  <r>
    <x v="1"/>
    <x v="261"/>
    <n v="47.5"/>
    <n v="5"/>
    <n v="0"/>
    <x v="0"/>
    <x v="10"/>
    <n v="10561"/>
    <n v="0.44754824122492165"/>
    <n v="47.344001515008053"/>
  </r>
  <r>
    <x v="1"/>
    <x v="262"/>
    <n v="86.2"/>
    <n v="10"/>
    <n v="2"/>
    <x v="0"/>
    <x v="7"/>
    <n v="11577"/>
    <n v="0.3955248733727118"/>
    <n v="86.378163600241862"/>
  </r>
  <r>
    <x v="1"/>
    <x v="263"/>
    <n v="41.4"/>
    <n v="12"/>
    <n v="2"/>
    <x v="0"/>
    <x v="7"/>
    <n v="28673"/>
    <n v="0.47462984804725411"/>
    <n v="41.851218916750952"/>
  </r>
  <r>
    <x v="1"/>
    <x v="264"/>
    <n v="62.6"/>
    <n v="58"/>
    <n v="7"/>
    <x v="2"/>
    <x v="10"/>
    <n v="92956"/>
    <n v="5.191559598209091"/>
    <n v="62.395111665734326"/>
  </r>
  <r>
    <x v="1"/>
    <x v="265"/>
    <n v="8"/>
    <n v="2"/>
    <n v="1"/>
    <x v="0"/>
    <x v="4"/>
    <n v="25020"/>
    <n v="5.4854484765538218E-2"/>
    <n v="7.9936051159072745"/>
  </r>
  <r>
    <x v="1"/>
    <x v="266"/>
    <n v="12.8"/>
    <n v="3"/>
    <n v="1"/>
    <x v="0"/>
    <x v="11"/>
    <n v="23526"/>
    <n v="0.78471582824139952"/>
    <n v="12.751849018107626"/>
  </r>
  <r>
    <x v="1"/>
    <x v="267"/>
    <n v="5.4"/>
    <n v="3"/>
    <n v="0"/>
    <x v="2"/>
    <x v="3"/>
    <n v="55889"/>
    <n v="0.46348653108140681"/>
    <n v="5.3677825690207372"/>
  </r>
  <r>
    <x v="1"/>
    <x v="268"/>
    <n v="30.3"/>
    <n v="14"/>
    <n v="1"/>
    <x v="0"/>
    <x v="8"/>
    <n v="46089"/>
    <n v="1.0522217662594568"/>
    <n v="30.376011629673027"/>
  </r>
  <r>
    <x v="1"/>
    <x v="269"/>
    <n v="25.9"/>
    <n v="5"/>
    <n v="2"/>
    <x v="0"/>
    <x v="7"/>
    <n v="19120"/>
    <n v="0.1977624366863559"/>
    <n v="26.15062761506276"/>
  </r>
  <r>
    <x v="1"/>
    <x v="270"/>
    <n v="41.4"/>
    <n v="7"/>
    <n v="2"/>
    <x v="0"/>
    <x v="7"/>
    <n v="16753"/>
    <n v="0.27686741136089826"/>
    <n v="41.783561153226287"/>
  </r>
  <r>
    <x v="1"/>
    <x v="271"/>
    <n v="0"/>
    <n v="0"/>
    <n v="0"/>
    <x v="0"/>
    <x v="9"/>
    <n v="32258"/>
    <n v="0"/>
    <n v="0"/>
  </r>
  <r>
    <x v="1"/>
    <x v="272"/>
    <n v="17.600000000000001"/>
    <n v="3"/>
    <n v="1"/>
    <x v="0"/>
    <x v="5"/>
    <n v="16797"/>
    <n v="0.26052951756012371"/>
    <n v="17.860332202178959"/>
  </r>
  <r>
    <x v="1"/>
    <x v="273"/>
    <n v="13.8"/>
    <n v="3"/>
    <n v="0"/>
    <x v="0"/>
    <x v="1"/>
    <n v="21670"/>
    <n v="0.10596280987940725"/>
    <n v="13.844023996308259"/>
  </r>
  <r>
    <x v="1"/>
    <x v="274"/>
    <n v="16"/>
    <n v="4"/>
    <n v="0"/>
    <x v="0"/>
    <x v="7"/>
    <n v="24781"/>
    <n v="0.15820994934908472"/>
    <n v="16.141398652193214"/>
  </r>
  <r>
    <x v="1"/>
    <x v="275"/>
    <n v="2.2999999999999998"/>
    <n v="1"/>
    <n v="0"/>
    <x v="0"/>
    <x v="5"/>
    <n v="43768"/>
    <n v="8.6843172520041229E-2"/>
    <n v="2.2847742643026869"/>
  </r>
  <r>
    <x v="1"/>
    <x v="276"/>
    <n v="20"/>
    <n v="5"/>
    <n v="1"/>
    <x v="0"/>
    <x v="10"/>
    <n v="24987"/>
    <n v="0.44754824122492165"/>
    <n v="20.010405410813622"/>
  </r>
  <r>
    <x v="1"/>
    <x v="277"/>
    <n v="15.5"/>
    <n v="10"/>
    <n v="0"/>
    <x v="2"/>
    <x v="8"/>
    <n v="64513"/>
    <n v="0.75158697589961199"/>
    <n v="15.500751786461642"/>
  </r>
  <r>
    <x v="1"/>
    <x v="278"/>
    <n v="2.2000000000000002"/>
    <n v="2"/>
    <n v="0"/>
    <x v="2"/>
    <x v="3"/>
    <n v="89583"/>
    <n v="0.30899102072093787"/>
    <n v="2.2325664467588715"/>
  </r>
  <r>
    <x v="1"/>
    <x v="279"/>
    <n v="9.1999999999999993"/>
    <n v="5"/>
    <n v="1"/>
    <x v="2"/>
    <x v="11"/>
    <n v="54440"/>
    <n v="1.307859713735666"/>
    <n v="9.1844232182218946"/>
  </r>
  <r>
    <x v="1"/>
    <x v="280"/>
    <n v="0"/>
    <n v="0"/>
    <n v="0"/>
    <x v="0"/>
    <x v="3"/>
    <n v="4906"/>
    <n v="0"/>
    <n v="0"/>
  </r>
  <r>
    <x v="1"/>
    <x v="281"/>
    <n v="22.1"/>
    <n v="3"/>
    <n v="1"/>
    <x v="0"/>
    <x v="1"/>
    <n v="13584"/>
    <n v="0.10596280987940725"/>
    <n v="22.084805653710248"/>
  </r>
  <r>
    <x v="1"/>
    <x v="282"/>
    <n v="8.1"/>
    <n v="3"/>
    <n v="1"/>
    <x v="0"/>
    <x v="4"/>
    <n v="36584"/>
    <n v="8.2281727148307338E-2"/>
    <n v="8.2003061447627381"/>
  </r>
  <r>
    <x v="1"/>
    <x v="283"/>
    <n v="7.8"/>
    <n v="2"/>
    <n v="0"/>
    <x v="0"/>
    <x v="11"/>
    <n v="25583"/>
    <n v="0.52314388549426627"/>
    <n v="7.8176914357190324"/>
  </r>
  <r>
    <x v="1"/>
    <x v="284"/>
    <n v="9.5"/>
    <n v="4"/>
    <n v="0"/>
    <x v="0"/>
    <x v="2"/>
    <n v="41465"/>
    <n v="0.19416504902910195"/>
    <n v="9.646689979500783"/>
  </r>
  <r>
    <x v="1"/>
    <x v="285"/>
    <n v="61.2"/>
    <n v="133"/>
    <n v="14"/>
    <x v="1"/>
    <x v="7"/>
    <n v="215521"/>
    <n v="5.2604808158570666"/>
    <n v="61.710923761489596"/>
  </r>
  <r>
    <x v="1"/>
    <x v="286"/>
    <n v="14.1"/>
    <n v="3"/>
    <n v="0"/>
    <x v="0"/>
    <x v="5"/>
    <n v="21213"/>
    <n v="0.26052951756012371"/>
    <n v="14.142271248762549"/>
  </r>
  <r>
    <x v="1"/>
    <x v="287"/>
    <n v="0"/>
    <n v="0"/>
    <n v="0"/>
    <x v="0"/>
    <x v="5"/>
    <n v="33903"/>
    <n v="0"/>
    <n v="0"/>
  </r>
  <r>
    <x v="1"/>
    <x v="288"/>
    <n v="14.8"/>
    <n v="5"/>
    <n v="1"/>
    <x v="0"/>
    <x v="0"/>
    <n v="33462"/>
    <n v="1.016053647632595"/>
    <n v="14.942322634630328"/>
  </r>
  <r>
    <x v="1"/>
    <x v="289"/>
    <n v="3.1"/>
    <n v="1"/>
    <n v="0"/>
    <x v="0"/>
    <x v="3"/>
    <n v="31870"/>
    <n v="0.15449551036046894"/>
    <n v="3.1377470975839352"/>
  </r>
  <r>
    <x v="1"/>
    <x v="290"/>
    <n v="169.9"/>
    <n v="71"/>
    <n v="11"/>
    <x v="0"/>
    <x v="7"/>
    <n v="41725"/>
    <n v="2.808226600946254"/>
    <n v="170.16177351707609"/>
  </r>
  <r>
    <x v="1"/>
    <x v="291"/>
    <n v="14.8"/>
    <n v="2"/>
    <n v="2"/>
    <x v="0"/>
    <x v="1"/>
    <n v="13520"/>
    <n v="7.0641873252938178E-2"/>
    <n v="14.792899408284024"/>
  </r>
  <r>
    <x v="1"/>
    <x v="292"/>
    <n v="6.8"/>
    <n v="2"/>
    <n v="0"/>
    <x v="0"/>
    <x v="1"/>
    <n v="29445"/>
    <n v="7.0641873252938178E-2"/>
    <n v="6.7923246731193752"/>
  </r>
  <r>
    <x v="1"/>
    <x v="293"/>
    <n v="24.1"/>
    <n v="5"/>
    <n v="1"/>
    <x v="0"/>
    <x v="6"/>
    <n v="20524"/>
    <n v="1.2145650642504919"/>
    <n v="24.361722861040732"/>
  </r>
  <r>
    <x v="1"/>
    <x v="294"/>
    <n v="28.6"/>
    <n v="101"/>
    <n v="18"/>
    <x v="1"/>
    <x v="8"/>
    <n v="347483"/>
    <n v="7.5910284565860824"/>
    <n v="29.066170143575366"/>
  </r>
  <r>
    <x v="1"/>
    <x v="295"/>
    <n v="16.2"/>
    <n v="8"/>
    <n v="0"/>
    <x v="0"/>
    <x v="8"/>
    <n v="49314"/>
    <n v="0.60126958071968961"/>
    <n v="16.222573711319303"/>
  </r>
  <r>
    <x v="1"/>
    <x v="296"/>
    <n v="0"/>
    <n v="0"/>
    <n v="0"/>
    <x v="0"/>
    <x v="10"/>
    <n v="9874"/>
    <n v="0"/>
    <n v="0"/>
  </r>
  <r>
    <x v="1"/>
    <x v="297"/>
    <n v="24.3"/>
    <n v="4"/>
    <n v="2"/>
    <x v="0"/>
    <x v="10"/>
    <n v="16431"/>
    <n v="0.35803859297993729"/>
    <n v="24.344227375083683"/>
  </r>
  <r>
    <x v="1"/>
    <x v="298"/>
    <n v="6.5"/>
    <n v="2"/>
    <n v="1"/>
    <x v="0"/>
    <x v="7"/>
    <n v="30654"/>
    <n v="7.9104974674542361E-2"/>
    <n v="6.5244340053500363"/>
  </r>
  <r>
    <x v="1"/>
    <x v="299"/>
    <n v="0"/>
    <n v="0"/>
    <n v="0"/>
    <x v="0"/>
    <x v="9"/>
    <n v="27508"/>
    <n v="0"/>
    <n v="0"/>
  </r>
  <r>
    <x v="1"/>
    <x v="300"/>
    <n v="3"/>
    <n v="2"/>
    <n v="0"/>
    <x v="2"/>
    <x v="8"/>
    <n v="64918"/>
    <n v="0.1503173951799224"/>
    <n v="3.0808096367725439"/>
  </r>
  <r>
    <x v="1"/>
    <x v="301"/>
    <n v="9.1999999999999993"/>
    <n v="2"/>
    <n v="1"/>
    <x v="0"/>
    <x v="11"/>
    <n v="21867"/>
    <n v="0.52314388549426627"/>
    <n v="9.1462020396030557"/>
  </r>
  <r>
    <x v="1"/>
    <x v="302"/>
    <n v="11"/>
    <n v="5"/>
    <n v="3"/>
    <x v="0"/>
    <x v="7"/>
    <n v="44925"/>
    <n v="0.1977624366863559"/>
    <n v="11.129660545353365"/>
  </r>
  <r>
    <x v="1"/>
    <x v="303"/>
    <n v="7.3"/>
    <n v="5"/>
    <n v="1"/>
    <x v="2"/>
    <x v="1"/>
    <n v="67831"/>
    <n v="0.17660468313234542"/>
    <n v="7.3712609278943262"/>
  </r>
  <r>
    <x v="1"/>
    <x v="304"/>
    <n v="23.6"/>
    <n v="24"/>
    <n v="3"/>
    <x v="1"/>
    <x v="10"/>
    <n v="101192"/>
    <n v="2.1482315578796238"/>
    <n v="23.717289904340266"/>
  </r>
  <r>
    <x v="1"/>
    <x v="305"/>
    <n v="13.8"/>
    <n v="6"/>
    <n v="3"/>
    <x v="0"/>
    <x v="10"/>
    <n v="43341"/>
    <n v="0.53705788946990596"/>
    <n v="13.843704575344361"/>
  </r>
  <r>
    <x v="1"/>
    <x v="306"/>
    <n v="12.6"/>
    <n v="7"/>
    <n v="0"/>
    <x v="2"/>
    <x v="8"/>
    <n v="55001"/>
    <n v="0.52611088312972842"/>
    <n v="12.727041326521336"/>
  </r>
  <r>
    <x v="1"/>
    <x v="307"/>
    <n v="9.6999999999999993"/>
    <n v="7"/>
    <n v="3"/>
    <x v="2"/>
    <x v="4"/>
    <n v="72050"/>
    <n v="0.19199069667938376"/>
    <n v="9.7154753643303273"/>
  </r>
  <r>
    <x v="1"/>
    <x v="308"/>
    <n v="0"/>
    <n v="0"/>
    <n v="0"/>
    <x v="0"/>
    <x v="3"/>
    <n v="1132"/>
    <n v="0"/>
    <n v="0"/>
  </r>
  <r>
    <x v="1"/>
    <x v="309"/>
    <n v="13.5"/>
    <n v="6"/>
    <n v="1"/>
    <x v="0"/>
    <x v="11"/>
    <n v="44485"/>
    <n v="1.569431656482799"/>
    <n v="13.487692480611441"/>
  </r>
  <r>
    <x v="1"/>
    <x v="310"/>
    <n v="32.1"/>
    <n v="4"/>
    <n v="1"/>
    <x v="0"/>
    <x v="10"/>
    <n v="12390"/>
    <n v="0.35803859297993729"/>
    <n v="32.284100080710253"/>
  </r>
  <r>
    <x v="1"/>
    <x v="311"/>
    <n v="7.8"/>
    <n v="2"/>
    <n v="1"/>
    <x v="0"/>
    <x v="4"/>
    <n v="25453"/>
    <n v="5.4854484765538218E-2"/>
    <n v="7.8576199269241345"/>
  </r>
  <r>
    <x v="1"/>
    <x v="312"/>
    <n v="4.0999999999999996"/>
    <n v="1"/>
    <n v="0"/>
    <x v="0"/>
    <x v="2"/>
    <n v="24310"/>
    <n v="4.8541262257275487E-2"/>
    <n v="4.113533525298231"/>
  </r>
  <r>
    <x v="1"/>
    <x v="313"/>
    <n v="30.3"/>
    <n v="8"/>
    <n v="0"/>
    <x v="0"/>
    <x v="7"/>
    <n v="26418"/>
    <n v="0.31641989869816944"/>
    <n v="30.282383223559691"/>
  </r>
  <r>
    <x v="1"/>
    <x v="314"/>
    <n v="0"/>
    <n v="0"/>
    <n v="0"/>
    <x v="0"/>
    <x v="3"/>
    <n v="46112"/>
    <n v="0"/>
    <n v="0"/>
  </r>
  <r>
    <x v="1"/>
    <x v="315"/>
    <n v="11.6"/>
    <n v="2"/>
    <n v="0"/>
    <x v="0"/>
    <x v="7"/>
    <n v="17075"/>
    <n v="7.9104974674542361E-2"/>
    <n v="11.71303074670571"/>
  </r>
  <r>
    <x v="1"/>
    <x v="316"/>
    <n v="31.1"/>
    <n v="15"/>
    <n v="2"/>
    <x v="0"/>
    <x v="7"/>
    <n v="47725"/>
    <n v="0.59328731005906765"/>
    <n v="31.430068098480881"/>
  </r>
  <r>
    <x v="1"/>
    <x v="317"/>
    <n v="10.6"/>
    <n v="3"/>
    <n v="0"/>
    <x v="0"/>
    <x v="4"/>
    <n v="27578"/>
    <n v="8.2281727148307338E-2"/>
    <n v="10.878236275291899"/>
  </r>
  <r>
    <x v="1"/>
    <x v="318"/>
    <n v="5.2"/>
    <n v="2"/>
    <n v="1"/>
    <x v="0"/>
    <x v="2"/>
    <n v="38412"/>
    <n v="9.7082524514550975E-2"/>
    <n v="5.2067062376340729"/>
  </r>
  <r>
    <x v="1"/>
    <x v="319"/>
    <n v="15.3"/>
    <n v="4"/>
    <n v="0"/>
    <x v="0"/>
    <x v="4"/>
    <n v="26084"/>
    <n v="0.10970896953107644"/>
    <n v="15.335071308081583"/>
  </r>
  <r>
    <x v="1"/>
    <x v="320"/>
    <n v="40.4"/>
    <n v="7"/>
    <n v="0"/>
    <x v="0"/>
    <x v="1"/>
    <n v="17259"/>
    <n v="0.24724655638528362"/>
    <n v="40.558549162755661"/>
  </r>
  <r>
    <x v="1"/>
    <x v="321"/>
    <n v="8"/>
    <n v="4"/>
    <n v="4"/>
    <x v="0"/>
    <x v="10"/>
    <n v="49855"/>
    <n v="0.35803859297993729"/>
    <n v="8.0232674756794715"/>
  </r>
  <r>
    <x v="1"/>
    <x v="322"/>
    <n v="5.2"/>
    <n v="1"/>
    <n v="1"/>
    <x v="0"/>
    <x v="1"/>
    <n v="19147"/>
    <n v="3.5320936626469089E-2"/>
    <n v="5.2227503003081424"/>
  </r>
  <r>
    <x v="1"/>
    <x v="323"/>
    <n v="21.7"/>
    <n v="11"/>
    <n v="3"/>
    <x v="2"/>
    <x v="2"/>
    <n v="50349"/>
    <n v="0.53395388483003037"/>
    <n v="21.847504419154305"/>
  </r>
  <r>
    <x v="1"/>
    <x v="324"/>
    <n v="21"/>
    <n v="4"/>
    <n v="1"/>
    <x v="0"/>
    <x v="2"/>
    <n v="18891"/>
    <n v="0.19416504902910195"/>
    <n v="21.174104070721508"/>
  </r>
  <r>
    <x v="1"/>
    <x v="325"/>
    <n v="3.2"/>
    <n v="2"/>
    <n v="-1"/>
    <x v="2"/>
    <x v="9"/>
    <n v="62844"/>
    <n v="0.34308671688312575"/>
    <n v="3.1824836102094074"/>
  </r>
  <r>
    <x v="1"/>
    <x v="326"/>
    <n v="0"/>
    <n v="0"/>
    <n v="0"/>
    <x v="0"/>
    <x v="0"/>
    <n v="19152"/>
    <n v="0"/>
    <n v="0"/>
  </r>
  <r>
    <x v="1"/>
    <x v="327"/>
    <n v="6.7"/>
    <n v="1"/>
    <n v="1"/>
    <x v="0"/>
    <x v="2"/>
    <n v="15015"/>
    <n v="4.8541262257275487E-2"/>
    <n v="6.6600066600066601"/>
  </r>
  <r>
    <x v="1"/>
    <x v="328"/>
    <n v="0"/>
    <n v="0"/>
    <n v="0"/>
    <x v="0"/>
    <x v="9"/>
    <n v="24684"/>
    <n v="0"/>
    <n v="0"/>
  </r>
  <r>
    <x v="1"/>
    <x v="329"/>
    <n v="8.3000000000000007"/>
    <n v="9"/>
    <n v="2"/>
    <x v="1"/>
    <x v="4"/>
    <n v="107492"/>
    <n v="0.24684518144492198"/>
    <n v="8.3727161091057933"/>
  </r>
  <r>
    <x v="1"/>
    <x v="330"/>
    <n v="0"/>
    <n v="0"/>
    <n v="0"/>
    <x v="0"/>
    <x v="3"/>
    <n v="25720"/>
    <n v="0"/>
    <n v="0"/>
  </r>
  <r>
    <x v="1"/>
    <x v="331"/>
    <n v="20.5"/>
    <n v="3"/>
    <n v="0"/>
    <x v="0"/>
    <x v="4"/>
    <n v="14508"/>
    <n v="8.2281727148307338E-2"/>
    <n v="20.678246484698096"/>
  </r>
  <r>
    <x v="1"/>
    <x v="332"/>
    <n v="0"/>
    <n v="0"/>
    <n v="0"/>
    <x v="0"/>
    <x v="5"/>
    <n v="24258"/>
    <n v="0"/>
    <n v="0"/>
  </r>
  <r>
    <x v="1"/>
    <x v="333"/>
    <n v="34.200000000000003"/>
    <n v="14"/>
    <n v="6"/>
    <x v="0"/>
    <x v="2"/>
    <n v="40847"/>
    <n v="0.67957767160185678"/>
    <n v="34.274242906455797"/>
  </r>
  <r>
    <x v="1"/>
    <x v="334"/>
    <n v="4.2"/>
    <n v="1"/>
    <n v="0"/>
    <x v="0"/>
    <x v="1"/>
    <n v="23659"/>
    <n v="3.5320936626469089E-2"/>
    <n v="4.2267213322625636"/>
  </r>
  <r>
    <x v="1"/>
    <x v="335"/>
    <n v="21"/>
    <n v="5"/>
    <n v="1"/>
    <x v="0"/>
    <x v="8"/>
    <n v="23678"/>
    <n v="0.37579348794980599"/>
    <n v="21.116648365571415"/>
  </r>
  <r>
    <x v="1"/>
    <x v="336"/>
    <n v="0"/>
    <n v="0"/>
    <n v="0"/>
    <x v="0"/>
    <x v="2"/>
    <n v="28987"/>
    <n v="0"/>
    <n v="0"/>
  </r>
  <r>
    <x v="1"/>
    <x v="337"/>
    <n v="0"/>
    <n v="0"/>
    <n v="0"/>
    <x v="0"/>
    <x v="7"/>
    <n v="21800"/>
    <n v="0"/>
    <n v="0"/>
  </r>
  <r>
    <x v="1"/>
    <x v="338"/>
    <n v="9.6"/>
    <n v="5"/>
    <n v="1"/>
    <x v="2"/>
    <x v="8"/>
    <n v="51758"/>
    <n v="0.37579348794980599"/>
    <n v="9.6603423625333278"/>
  </r>
  <r>
    <x v="1"/>
    <x v="339"/>
    <n v="6.1"/>
    <n v="1"/>
    <n v="0"/>
    <x v="0"/>
    <x v="1"/>
    <n v="15995"/>
    <n v="3.5320936626469089E-2"/>
    <n v="6.2519537355423571"/>
  </r>
  <r>
    <x v="1"/>
    <x v="340"/>
    <n v="22.8"/>
    <n v="3"/>
    <n v="1"/>
    <x v="0"/>
    <x v="8"/>
    <n v="13021"/>
    <n v="0.22547609276988362"/>
    <n v="23.039705091774827"/>
  </r>
  <r>
    <x v="1"/>
    <x v="341"/>
    <n v="1.9"/>
    <n v="3"/>
    <n v="-1"/>
    <x v="1"/>
    <x v="1"/>
    <n v="154865"/>
    <n v="0.10596280987940725"/>
    <n v="1.9371710844929457"/>
  </r>
  <r>
    <x v="1"/>
    <x v="342"/>
    <n v="14.1"/>
    <n v="4"/>
    <n v="1"/>
    <x v="0"/>
    <x v="2"/>
    <n v="28014"/>
    <n v="0.19416504902910195"/>
    <n v="14.278574998215177"/>
  </r>
  <r>
    <x v="1"/>
    <x v="343"/>
    <n v="5.9"/>
    <n v="1"/>
    <n v="0"/>
    <x v="0"/>
    <x v="1"/>
    <n v="16970"/>
    <n v="3.5320936626469089E-2"/>
    <n v="5.8927519151443724"/>
  </r>
  <r>
    <x v="1"/>
    <x v="344"/>
    <n v="17.899999999999999"/>
    <n v="4"/>
    <n v="1"/>
    <x v="0"/>
    <x v="6"/>
    <n v="22407"/>
    <n v="0.97165205140039346"/>
    <n v="17.851564243316822"/>
  </r>
  <r>
    <x v="1"/>
    <x v="345"/>
    <n v="20.3"/>
    <n v="13"/>
    <n v="1"/>
    <x v="2"/>
    <x v="8"/>
    <n v="63322"/>
    <n v="0.97706306866949566"/>
    <n v="20.529989577082215"/>
  </r>
  <r>
    <x v="1"/>
    <x v="346"/>
    <n v="11.5"/>
    <n v="5"/>
    <n v="2"/>
    <x v="0"/>
    <x v="2"/>
    <n v="43402"/>
    <n v="0.24270631128637743"/>
    <n v="11.520206442099443"/>
  </r>
  <r>
    <x v="1"/>
    <x v="347"/>
    <n v="3.2"/>
    <n v="4"/>
    <n v="3"/>
    <x v="1"/>
    <x v="4"/>
    <n v="124695"/>
    <n v="0.10970896953107644"/>
    <n v="3.2078270981194117"/>
  </r>
  <r>
    <x v="1"/>
    <x v="348"/>
    <n v="0"/>
    <n v="0"/>
    <n v="0"/>
    <x v="0"/>
    <x v="4"/>
    <n v="8430"/>
    <n v="0"/>
    <n v="0"/>
  </r>
  <r>
    <x v="1"/>
    <x v="349"/>
    <n v="0"/>
    <n v="0"/>
    <n v="0"/>
    <x v="0"/>
    <x v="4"/>
    <n v="41882"/>
    <n v="0"/>
    <n v="0"/>
  </r>
  <r>
    <x v="1"/>
    <x v="350"/>
    <n v="32.4"/>
    <n v="7"/>
    <n v="1"/>
    <x v="0"/>
    <x v="7"/>
    <n v="21525"/>
    <n v="0.27686741136089826"/>
    <n v="32.520325203252035"/>
  </r>
  <r>
    <x v="1"/>
    <x v="351"/>
    <n v="4.2"/>
    <n v="2"/>
    <n v="1"/>
    <x v="0"/>
    <x v="2"/>
    <n v="47537"/>
    <n v="9.7082524514550975E-2"/>
    <n v="4.2072490901823842"/>
  </r>
  <r>
    <x v="1"/>
    <x v="352"/>
    <n v="40"/>
    <n v="9"/>
    <n v="4"/>
    <x v="0"/>
    <x v="5"/>
    <n v="22468"/>
    <n v="0.7815885526803712"/>
    <n v="40.056969912764821"/>
  </r>
  <r>
    <x v="1"/>
    <x v="353"/>
    <n v="13.4"/>
    <n v="6"/>
    <n v="0"/>
    <x v="0"/>
    <x v="4"/>
    <n v="44586"/>
    <n v="0.16456345429661468"/>
    <n v="13.457139012245996"/>
  </r>
  <r>
    <x v="1"/>
    <x v="354"/>
    <n v="14.1"/>
    <n v="18"/>
    <n v="2"/>
    <x v="1"/>
    <x v="5"/>
    <n v="126116"/>
    <n v="1.5631771053607424"/>
    <n v="14.272574455263408"/>
  </r>
  <r>
    <x v="1"/>
    <x v="355"/>
    <m/>
    <n v="112"/>
    <n v="23"/>
    <x v="3"/>
    <x v="12"/>
    <e v="#N/A"/>
    <e v="#N/A"/>
    <e v="#N/A"/>
  </r>
  <r>
    <x v="2"/>
    <x v="0"/>
    <n v="0"/>
    <n v="0"/>
    <n v="0"/>
    <x v="0"/>
    <x v="0"/>
    <n v="25390"/>
    <n v="0"/>
    <n v="0"/>
  </r>
  <r>
    <x v="2"/>
    <x v="1"/>
    <n v="15.8"/>
    <n v="5"/>
    <n v="0"/>
    <x v="0"/>
    <x v="1"/>
    <n v="31499"/>
    <n v="0.17660468313234542"/>
    <n v="15.873519794279185"/>
  </r>
  <r>
    <x v="2"/>
    <x v="2"/>
    <n v="3.7"/>
    <n v="1"/>
    <n v="0"/>
    <x v="0"/>
    <x v="2"/>
    <n v="26962"/>
    <n v="4.8541262257275487E-2"/>
    <n v="3.7089236703508646"/>
  </r>
  <r>
    <x v="2"/>
    <x v="3"/>
    <n v="0"/>
    <n v="0"/>
    <n v="0"/>
    <x v="0"/>
    <x v="3"/>
    <n v="27935"/>
    <n v="0"/>
    <n v="0"/>
  </r>
  <r>
    <x v="2"/>
    <x v="4"/>
    <n v="14.9"/>
    <n v="3"/>
    <n v="0"/>
    <x v="0"/>
    <x v="4"/>
    <n v="20014"/>
    <n v="8.2281727148307338E-2"/>
    <n v="14.989507344858598"/>
  </r>
  <r>
    <x v="2"/>
    <x v="5"/>
    <n v="31.7"/>
    <n v="8"/>
    <n v="3"/>
    <x v="0"/>
    <x v="4"/>
    <n v="25218"/>
    <n v="0.21941793906215287"/>
    <n v="31.723372194464272"/>
  </r>
  <r>
    <x v="2"/>
    <x v="6"/>
    <n v="10.1"/>
    <n v="11"/>
    <n v="1"/>
    <x v="1"/>
    <x v="1"/>
    <n v="108470"/>
    <n v="0.38853030289115992"/>
    <n v="10.141052825666083"/>
  </r>
  <r>
    <x v="2"/>
    <x v="7"/>
    <n v="5.5"/>
    <n v="4"/>
    <n v="1"/>
    <x v="2"/>
    <x v="5"/>
    <n v="72629"/>
    <n v="0.34737269008016491"/>
    <n v="5.5074419309091409"/>
  </r>
  <r>
    <x v="2"/>
    <x v="8"/>
    <n v="5.3"/>
    <n v="11"/>
    <n v="6"/>
    <x v="1"/>
    <x v="6"/>
    <n v="203990"/>
    <n v="2.6720431413510823"/>
    <n v="5.392421197117506"/>
  </r>
  <r>
    <x v="2"/>
    <x v="9"/>
    <n v="13.5"/>
    <n v="15"/>
    <n v="2"/>
    <x v="1"/>
    <x v="4"/>
    <n v="109682"/>
    <n v="0.41140863574153658"/>
    <n v="13.67589941831841"/>
  </r>
  <r>
    <x v="2"/>
    <x v="10"/>
    <n v="69"/>
    <n v="7"/>
    <n v="1"/>
    <x v="0"/>
    <x v="7"/>
    <n v="10083"/>
    <n v="0.27686741136089826"/>
    <n v="69.423782604383618"/>
  </r>
  <r>
    <x v="2"/>
    <x v="11"/>
    <n v="39.700000000000003"/>
    <n v="22"/>
    <n v="3"/>
    <x v="2"/>
    <x v="7"/>
    <n v="54766"/>
    <n v="0.87015472141996597"/>
    <n v="40.170908958112697"/>
  </r>
  <r>
    <x v="2"/>
    <x v="12"/>
    <n v="0"/>
    <n v="0"/>
    <n v="0"/>
    <x v="0"/>
    <x v="3"/>
    <n v="3654"/>
    <n v="0"/>
    <n v="0"/>
  </r>
  <r>
    <x v="2"/>
    <x v="13"/>
    <n v="23.7"/>
    <n v="37"/>
    <n v="5"/>
    <x v="1"/>
    <x v="8"/>
    <n v="155226"/>
    <n v="2.7808718108285642"/>
    <n v="23.836213005553194"/>
  </r>
  <r>
    <x v="2"/>
    <x v="14"/>
    <n v="28.6"/>
    <n v="26"/>
    <n v="4"/>
    <x v="2"/>
    <x v="1"/>
    <n v="89870"/>
    <n v="0.91834435228819633"/>
    <n v="28.930677645487926"/>
  </r>
  <r>
    <x v="2"/>
    <x v="15"/>
    <n v="18.7"/>
    <n v="161"/>
    <n v="34"/>
    <x v="1"/>
    <x v="1"/>
    <n v="854047"/>
    <n v="5.6866707968615229"/>
    <n v="18.851421525981593"/>
  </r>
  <r>
    <x v="2"/>
    <x v="16"/>
    <n v="9.8000000000000007"/>
    <n v="16"/>
    <n v="3"/>
    <x v="1"/>
    <x v="2"/>
    <n v="161156"/>
    <n v="0.7766601961164078"/>
    <n v="9.9282682618084337"/>
  </r>
  <r>
    <x v="2"/>
    <x v="17"/>
    <n v="0"/>
    <n v="0"/>
    <n v="0"/>
    <x v="0"/>
    <x v="9"/>
    <n v="11801"/>
    <n v="0"/>
    <n v="0"/>
  </r>
  <r>
    <x v="2"/>
    <x v="18"/>
    <n v="9.4"/>
    <n v="15"/>
    <n v="2"/>
    <x v="1"/>
    <x v="2"/>
    <n v="157223"/>
    <n v="0.72811893385913229"/>
    <n v="9.5405888451435228"/>
  </r>
  <r>
    <x v="2"/>
    <x v="19"/>
    <n v="1.5"/>
    <n v="1"/>
    <n v="0"/>
    <x v="2"/>
    <x v="0"/>
    <n v="67708"/>
    <n v="0.20321072952651897"/>
    <n v="1.4769303479647899"/>
  </r>
  <r>
    <x v="2"/>
    <x v="20"/>
    <n v="29.9"/>
    <n v="5"/>
    <n v="3"/>
    <x v="0"/>
    <x v="7"/>
    <n v="16719"/>
    <n v="0.1977624366863559"/>
    <n v="29.906094862132903"/>
  </r>
  <r>
    <x v="2"/>
    <x v="21"/>
    <n v="14.6"/>
    <n v="1"/>
    <n v="0"/>
    <x v="0"/>
    <x v="7"/>
    <n v="6799"/>
    <n v="3.955248733727118E-2"/>
    <n v="14.708045300779526"/>
  </r>
  <r>
    <x v="2"/>
    <x v="22"/>
    <n v="4"/>
    <n v="1"/>
    <n v="0"/>
    <x v="0"/>
    <x v="8"/>
    <n v="24630"/>
    <n v="7.5158697589961201E-2"/>
    <n v="4.0600893219650827"/>
  </r>
  <r>
    <x v="2"/>
    <x v="23"/>
    <n v="18.5"/>
    <n v="9"/>
    <n v="4"/>
    <x v="0"/>
    <x v="4"/>
    <n v="48477"/>
    <n v="0.24684518144492198"/>
    <n v="18.565505291169007"/>
  </r>
  <r>
    <x v="2"/>
    <x v="24"/>
    <n v="13.8"/>
    <n v="8"/>
    <n v="0"/>
    <x v="2"/>
    <x v="2"/>
    <n v="57339"/>
    <n v="0.3883300980582039"/>
    <n v="13.952109384537575"/>
  </r>
  <r>
    <x v="2"/>
    <x v="25"/>
    <n v="31.4"/>
    <n v="5"/>
    <n v="0"/>
    <x v="0"/>
    <x v="10"/>
    <n v="15895"/>
    <n v="0.44754824122492165"/>
    <n v="31.456432840515884"/>
  </r>
  <r>
    <x v="2"/>
    <x v="26"/>
    <n v="53.2"/>
    <n v="19"/>
    <n v="0"/>
    <x v="0"/>
    <x v="10"/>
    <n v="35969"/>
    <n v="1.7006833166547022"/>
    <n v="52.823264477744729"/>
  </r>
  <r>
    <x v="2"/>
    <x v="27"/>
    <n v="0"/>
    <n v="0"/>
    <n v="0"/>
    <x v="0"/>
    <x v="1"/>
    <n v="9550"/>
    <n v="0"/>
    <n v="0"/>
  </r>
  <r>
    <x v="2"/>
    <x v="28"/>
    <n v="22.2"/>
    <n v="3"/>
    <n v="2"/>
    <x v="0"/>
    <x v="10"/>
    <n v="13444"/>
    <n v="0.26852894473495298"/>
    <n v="22.314787265694733"/>
  </r>
  <r>
    <x v="2"/>
    <x v="29"/>
    <n v="71.8"/>
    <n v="25"/>
    <n v="5"/>
    <x v="0"/>
    <x v="2"/>
    <n v="34748"/>
    <n v="1.2135315564318871"/>
    <n v="71.946586853919655"/>
  </r>
  <r>
    <x v="2"/>
    <x v="30"/>
    <n v="5.4"/>
    <n v="1"/>
    <n v="0"/>
    <x v="0"/>
    <x v="7"/>
    <n v="18398"/>
    <n v="3.955248733727118E-2"/>
    <n v="5.4353734101532778"/>
  </r>
  <r>
    <x v="2"/>
    <x v="31"/>
    <n v="7.6"/>
    <n v="1"/>
    <n v="0"/>
    <x v="0"/>
    <x v="10"/>
    <n v="13106"/>
    <n v="8.9509648244984322E-2"/>
    <n v="7.6300930871356627"/>
  </r>
  <r>
    <x v="2"/>
    <x v="32"/>
    <n v="20"/>
    <n v="6"/>
    <n v="2"/>
    <x v="0"/>
    <x v="1"/>
    <n v="29941"/>
    <n v="0.21192561975881449"/>
    <n v="20.039410841321267"/>
  </r>
  <r>
    <x v="2"/>
    <x v="33"/>
    <n v="13.5"/>
    <n v="9"/>
    <n v="1"/>
    <x v="2"/>
    <x v="7"/>
    <n v="66354"/>
    <n v="0.35597238603544057"/>
    <n v="13.563613346595535"/>
  </r>
  <r>
    <x v="2"/>
    <x v="34"/>
    <n v="2.2999999999999998"/>
    <n v="1"/>
    <n v="0"/>
    <x v="0"/>
    <x v="2"/>
    <n v="44029"/>
    <n v="4.8541262257275487E-2"/>
    <n v="2.2712303254673056"/>
  </r>
  <r>
    <x v="2"/>
    <x v="35"/>
    <n v="133.1"/>
    <n v="41"/>
    <n v="4"/>
    <x v="0"/>
    <x v="7"/>
    <n v="30550"/>
    <n v="1.6216519808281185"/>
    <n v="134.20621931260229"/>
  </r>
  <r>
    <x v="2"/>
    <x v="36"/>
    <n v="36.9"/>
    <n v="11"/>
    <n v="3"/>
    <x v="0"/>
    <x v="7"/>
    <n v="29497"/>
    <n v="0.43507736070998299"/>
    <n v="37.291927992677223"/>
  </r>
  <r>
    <x v="2"/>
    <x v="37"/>
    <n v="34.799999999999997"/>
    <n v="9"/>
    <n v="1"/>
    <x v="0"/>
    <x v="2"/>
    <n v="25798"/>
    <n v="0.43687136031547941"/>
    <n v="34.886425304287151"/>
  </r>
  <r>
    <x v="2"/>
    <x v="38"/>
    <n v="14.6"/>
    <n v="6"/>
    <n v="0"/>
    <x v="0"/>
    <x v="1"/>
    <n v="41077"/>
    <n v="0.21192561975881449"/>
    <n v="14.606714219636292"/>
  </r>
  <r>
    <x v="2"/>
    <x v="39"/>
    <n v="34.700000000000003"/>
    <n v="7"/>
    <n v="1"/>
    <x v="0"/>
    <x v="7"/>
    <n v="20144"/>
    <n v="0.27686741136089826"/>
    <n v="34.749801429706118"/>
  </r>
  <r>
    <x v="2"/>
    <x v="40"/>
    <n v="35.700000000000003"/>
    <n v="4"/>
    <n v="1"/>
    <x v="0"/>
    <x v="1"/>
    <n v="10795"/>
    <n v="0.14128374650587636"/>
    <n v="37.054191755442332"/>
  </r>
  <r>
    <x v="2"/>
    <x v="41"/>
    <n v="34.200000000000003"/>
    <n v="8"/>
    <n v="5"/>
    <x v="0"/>
    <x v="1"/>
    <n v="23208"/>
    <n v="0.28256749301175271"/>
    <n v="34.470872113064459"/>
  </r>
  <r>
    <x v="2"/>
    <x v="42"/>
    <n v="8.6999999999999993"/>
    <n v="3"/>
    <n v="2"/>
    <x v="0"/>
    <x v="4"/>
    <n v="33948"/>
    <n v="8.2281727148307338E-2"/>
    <n v="8.837044892188052"/>
  </r>
  <r>
    <x v="2"/>
    <x v="43"/>
    <n v="302.2"/>
    <n v="32"/>
    <n v="7"/>
    <x v="0"/>
    <x v="7"/>
    <n v="10502"/>
    <n v="1.2656795947926778"/>
    <n v="304.703865930299"/>
  </r>
  <r>
    <x v="2"/>
    <x v="44"/>
    <n v="0"/>
    <n v="0"/>
    <n v="0"/>
    <x v="0"/>
    <x v="0"/>
    <n v="25351"/>
    <n v="0"/>
    <n v="0"/>
  </r>
  <r>
    <x v="2"/>
    <x v="45"/>
    <n v="17.2"/>
    <n v="4"/>
    <n v="1"/>
    <x v="0"/>
    <x v="5"/>
    <n v="23124"/>
    <n v="0.34737269008016491"/>
    <n v="17.298045320878742"/>
  </r>
  <r>
    <x v="2"/>
    <x v="46"/>
    <n v="13.2"/>
    <n v="3"/>
    <n v="0"/>
    <x v="0"/>
    <x v="11"/>
    <n v="22716"/>
    <n v="0.78471582824139952"/>
    <n v="13.206550449022716"/>
  </r>
  <r>
    <x v="2"/>
    <x v="47"/>
    <n v="20.6"/>
    <n v="6"/>
    <n v="1"/>
    <x v="0"/>
    <x v="7"/>
    <n v="28853"/>
    <n v="0.23731492402362706"/>
    <n v="20.795064637992585"/>
  </r>
  <r>
    <x v="2"/>
    <x v="48"/>
    <n v="35.799999999999997"/>
    <n v="11"/>
    <n v="5"/>
    <x v="0"/>
    <x v="7"/>
    <n v="30672"/>
    <n v="0.43507736070998299"/>
    <n v="35.863328116849246"/>
  </r>
  <r>
    <x v="2"/>
    <x v="49"/>
    <n v="72.3"/>
    <n v="133"/>
    <n v="12"/>
    <x v="1"/>
    <x v="7"/>
    <n v="183448"/>
    <n v="5.2604808158570666"/>
    <n v="72.500109022720338"/>
  </r>
  <r>
    <x v="2"/>
    <x v="50"/>
    <n v="5.8"/>
    <n v="1"/>
    <n v="0"/>
    <x v="0"/>
    <x v="4"/>
    <n v="17040"/>
    <n v="2.7427242382769109E-2"/>
    <n v="5.868544600938967"/>
  </r>
  <r>
    <x v="2"/>
    <x v="51"/>
    <n v="16.600000000000001"/>
    <n v="6"/>
    <n v="1"/>
    <x v="0"/>
    <x v="2"/>
    <n v="36352"/>
    <n v="0.29124757354365294"/>
    <n v="16.505281690140844"/>
  </r>
  <r>
    <x v="2"/>
    <x v="52"/>
    <n v="4.8"/>
    <n v="1"/>
    <n v="0"/>
    <x v="0"/>
    <x v="2"/>
    <n v="20771"/>
    <n v="4.8541262257275487E-2"/>
    <n v="4.8144046988589864"/>
  </r>
  <r>
    <x v="2"/>
    <x v="53"/>
    <n v="21.4"/>
    <n v="6"/>
    <n v="0"/>
    <x v="0"/>
    <x v="10"/>
    <n v="28241"/>
    <n v="0.53705788946990596"/>
    <n v="21.245706596791898"/>
  </r>
  <r>
    <x v="2"/>
    <x v="54"/>
    <n v="19.7"/>
    <n v="3"/>
    <n v="1"/>
    <x v="0"/>
    <x v="8"/>
    <n v="15214"/>
    <n v="0.22547609276988362"/>
    <n v="19.718680163007754"/>
  </r>
  <r>
    <x v="2"/>
    <x v="55"/>
    <n v="0"/>
    <n v="0"/>
    <n v="0"/>
    <x v="0"/>
    <x v="8"/>
    <n v="21266"/>
    <n v="0"/>
    <n v="0"/>
  </r>
  <r>
    <x v="2"/>
    <x v="56"/>
    <n v="18.8"/>
    <n v="5"/>
    <n v="0"/>
    <x v="0"/>
    <x v="2"/>
    <n v="26365"/>
    <n v="0.24270631128637743"/>
    <n v="18.964536317087045"/>
  </r>
  <r>
    <x v="2"/>
    <x v="57"/>
    <n v="4.5"/>
    <n v="3"/>
    <n v="0"/>
    <x v="2"/>
    <x v="4"/>
    <n v="66854"/>
    <n v="8.2281727148307338E-2"/>
    <n v="4.487390432883597"/>
  </r>
  <r>
    <x v="2"/>
    <x v="58"/>
    <n v="19.600000000000001"/>
    <n v="7"/>
    <n v="1"/>
    <x v="0"/>
    <x v="1"/>
    <n v="35608"/>
    <n v="0.24724655638528362"/>
    <n v="19.658503707032128"/>
  </r>
  <r>
    <x v="2"/>
    <x v="59"/>
    <n v="39.5"/>
    <n v="14"/>
    <n v="1"/>
    <x v="0"/>
    <x v="0"/>
    <n v="35299"/>
    <n v="2.8449502133712659"/>
    <n v="39.661180203405195"/>
  </r>
  <r>
    <x v="2"/>
    <x v="60"/>
    <n v="53.8"/>
    <n v="11"/>
    <n v="3"/>
    <x v="0"/>
    <x v="7"/>
    <n v="20336"/>
    <n v="0.43507736070998299"/>
    <n v="54.091266719118806"/>
  </r>
  <r>
    <x v="2"/>
    <x v="61"/>
    <n v="16"/>
    <n v="4"/>
    <n v="0"/>
    <x v="0"/>
    <x v="7"/>
    <n v="24911"/>
    <n v="0.15820994934908472"/>
    <n v="16.057163502067361"/>
  </r>
  <r>
    <x v="2"/>
    <x v="62"/>
    <n v="17.5"/>
    <n v="5"/>
    <n v="1"/>
    <x v="0"/>
    <x v="2"/>
    <n v="28195"/>
    <n v="0.24270631128637743"/>
    <n v="17.733640716439083"/>
  </r>
  <r>
    <x v="2"/>
    <x v="63"/>
    <n v="17.5"/>
    <n v="5"/>
    <n v="1"/>
    <x v="0"/>
    <x v="5"/>
    <n v="28242"/>
    <n v="0.43421586260020617"/>
    <n v="17.704128602790171"/>
  </r>
  <r>
    <x v="2"/>
    <x v="64"/>
    <n v="0"/>
    <n v="0"/>
    <n v="0"/>
    <x v="0"/>
    <x v="3"/>
    <n v="18904"/>
    <n v="0"/>
    <n v="0"/>
  </r>
  <r>
    <x v="2"/>
    <x v="65"/>
    <n v="44.4"/>
    <n v="19"/>
    <n v="1"/>
    <x v="0"/>
    <x v="8"/>
    <n v="42846"/>
    <n v="1.428015254209263"/>
    <n v="44.344862997712738"/>
  </r>
  <r>
    <x v="2"/>
    <x v="66"/>
    <n v="15.6"/>
    <n v="8"/>
    <n v="2"/>
    <x v="2"/>
    <x v="3"/>
    <n v="51742"/>
    <n v="1.2359640828837515"/>
    <n v="15.461327354953424"/>
  </r>
  <r>
    <x v="2"/>
    <x v="67"/>
    <n v="6.8"/>
    <n v="3"/>
    <n v="0"/>
    <x v="0"/>
    <x v="8"/>
    <n v="43620"/>
    <n v="0.22547609276988362"/>
    <n v="6.8775790921595599"/>
  </r>
  <r>
    <x v="2"/>
    <x v="68"/>
    <n v="12.4"/>
    <n v="3"/>
    <n v="1"/>
    <x v="0"/>
    <x v="0"/>
    <n v="23917"/>
    <n v="0.60963218857955703"/>
    <n v="12.543379186352803"/>
  </r>
  <r>
    <x v="2"/>
    <x v="69"/>
    <n v="10.7"/>
    <n v="11"/>
    <n v="2"/>
    <x v="1"/>
    <x v="4"/>
    <n v="102253"/>
    <n v="0.30169966621046018"/>
    <n v="10.757630582965781"/>
  </r>
  <r>
    <x v="2"/>
    <x v="70"/>
    <n v="0"/>
    <n v="0"/>
    <n v="0"/>
    <x v="0"/>
    <x v="9"/>
    <n v="24864"/>
    <n v="0"/>
    <n v="0"/>
  </r>
  <r>
    <x v="2"/>
    <x v="71"/>
    <n v="5.4"/>
    <n v="3"/>
    <n v="1"/>
    <x v="2"/>
    <x v="1"/>
    <n v="55760"/>
    <n v="0.10596280987940725"/>
    <n v="5.3802008608321374"/>
  </r>
  <r>
    <x v="2"/>
    <x v="72"/>
    <n v="58.7"/>
    <n v="19"/>
    <n v="6"/>
    <x v="0"/>
    <x v="7"/>
    <n v="32137"/>
    <n v="0.75149725940815237"/>
    <n v="59.121884432274328"/>
  </r>
  <r>
    <x v="2"/>
    <x v="73"/>
    <n v="16"/>
    <n v="16"/>
    <n v="9"/>
    <x v="2"/>
    <x v="5"/>
    <n v="99653"/>
    <n v="1.3894907603206597"/>
    <n v="16.055713325238578"/>
  </r>
  <r>
    <x v="2"/>
    <x v="74"/>
    <n v="10.3"/>
    <n v="3"/>
    <n v="0"/>
    <x v="0"/>
    <x v="1"/>
    <n v="28121"/>
    <n v="0.10596280987940725"/>
    <n v="10.668183919490771"/>
  </r>
  <r>
    <x v="2"/>
    <x v="75"/>
    <n v="49.3"/>
    <n v="13"/>
    <n v="4"/>
    <x v="0"/>
    <x v="5"/>
    <n v="26291"/>
    <n v="1.128961242760536"/>
    <n v="49.446578677113841"/>
  </r>
  <r>
    <x v="2"/>
    <x v="76"/>
    <n v="26.9"/>
    <n v="3"/>
    <n v="0"/>
    <x v="0"/>
    <x v="2"/>
    <n v="11328"/>
    <n v="0.14562378677182647"/>
    <n v="26.483050847457626"/>
  </r>
  <r>
    <x v="2"/>
    <x v="77"/>
    <n v="8.6999999999999993"/>
    <n v="5"/>
    <n v="1"/>
    <x v="2"/>
    <x v="2"/>
    <n v="57382"/>
    <n v="0.24270631128637743"/>
    <n v="8.7135338607925839"/>
  </r>
  <r>
    <x v="2"/>
    <x v="78"/>
    <n v="7.7"/>
    <n v="2"/>
    <n v="0"/>
    <x v="0"/>
    <x v="7"/>
    <n v="25777"/>
    <n v="7.9104974674542361E-2"/>
    <n v="7.7588547930325475"/>
  </r>
  <r>
    <x v="2"/>
    <x v="79"/>
    <n v="10.1"/>
    <n v="12"/>
    <n v="1"/>
    <x v="1"/>
    <x v="4"/>
    <n v="118426"/>
    <n v="0.32912690859322935"/>
    <n v="10.132910002870991"/>
  </r>
  <r>
    <x v="2"/>
    <x v="80"/>
    <n v="10.199999999999999"/>
    <n v="2"/>
    <n v="2"/>
    <x v="0"/>
    <x v="1"/>
    <n v="19440"/>
    <n v="7.0641873252938178E-2"/>
    <n v="10.288065843621398"/>
  </r>
  <r>
    <x v="2"/>
    <x v="81"/>
    <n v="51.6"/>
    <n v="14"/>
    <n v="1"/>
    <x v="0"/>
    <x v="7"/>
    <n v="27063"/>
    <n v="0.55373482272179653"/>
    <n v="51.731145844880466"/>
  </r>
  <r>
    <x v="2"/>
    <x v="82"/>
    <n v="27"/>
    <n v="11"/>
    <n v="1"/>
    <x v="0"/>
    <x v="6"/>
    <n v="40735"/>
    <n v="2.6720431413510823"/>
    <n v="27.003805081625138"/>
  </r>
  <r>
    <x v="2"/>
    <x v="83"/>
    <n v="26.6"/>
    <n v="5"/>
    <n v="0"/>
    <x v="0"/>
    <x v="2"/>
    <n v="18701"/>
    <n v="0.24270631128637743"/>
    <n v="26.736538153039945"/>
  </r>
  <r>
    <x v="2"/>
    <x v="84"/>
    <n v="7.9"/>
    <n v="2"/>
    <n v="0"/>
    <x v="0"/>
    <x v="2"/>
    <n v="25438"/>
    <n v="9.7082524514550975E-2"/>
    <n v="7.8622533218020285"/>
  </r>
  <r>
    <x v="2"/>
    <x v="85"/>
    <n v="34.799999999999997"/>
    <n v="11"/>
    <n v="4"/>
    <x v="0"/>
    <x v="10"/>
    <n v="31751"/>
    <n v="0.98460613069482761"/>
    <n v="34.644578123523665"/>
  </r>
  <r>
    <x v="2"/>
    <x v="86"/>
    <n v="11.1"/>
    <n v="4"/>
    <n v="1"/>
    <x v="0"/>
    <x v="1"/>
    <n v="35953"/>
    <n v="0.14128374650587636"/>
    <n v="11.125636247322895"/>
  </r>
  <r>
    <x v="2"/>
    <x v="87"/>
    <n v="11.2"/>
    <n v="13"/>
    <n v="4"/>
    <x v="1"/>
    <x v="2"/>
    <n v="114682"/>
    <n v="0.63103640934458127"/>
    <n v="11.335693482848223"/>
  </r>
  <r>
    <x v="2"/>
    <x v="88"/>
    <n v="11"/>
    <n v="1"/>
    <n v="0"/>
    <x v="0"/>
    <x v="8"/>
    <n v="9112"/>
    <n v="7.5158697589961201E-2"/>
    <n v="10.974539069359087"/>
  </r>
  <r>
    <x v="2"/>
    <x v="89"/>
    <n v="36.6"/>
    <n v="7"/>
    <n v="1"/>
    <x v="0"/>
    <x v="7"/>
    <n v="18778"/>
    <n v="0.27686741136089826"/>
    <n v="37.277665353072742"/>
  </r>
  <r>
    <x v="2"/>
    <x v="90"/>
    <n v="23.4"/>
    <n v="6"/>
    <n v="0"/>
    <x v="0"/>
    <x v="10"/>
    <n v="25566"/>
    <n v="0.53705788946990596"/>
    <n v="23.468669326449191"/>
  </r>
  <r>
    <x v="2"/>
    <x v="91"/>
    <n v="15.1"/>
    <n v="35"/>
    <n v="7"/>
    <x v="1"/>
    <x v="7"/>
    <n v="229126"/>
    <n v="1.3843370568044913"/>
    <n v="15.275437968628614"/>
  </r>
  <r>
    <x v="2"/>
    <x v="92"/>
    <n v="8.6999999999999993"/>
    <n v="2"/>
    <n v="0"/>
    <x v="0"/>
    <x v="2"/>
    <n v="23107"/>
    <n v="9.7082524514550975E-2"/>
    <n v="8.6553858138226509"/>
  </r>
  <r>
    <x v="2"/>
    <x v="93"/>
    <n v="3.7"/>
    <n v="4"/>
    <n v="0"/>
    <x v="1"/>
    <x v="0"/>
    <n v="107192"/>
    <n v="0.8128429181060759"/>
    <n v="3.7316217628181207"/>
  </r>
  <r>
    <x v="2"/>
    <x v="94"/>
    <n v="32.4"/>
    <n v="6"/>
    <n v="1"/>
    <x v="0"/>
    <x v="1"/>
    <n v="18476"/>
    <n v="0.21192561975881449"/>
    <n v="32.474561593418485"/>
  </r>
  <r>
    <x v="2"/>
    <x v="95"/>
    <n v="10.1"/>
    <n v="16"/>
    <n v="8"/>
    <x v="1"/>
    <x v="5"/>
    <n v="158261"/>
    <n v="1.3894907603206597"/>
    <n v="10.109881777569964"/>
  </r>
  <r>
    <x v="2"/>
    <x v="96"/>
    <n v="18.100000000000001"/>
    <n v="6"/>
    <n v="2"/>
    <x v="0"/>
    <x v="2"/>
    <n v="32863"/>
    <n v="0.29124757354365294"/>
    <n v="18.25761494690077"/>
  </r>
  <r>
    <x v="2"/>
    <x v="97"/>
    <n v="41"/>
    <n v="11"/>
    <n v="2"/>
    <x v="0"/>
    <x v="2"/>
    <n v="26793"/>
    <n v="0.53395388483003037"/>
    <n v="41.055499570783418"/>
  </r>
  <r>
    <x v="2"/>
    <x v="98"/>
    <n v="41.1"/>
    <n v="18"/>
    <n v="3"/>
    <x v="0"/>
    <x v="7"/>
    <n v="43532"/>
    <n v="0.71194477207088114"/>
    <n v="41.348892768538086"/>
  </r>
  <r>
    <x v="2"/>
    <x v="99"/>
    <n v="32.5"/>
    <n v="7"/>
    <n v="0"/>
    <x v="0"/>
    <x v="7"/>
    <n v="21517"/>
    <n v="0.27686741136089826"/>
    <n v="32.532416229028215"/>
  </r>
  <r>
    <x v="2"/>
    <x v="100"/>
    <n v="15.2"/>
    <n v="6"/>
    <n v="2"/>
    <x v="0"/>
    <x v="7"/>
    <n v="39252"/>
    <n v="0.23731492402362706"/>
    <n v="15.28584530724549"/>
  </r>
  <r>
    <x v="2"/>
    <x v="101"/>
    <n v="137.9"/>
    <n v="42"/>
    <n v="6"/>
    <x v="0"/>
    <x v="7"/>
    <n v="30340"/>
    <n v="1.6612044681653895"/>
    <n v="138.43111404087014"/>
  </r>
  <r>
    <x v="2"/>
    <x v="102"/>
    <n v="29.3"/>
    <n v="5"/>
    <n v="1"/>
    <x v="0"/>
    <x v="10"/>
    <n v="17052"/>
    <n v="0.44754824122492165"/>
    <n v="29.322073657049028"/>
  </r>
  <r>
    <x v="2"/>
    <x v="103"/>
    <n v="26.5"/>
    <n v="7"/>
    <n v="0"/>
    <x v="0"/>
    <x v="7"/>
    <n v="26313"/>
    <n v="0.27686741136089826"/>
    <n v="26.602819898909285"/>
  </r>
  <r>
    <x v="2"/>
    <x v="104"/>
    <n v="32.299999999999997"/>
    <n v="16"/>
    <n v="2"/>
    <x v="0"/>
    <x v="4"/>
    <n v="49129"/>
    <n v="0.43883587812430574"/>
    <n v="32.567322762523155"/>
  </r>
  <r>
    <x v="2"/>
    <x v="105"/>
    <n v="8"/>
    <n v="3"/>
    <n v="0"/>
    <x v="0"/>
    <x v="11"/>
    <n v="37636"/>
    <n v="0.78471582824139952"/>
    <n v="7.9710915081305131"/>
  </r>
  <r>
    <x v="2"/>
    <x v="106"/>
    <n v="50.4"/>
    <n v="12"/>
    <n v="1"/>
    <x v="0"/>
    <x v="7"/>
    <n v="23621"/>
    <n v="0.47462984804725411"/>
    <n v="50.802252233182344"/>
  </r>
  <r>
    <x v="2"/>
    <x v="107"/>
    <n v="19.100000000000001"/>
    <n v="11"/>
    <n v="1"/>
    <x v="2"/>
    <x v="1"/>
    <n v="57337"/>
    <n v="0.38853030289115992"/>
    <n v="19.184819575492266"/>
  </r>
  <r>
    <x v="2"/>
    <x v="108"/>
    <n v="0"/>
    <n v="0"/>
    <n v="0"/>
    <x v="0"/>
    <x v="4"/>
    <n v="36284"/>
    <n v="0"/>
    <n v="0"/>
  </r>
  <r>
    <x v="2"/>
    <x v="109"/>
    <n v="16.399999999999999"/>
    <n v="12"/>
    <n v="2"/>
    <x v="2"/>
    <x v="4"/>
    <n v="72700"/>
    <n v="0.32912690859322935"/>
    <n v="16.506189821182943"/>
  </r>
  <r>
    <x v="2"/>
    <x v="110"/>
    <n v="48.1"/>
    <n v="6"/>
    <n v="2"/>
    <x v="0"/>
    <x v="7"/>
    <n v="12419"/>
    <n v="0.23731492402362706"/>
    <n v="48.313068685079315"/>
  </r>
  <r>
    <x v="2"/>
    <x v="111"/>
    <n v="16.899999999999999"/>
    <n v="39"/>
    <n v="11"/>
    <x v="1"/>
    <x v="9"/>
    <n v="229962"/>
    <n v="6.6901909792209535"/>
    <n v="16.959323714352806"/>
  </r>
  <r>
    <x v="2"/>
    <x v="112"/>
    <n v="14"/>
    <n v="2"/>
    <n v="0"/>
    <x v="0"/>
    <x v="10"/>
    <n v="14196"/>
    <n v="0.17901929648996864"/>
    <n v="14.088475626937164"/>
  </r>
  <r>
    <x v="2"/>
    <x v="113"/>
    <n v="4.0999999999999996"/>
    <n v="1"/>
    <n v="0"/>
    <x v="0"/>
    <x v="5"/>
    <n v="24291"/>
    <n v="8.6843172520041229E-2"/>
    <n v="4.1167510600633976"/>
  </r>
  <r>
    <x v="2"/>
    <x v="114"/>
    <n v="70.400000000000006"/>
    <n v="10"/>
    <n v="1"/>
    <x v="0"/>
    <x v="7"/>
    <n v="14103"/>
    <n v="0.3955248733727118"/>
    <n v="70.906899241296173"/>
  </r>
  <r>
    <x v="2"/>
    <x v="115"/>
    <n v="15.5"/>
    <n v="25"/>
    <n v="8"/>
    <x v="1"/>
    <x v="1"/>
    <n v="159709"/>
    <n v="0.88302341566172715"/>
    <n v="15.653469748104365"/>
  </r>
  <r>
    <x v="2"/>
    <x v="116"/>
    <n v="7.8"/>
    <n v="12"/>
    <n v="4"/>
    <x v="1"/>
    <x v="1"/>
    <n v="153149"/>
    <n v="0.42385123951762899"/>
    <n v="7.8355065981495144"/>
  </r>
  <r>
    <x v="2"/>
    <x v="117"/>
    <n v="16.600000000000001"/>
    <n v="5"/>
    <n v="3"/>
    <x v="0"/>
    <x v="7"/>
    <n v="29888"/>
    <n v="0.1977624366863559"/>
    <n v="16.729122055674516"/>
  </r>
  <r>
    <x v="2"/>
    <x v="118"/>
    <n v="5"/>
    <n v="3"/>
    <n v="2"/>
    <x v="2"/>
    <x v="5"/>
    <n v="60539"/>
    <n v="0.26052951756012371"/>
    <n v="4.9554832422075021"/>
  </r>
  <r>
    <x v="2"/>
    <x v="119"/>
    <n v="10.5"/>
    <n v="5"/>
    <n v="0"/>
    <x v="0"/>
    <x v="2"/>
    <n v="46832"/>
    <n v="0.24270631128637743"/>
    <n v="10.676460539801846"/>
  </r>
  <r>
    <x v="2"/>
    <x v="120"/>
    <n v="33.200000000000003"/>
    <n v="6"/>
    <n v="0"/>
    <x v="0"/>
    <x v="4"/>
    <n v="17958"/>
    <n v="0.16456345429661468"/>
    <n v="33.41129301703976"/>
  </r>
  <r>
    <x v="2"/>
    <x v="121"/>
    <n v="19"/>
    <n v="3"/>
    <n v="2"/>
    <x v="0"/>
    <x v="3"/>
    <n v="15783"/>
    <n v="0.46348653108140681"/>
    <n v="19.007793195210038"/>
  </r>
  <r>
    <x v="2"/>
    <x v="122"/>
    <n v="8.1999999999999993"/>
    <n v="1"/>
    <n v="1"/>
    <x v="0"/>
    <x v="2"/>
    <n v="12154"/>
    <n v="4.8541262257275487E-2"/>
    <n v="8.2277439526081952"/>
  </r>
  <r>
    <x v="2"/>
    <x v="123"/>
    <n v="12.8"/>
    <n v="5"/>
    <n v="0"/>
    <x v="0"/>
    <x v="1"/>
    <n v="39146"/>
    <n v="0.17660468313234542"/>
    <n v="12.772697082715986"/>
  </r>
  <r>
    <x v="2"/>
    <x v="124"/>
    <n v="40.299999999999997"/>
    <n v="11"/>
    <n v="4"/>
    <x v="0"/>
    <x v="1"/>
    <n v="27080"/>
    <n v="0.38853030289115992"/>
    <n v="40.620384047267358"/>
  </r>
  <r>
    <x v="2"/>
    <x v="125"/>
    <n v="48.5"/>
    <n v="9"/>
    <n v="4"/>
    <x v="0"/>
    <x v="2"/>
    <n v="18603"/>
    <n v="0.43687136031547941"/>
    <n v="48.379293662312527"/>
  </r>
  <r>
    <x v="2"/>
    <x v="126"/>
    <n v="4"/>
    <n v="2"/>
    <n v="1"/>
    <x v="2"/>
    <x v="3"/>
    <n v="50192"/>
    <n v="0.30899102072093787"/>
    <n v="3.9846987567739878"/>
  </r>
  <r>
    <x v="2"/>
    <x v="127"/>
    <n v="8.8000000000000007"/>
    <n v="5"/>
    <n v="2"/>
    <x v="2"/>
    <x v="1"/>
    <n v="55850"/>
    <n v="0.17660468313234542"/>
    <n v="8.952551477170994"/>
  </r>
  <r>
    <x v="2"/>
    <x v="128"/>
    <n v="21.9"/>
    <n v="19"/>
    <n v="1"/>
    <x v="2"/>
    <x v="10"/>
    <n v="86762"/>
    <n v="1.7006833166547022"/>
    <n v="21.898988036237061"/>
  </r>
  <r>
    <x v="2"/>
    <x v="129"/>
    <n v="25.1"/>
    <n v="4"/>
    <n v="0"/>
    <x v="0"/>
    <x v="7"/>
    <n v="15886"/>
    <n v="0.15820994934908472"/>
    <n v="25.179403248143021"/>
  </r>
  <r>
    <x v="2"/>
    <x v="130"/>
    <n v="17"/>
    <n v="4"/>
    <n v="1"/>
    <x v="0"/>
    <x v="1"/>
    <n v="23099"/>
    <n v="0.14128374650587636"/>
    <n v="17.316766959608639"/>
  </r>
  <r>
    <x v="2"/>
    <x v="131"/>
    <n v="8.4"/>
    <n v="3"/>
    <n v="1"/>
    <x v="0"/>
    <x v="5"/>
    <n v="35796"/>
    <n v="0.26052951756012371"/>
    <n v="8.3808246731478384"/>
  </r>
  <r>
    <x v="2"/>
    <x v="132"/>
    <n v="10"/>
    <n v="4"/>
    <n v="0"/>
    <x v="0"/>
    <x v="4"/>
    <n v="39997"/>
    <n v="0.10970896953107644"/>
    <n v="10.000750056254219"/>
  </r>
  <r>
    <x v="2"/>
    <x v="133"/>
    <n v="35"/>
    <n v="32"/>
    <n v="6"/>
    <x v="2"/>
    <x v="7"/>
    <n v="90903"/>
    <n v="1.2656795947926778"/>
    <n v="35.202358558023384"/>
  </r>
  <r>
    <x v="2"/>
    <x v="134"/>
    <n v="0"/>
    <n v="0"/>
    <n v="0"/>
    <x v="0"/>
    <x v="4"/>
    <n v="30677"/>
    <n v="0"/>
    <n v="0"/>
  </r>
  <r>
    <x v="2"/>
    <x v="135"/>
    <n v="16.100000000000001"/>
    <n v="13"/>
    <n v="8"/>
    <x v="2"/>
    <x v="5"/>
    <n v="80593"/>
    <n v="1.128961242760536"/>
    <n v="16.130433164170586"/>
  </r>
  <r>
    <x v="2"/>
    <x v="136"/>
    <n v="0"/>
    <n v="0"/>
    <n v="0"/>
    <x v="0"/>
    <x v="9"/>
    <n v="48019"/>
    <n v="0"/>
    <n v="0"/>
  </r>
  <r>
    <x v="2"/>
    <x v="137"/>
    <n v="42.5"/>
    <n v="7"/>
    <n v="0"/>
    <x v="0"/>
    <x v="2"/>
    <n v="16462"/>
    <n v="0.33978883580092839"/>
    <n v="42.522172275543674"/>
  </r>
  <r>
    <x v="2"/>
    <x v="138"/>
    <n v="24.9"/>
    <n v="11"/>
    <n v="4"/>
    <x v="0"/>
    <x v="7"/>
    <n v="43723"/>
    <n v="0.43507736070998299"/>
    <n v="25.158383459506439"/>
  </r>
  <r>
    <x v="2"/>
    <x v="139"/>
    <n v="9.1"/>
    <n v="2"/>
    <n v="0"/>
    <x v="0"/>
    <x v="4"/>
    <n v="21812"/>
    <n v="5.4854484765538218E-2"/>
    <n v="9.1692646249770764"/>
  </r>
  <r>
    <x v="2"/>
    <x v="140"/>
    <n v="32.6"/>
    <n v="5"/>
    <n v="1"/>
    <x v="0"/>
    <x v="7"/>
    <n v="15366"/>
    <n v="0.1977624366863559"/>
    <n v="32.539372640895486"/>
  </r>
  <r>
    <x v="2"/>
    <x v="141"/>
    <n v="7.8"/>
    <n v="7"/>
    <n v="2"/>
    <x v="2"/>
    <x v="1"/>
    <n v="89521"/>
    <n v="0.24724655638528362"/>
    <n v="7.8193943320561656"/>
  </r>
  <r>
    <x v="2"/>
    <x v="142"/>
    <n v="19.600000000000001"/>
    <n v="17"/>
    <n v="0"/>
    <x v="2"/>
    <x v="4"/>
    <n v="86115"/>
    <n v="0.46626312050707491"/>
    <n v="19.741043952853744"/>
  </r>
  <r>
    <x v="2"/>
    <x v="143"/>
    <n v="11.4"/>
    <n v="4"/>
    <n v="1"/>
    <x v="0"/>
    <x v="5"/>
    <n v="34930"/>
    <n v="0.34737269008016491"/>
    <n v="11.451474377326081"/>
  </r>
  <r>
    <x v="2"/>
    <x v="144"/>
    <n v="12.5"/>
    <n v="6"/>
    <n v="3"/>
    <x v="0"/>
    <x v="1"/>
    <n v="47681"/>
    <n v="0.21192561975881449"/>
    <n v="12.583628699062519"/>
  </r>
  <r>
    <x v="2"/>
    <x v="145"/>
    <n v="9"/>
    <n v="5"/>
    <n v="1"/>
    <x v="2"/>
    <x v="0"/>
    <n v="55677"/>
    <n v="1.016053647632595"/>
    <n v="8.9803689135549689"/>
  </r>
  <r>
    <x v="2"/>
    <x v="146"/>
    <n v="11"/>
    <n v="8"/>
    <n v="5"/>
    <x v="2"/>
    <x v="1"/>
    <n v="72806"/>
    <n v="0.28256749301175271"/>
    <n v="10.988105375930555"/>
  </r>
  <r>
    <x v="2"/>
    <x v="147"/>
    <n v="30.7"/>
    <n v="13"/>
    <n v="2"/>
    <x v="0"/>
    <x v="10"/>
    <n v="42271"/>
    <n v="1.1636254271847961"/>
    <n v="30.75394478484067"/>
  </r>
  <r>
    <x v="2"/>
    <x v="148"/>
    <n v="38.1"/>
    <n v="19"/>
    <n v="2"/>
    <x v="0"/>
    <x v="8"/>
    <n v="49579"/>
    <n v="1.428015254209263"/>
    <n v="38.322676939833393"/>
  </r>
  <r>
    <x v="2"/>
    <x v="149"/>
    <n v="7.3"/>
    <n v="3"/>
    <n v="0"/>
    <x v="0"/>
    <x v="1"/>
    <n v="41369"/>
    <n v="0.10596280987940725"/>
    <n v="7.2518069085547152"/>
  </r>
  <r>
    <x v="2"/>
    <x v="150"/>
    <n v="0"/>
    <n v="0"/>
    <n v="0"/>
    <x v="0"/>
    <x v="11"/>
    <n v="27472"/>
    <n v="0"/>
    <n v="0"/>
  </r>
  <r>
    <x v="2"/>
    <x v="151"/>
    <n v="32.200000000000003"/>
    <n v="11"/>
    <n v="3"/>
    <x v="0"/>
    <x v="8"/>
    <n v="34302"/>
    <n v="0.82674567348957317"/>
    <n v="32.068100985365284"/>
  </r>
  <r>
    <x v="2"/>
    <x v="152"/>
    <n v="3.7"/>
    <n v="1"/>
    <n v="0"/>
    <x v="0"/>
    <x v="4"/>
    <n v="26625"/>
    <n v="2.7427242382769109E-2"/>
    <n v="3.755868544600939"/>
  </r>
  <r>
    <x v="2"/>
    <x v="153"/>
    <n v="22.3"/>
    <n v="12"/>
    <n v="7"/>
    <x v="2"/>
    <x v="5"/>
    <n v="53259"/>
    <n v="1.0421180702404949"/>
    <n v="22.531403143130738"/>
  </r>
  <r>
    <x v="2"/>
    <x v="154"/>
    <n v="15.6"/>
    <n v="2"/>
    <n v="0"/>
    <x v="0"/>
    <x v="11"/>
    <n v="12720"/>
    <n v="0.52314388549426627"/>
    <n v="15.723270440251572"/>
  </r>
  <r>
    <x v="2"/>
    <x v="155"/>
    <n v="7.7"/>
    <n v="5"/>
    <n v="2"/>
    <x v="2"/>
    <x v="4"/>
    <n v="64956"/>
    <n v="0.13713621191384553"/>
    <n v="7.6975183200936019"/>
  </r>
  <r>
    <x v="2"/>
    <x v="156"/>
    <n v="13.1"/>
    <n v="6"/>
    <n v="1"/>
    <x v="0"/>
    <x v="10"/>
    <n v="45823"/>
    <n v="0.53705788946990596"/>
    <n v="13.093861161425487"/>
  </r>
  <r>
    <x v="2"/>
    <x v="157"/>
    <n v="4.4000000000000004"/>
    <n v="1"/>
    <n v="0"/>
    <x v="0"/>
    <x v="1"/>
    <n v="22659"/>
    <n v="3.5320936626469089E-2"/>
    <n v="4.413257425305618"/>
  </r>
  <r>
    <x v="2"/>
    <x v="158"/>
    <n v="6.8"/>
    <n v="2"/>
    <n v="0"/>
    <x v="0"/>
    <x v="4"/>
    <n v="29306"/>
    <n v="5.4854484765538218E-2"/>
    <n v="6.8245410496144139"/>
  </r>
  <r>
    <x v="2"/>
    <x v="159"/>
    <n v="16.100000000000001"/>
    <n v="9"/>
    <n v="2"/>
    <x v="2"/>
    <x v="4"/>
    <n v="55644"/>
    <n v="0.24684518144492198"/>
    <n v="16.174250593055856"/>
  </r>
  <r>
    <x v="2"/>
    <x v="160"/>
    <n v="35.799999999999997"/>
    <n v="8"/>
    <n v="2"/>
    <x v="0"/>
    <x v="7"/>
    <n v="22158"/>
    <n v="0.31641989869816944"/>
    <n v="36.104341547071037"/>
  </r>
  <r>
    <x v="2"/>
    <x v="161"/>
    <n v="128.80000000000001"/>
    <n v="20"/>
    <n v="0"/>
    <x v="0"/>
    <x v="7"/>
    <n v="15332"/>
    <n v="0.79104974674542361"/>
    <n v="130.44612575006522"/>
  </r>
  <r>
    <x v="2"/>
    <x v="162"/>
    <n v="23.9"/>
    <n v="9"/>
    <n v="2"/>
    <x v="0"/>
    <x v="10"/>
    <n v="37612"/>
    <n v="0.80558683420485899"/>
    <n v="23.928533446772306"/>
  </r>
  <r>
    <x v="2"/>
    <x v="163"/>
    <n v="34.799999999999997"/>
    <n v="4"/>
    <n v="0"/>
    <x v="0"/>
    <x v="1"/>
    <n v="11435"/>
    <n v="0.14128374650587636"/>
    <n v="34.980323567993004"/>
  </r>
  <r>
    <x v="2"/>
    <x v="164"/>
    <n v="14.3"/>
    <n v="4"/>
    <n v="0"/>
    <x v="0"/>
    <x v="1"/>
    <n v="27836"/>
    <n v="0.14128374650587636"/>
    <n v="14.369880729989942"/>
  </r>
  <r>
    <x v="2"/>
    <x v="165"/>
    <n v="26"/>
    <n v="16"/>
    <n v="2"/>
    <x v="2"/>
    <x v="4"/>
    <n v="61155"/>
    <n v="0.43883587812430574"/>
    <n v="26.16302837053389"/>
  </r>
  <r>
    <x v="2"/>
    <x v="166"/>
    <n v="0"/>
    <n v="0"/>
    <n v="0"/>
    <x v="0"/>
    <x v="1"/>
    <n v="11146"/>
    <n v="0"/>
    <n v="0"/>
  </r>
  <r>
    <x v="2"/>
    <x v="167"/>
    <n v="6.5"/>
    <n v="8"/>
    <n v="3"/>
    <x v="1"/>
    <x v="3"/>
    <n v="122415"/>
    <n v="1.2359640828837515"/>
    <n v="6.5351468365804841"/>
  </r>
  <r>
    <x v="2"/>
    <x v="168"/>
    <n v="12.8"/>
    <n v="16"/>
    <n v="2"/>
    <x v="1"/>
    <x v="4"/>
    <n v="124306"/>
    <n v="0.43883587812430574"/>
    <n v="12.871462359017265"/>
  </r>
  <r>
    <x v="2"/>
    <x v="169"/>
    <n v="7.4"/>
    <n v="2"/>
    <n v="0"/>
    <x v="0"/>
    <x v="4"/>
    <n v="27197"/>
    <n v="5.4854484765538218E-2"/>
    <n v="7.3537522520866263"/>
  </r>
  <r>
    <x v="2"/>
    <x v="170"/>
    <n v="11.9"/>
    <n v="9"/>
    <n v="2"/>
    <x v="2"/>
    <x v="4"/>
    <n v="74947"/>
    <n v="0.24684518144492198"/>
    <n v="12.008485996771052"/>
  </r>
  <r>
    <x v="2"/>
    <x v="171"/>
    <n v="19.3"/>
    <n v="15"/>
    <n v="0"/>
    <x v="2"/>
    <x v="6"/>
    <n v="77389"/>
    <n v="3.6436951927514754"/>
    <n v="19.382599594257581"/>
  </r>
  <r>
    <x v="2"/>
    <x v="172"/>
    <n v="56.1"/>
    <n v="20"/>
    <n v="4"/>
    <x v="0"/>
    <x v="10"/>
    <n v="35857"/>
    <n v="1.7901929648996866"/>
    <n v="55.777114649859165"/>
  </r>
  <r>
    <x v="2"/>
    <x v="173"/>
    <n v="20"/>
    <n v="6"/>
    <n v="2"/>
    <x v="0"/>
    <x v="8"/>
    <n v="29755"/>
    <n v="0.45095218553976724"/>
    <n v="20.164678205343641"/>
  </r>
  <r>
    <x v="2"/>
    <x v="174"/>
    <n v="12.9"/>
    <n v="6"/>
    <n v="0"/>
    <x v="0"/>
    <x v="2"/>
    <n v="46372"/>
    <n v="0.29124757354365294"/>
    <n v="12.938842404899509"/>
  </r>
  <r>
    <x v="2"/>
    <x v="175"/>
    <n v="0"/>
    <n v="0"/>
    <n v="0"/>
    <x v="0"/>
    <x v="4"/>
    <n v="22746"/>
    <n v="0"/>
    <n v="0"/>
  </r>
  <r>
    <x v="2"/>
    <x v="176"/>
    <n v="6"/>
    <n v="2"/>
    <n v="0"/>
    <x v="0"/>
    <x v="2"/>
    <n v="33574"/>
    <n v="9.7082524514550975E-2"/>
    <n v="5.9569905283850604"/>
  </r>
  <r>
    <x v="2"/>
    <x v="177"/>
    <n v="60"/>
    <n v="14"/>
    <n v="1"/>
    <x v="0"/>
    <x v="7"/>
    <n v="23120"/>
    <n v="0.55373482272179653"/>
    <n v="60.553633217993074"/>
  </r>
  <r>
    <x v="2"/>
    <x v="178"/>
    <n v="27.6"/>
    <n v="4"/>
    <n v="1"/>
    <x v="0"/>
    <x v="8"/>
    <n v="14395"/>
    <n v="0.30063479035984481"/>
    <n v="27.787426189649185"/>
  </r>
  <r>
    <x v="2"/>
    <x v="179"/>
    <n v="0"/>
    <n v="0"/>
    <n v="0"/>
    <x v="0"/>
    <x v="9"/>
    <n v="9732"/>
    <n v="0"/>
    <n v="0"/>
  </r>
  <r>
    <x v="2"/>
    <x v="180"/>
    <n v="4.4000000000000004"/>
    <n v="1"/>
    <n v="1"/>
    <x v="0"/>
    <x v="5"/>
    <n v="22547"/>
    <n v="8.6843172520041229E-2"/>
    <n v="4.435179846542777"/>
  </r>
  <r>
    <x v="2"/>
    <x v="181"/>
    <n v="8.1"/>
    <n v="2"/>
    <n v="0"/>
    <x v="0"/>
    <x v="2"/>
    <n v="24350"/>
    <n v="9.7082524514550975E-2"/>
    <n v="8.2135523613963031"/>
  </r>
  <r>
    <x v="2"/>
    <x v="182"/>
    <n v="29.5"/>
    <n v="7"/>
    <n v="2"/>
    <x v="0"/>
    <x v="10"/>
    <n v="23697"/>
    <n v="0.62656753771489038"/>
    <n v="29.53960416930413"/>
  </r>
  <r>
    <x v="2"/>
    <x v="183"/>
    <n v="9.1999999999999993"/>
    <n v="3"/>
    <n v="1"/>
    <x v="0"/>
    <x v="4"/>
    <n v="32518"/>
    <n v="8.2281727148307338E-2"/>
    <n v="9.2256596346638791"/>
  </r>
  <r>
    <x v="2"/>
    <x v="184"/>
    <n v="46.9"/>
    <n v="57"/>
    <n v="1"/>
    <x v="1"/>
    <x v="10"/>
    <n v="122723"/>
    <n v="5.1020499499641065"/>
    <n v="46.446061455472893"/>
  </r>
  <r>
    <x v="2"/>
    <x v="185"/>
    <n v="2.2000000000000002"/>
    <n v="1"/>
    <n v="1"/>
    <x v="0"/>
    <x v="1"/>
    <n v="44480"/>
    <n v="3.5320936626469089E-2"/>
    <n v="2.2482014388489211"/>
  </r>
  <r>
    <x v="2"/>
    <x v="186"/>
    <n v="10.6"/>
    <n v="2"/>
    <n v="0"/>
    <x v="0"/>
    <x v="10"/>
    <n v="19039"/>
    <n v="0.17901929648996864"/>
    <n v="10.504753400913915"/>
  </r>
  <r>
    <x v="2"/>
    <x v="187"/>
    <n v="117.6"/>
    <n v="95"/>
    <n v="14"/>
    <x v="2"/>
    <x v="7"/>
    <n v="80148"/>
    <n v="3.7574862970407619"/>
    <n v="118.53071817138293"/>
  </r>
  <r>
    <x v="2"/>
    <x v="188"/>
    <n v="3"/>
    <n v="1"/>
    <n v="0"/>
    <x v="0"/>
    <x v="0"/>
    <n v="33410"/>
    <n v="0.20321072952651897"/>
    <n v="2.9931158335827597"/>
  </r>
  <r>
    <x v="2"/>
    <x v="189"/>
    <n v="8.1999999999999993"/>
    <n v="4"/>
    <n v="1"/>
    <x v="0"/>
    <x v="11"/>
    <n v="48303"/>
    <n v="1.0462877709885325"/>
    <n v="8.2810591474649602"/>
  </r>
  <r>
    <x v="2"/>
    <x v="190"/>
    <n v="10.3"/>
    <n v="2"/>
    <n v="0"/>
    <x v="0"/>
    <x v="4"/>
    <n v="19338"/>
    <n v="5.4854484765538218E-2"/>
    <n v="10.34233116144379"/>
  </r>
  <r>
    <x v="2"/>
    <x v="191"/>
    <n v="3"/>
    <n v="1"/>
    <n v="0"/>
    <x v="0"/>
    <x v="0"/>
    <n v="33172"/>
    <n v="0.20321072952651897"/>
    <n v="3.0145906185939948"/>
  </r>
  <r>
    <x v="2"/>
    <x v="192"/>
    <n v="3.3"/>
    <n v="2"/>
    <n v="0"/>
    <x v="2"/>
    <x v="9"/>
    <n v="60951"/>
    <n v="0.34308671688312575"/>
    <n v="3.2813243425046346"/>
  </r>
  <r>
    <x v="2"/>
    <x v="193"/>
    <n v="18.399999999999999"/>
    <n v="2"/>
    <n v="0"/>
    <x v="0"/>
    <x v="7"/>
    <n v="10831"/>
    <n v="7.9104974674542361E-2"/>
    <n v="18.465515649524512"/>
  </r>
  <r>
    <x v="2"/>
    <x v="194"/>
    <n v="8.1"/>
    <n v="3"/>
    <n v="0"/>
    <x v="0"/>
    <x v="7"/>
    <n v="36967"/>
    <n v="0.11865746201181353"/>
    <n v="8.1153461195119974"/>
  </r>
  <r>
    <x v="2"/>
    <x v="195"/>
    <n v="25.1"/>
    <n v="11"/>
    <n v="0"/>
    <x v="0"/>
    <x v="4"/>
    <n v="43846"/>
    <n v="0.30169966621046018"/>
    <n v="25.087807325639737"/>
  </r>
  <r>
    <x v="2"/>
    <x v="196"/>
    <n v="2.8"/>
    <n v="1"/>
    <n v="0"/>
    <x v="0"/>
    <x v="2"/>
    <n v="35627"/>
    <n v="4.8541262257275487E-2"/>
    <n v="2.8068599657563085"/>
  </r>
  <r>
    <x v="2"/>
    <x v="197"/>
    <n v="0"/>
    <n v="0"/>
    <n v="0"/>
    <x v="0"/>
    <x v="8"/>
    <n v="13879"/>
    <n v="0"/>
    <n v="0"/>
  </r>
  <r>
    <x v="2"/>
    <x v="198"/>
    <n v="12.8"/>
    <n v="1"/>
    <n v="0"/>
    <x v="0"/>
    <x v="10"/>
    <n v="7768"/>
    <n v="8.9509648244984322E-2"/>
    <n v="12.873326467559217"/>
  </r>
  <r>
    <x v="2"/>
    <x v="199"/>
    <n v="20.8"/>
    <n v="5"/>
    <n v="0"/>
    <x v="0"/>
    <x v="2"/>
    <n v="23615"/>
    <n v="0.24270631128637743"/>
    <n v="21.172983273343213"/>
  </r>
  <r>
    <x v="2"/>
    <x v="200"/>
    <n v="41.2"/>
    <n v="7"/>
    <n v="0"/>
    <x v="0"/>
    <x v="10"/>
    <n v="17038"/>
    <n v="0.62656753771489038"/>
    <n v="41.084634346754314"/>
  </r>
  <r>
    <x v="2"/>
    <x v="201"/>
    <n v="14.3"/>
    <n v="9"/>
    <n v="1"/>
    <x v="2"/>
    <x v="8"/>
    <n v="62426"/>
    <n v="0.6764282783096508"/>
    <n v="14.417069810655816"/>
  </r>
  <r>
    <x v="2"/>
    <x v="202"/>
    <n v="7"/>
    <n v="2"/>
    <n v="1"/>
    <x v="0"/>
    <x v="4"/>
    <n v="28269"/>
    <n v="5.4854484765538218E-2"/>
    <n v="7.0748876861579824"/>
  </r>
  <r>
    <x v="2"/>
    <x v="203"/>
    <n v="9.3000000000000007"/>
    <n v="4"/>
    <n v="2"/>
    <x v="0"/>
    <x v="2"/>
    <n v="42307"/>
    <n v="0.19416504902910195"/>
    <n v="9.4547001678209277"/>
  </r>
  <r>
    <x v="2"/>
    <x v="204"/>
    <n v="33.9"/>
    <n v="60"/>
    <n v="5"/>
    <x v="1"/>
    <x v="2"/>
    <n v="175948"/>
    <n v="2.9124757354365292"/>
    <n v="34.100984381749157"/>
  </r>
  <r>
    <x v="2"/>
    <x v="205"/>
    <n v="14.2"/>
    <n v="12"/>
    <n v="1"/>
    <x v="2"/>
    <x v="4"/>
    <n v="84588"/>
    <n v="0.32912690859322935"/>
    <n v="14.186409419775854"/>
  </r>
  <r>
    <x v="2"/>
    <x v="206"/>
    <n v="2.2000000000000002"/>
    <n v="1"/>
    <n v="0"/>
    <x v="0"/>
    <x v="3"/>
    <n v="45287"/>
    <n v="0.15449551036046894"/>
    <n v="2.208139201095237"/>
  </r>
  <r>
    <x v="2"/>
    <x v="207"/>
    <n v="0"/>
    <n v="0"/>
    <n v="0"/>
    <x v="0"/>
    <x v="11"/>
    <n v="7314"/>
    <n v="0"/>
    <n v="0"/>
  </r>
  <r>
    <x v="2"/>
    <x v="208"/>
    <n v="3.2"/>
    <n v="1"/>
    <n v="0"/>
    <x v="0"/>
    <x v="0"/>
    <n v="32370"/>
    <n v="0.20321072952651897"/>
    <n v="3.0892801977139328"/>
  </r>
  <r>
    <x v="2"/>
    <x v="209"/>
    <n v="6.4"/>
    <n v="3"/>
    <n v="1"/>
    <x v="0"/>
    <x v="6"/>
    <n v="46625"/>
    <n v="0.72873903855029509"/>
    <n v="6.4343163538873984"/>
  </r>
  <r>
    <x v="2"/>
    <x v="210"/>
    <n v="7"/>
    <n v="3"/>
    <n v="1"/>
    <x v="0"/>
    <x v="4"/>
    <n v="42661"/>
    <n v="8.2281727148307338E-2"/>
    <n v="7.0321839619324447"/>
  </r>
  <r>
    <x v="2"/>
    <x v="211"/>
    <n v="4.3"/>
    <n v="1"/>
    <n v="0"/>
    <x v="0"/>
    <x v="7"/>
    <n v="23019"/>
    <n v="3.955248733727118E-2"/>
    <n v="4.3442373691298499"/>
  </r>
  <r>
    <x v="2"/>
    <x v="212"/>
    <n v="32.700000000000003"/>
    <n v="9"/>
    <n v="5"/>
    <x v="0"/>
    <x v="2"/>
    <n v="27114"/>
    <n v="0.43687136031547941"/>
    <n v="33.19318433281699"/>
  </r>
  <r>
    <x v="2"/>
    <x v="213"/>
    <n v="28.7"/>
    <n v="7"/>
    <n v="1"/>
    <x v="0"/>
    <x v="4"/>
    <n v="23887"/>
    <n v="0.19199069667938376"/>
    <n v="29.304642692678026"/>
  </r>
  <r>
    <x v="2"/>
    <x v="214"/>
    <n v="5.4"/>
    <n v="1"/>
    <n v="0"/>
    <x v="0"/>
    <x v="7"/>
    <n v="18558"/>
    <n v="3.955248733727118E-2"/>
    <n v="5.3885116930703738"/>
  </r>
  <r>
    <x v="2"/>
    <x v="215"/>
    <n v="57.4"/>
    <n v="15"/>
    <n v="3"/>
    <x v="0"/>
    <x v="7"/>
    <n v="26132"/>
    <n v="0.59328731005906765"/>
    <n v="57.400887800397982"/>
  </r>
  <r>
    <x v="2"/>
    <x v="216"/>
    <n v="0"/>
    <n v="0"/>
    <n v="0"/>
    <x v="0"/>
    <x v="9"/>
    <n v="38075"/>
    <n v="0"/>
    <n v="0"/>
  </r>
  <r>
    <x v="2"/>
    <x v="217"/>
    <n v="25.4"/>
    <n v="6"/>
    <n v="1"/>
    <x v="0"/>
    <x v="2"/>
    <n v="23504"/>
    <n v="0.29124757354365294"/>
    <n v="25.527569775357385"/>
  </r>
  <r>
    <x v="2"/>
    <x v="218"/>
    <n v="18.8"/>
    <n v="6"/>
    <n v="1"/>
    <x v="0"/>
    <x v="5"/>
    <n v="31915"/>
    <n v="0.52105903512024743"/>
    <n v="18.799937333542221"/>
  </r>
  <r>
    <x v="2"/>
    <x v="219"/>
    <n v="11.1"/>
    <n v="2"/>
    <n v="2"/>
    <x v="0"/>
    <x v="5"/>
    <n v="18023"/>
    <n v="0.17368634504008246"/>
    <n v="11.096931698385395"/>
  </r>
  <r>
    <x v="2"/>
    <x v="220"/>
    <n v="22.5"/>
    <n v="4"/>
    <n v="1"/>
    <x v="0"/>
    <x v="5"/>
    <n v="17630"/>
    <n v="0.34737269008016491"/>
    <n v="22.688598979013047"/>
  </r>
  <r>
    <x v="2"/>
    <x v="221"/>
    <n v="6.7"/>
    <n v="2"/>
    <n v="1"/>
    <x v="0"/>
    <x v="2"/>
    <n v="29675"/>
    <n v="9.7082524514550975E-2"/>
    <n v="6.7396798652064032"/>
  </r>
  <r>
    <x v="2"/>
    <x v="222"/>
    <n v="23.4"/>
    <n v="13"/>
    <n v="1"/>
    <x v="2"/>
    <x v="7"/>
    <n v="55147"/>
    <n v="0.51418233538452529"/>
    <n v="23.573358478249045"/>
  </r>
  <r>
    <x v="2"/>
    <x v="223"/>
    <n v="0"/>
    <n v="0"/>
    <n v="0"/>
    <x v="0"/>
    <x v="3"/>
    <n v="25459"/>
    <n v="0"/>
    <n v="0"/>
  </r>
  <r>
    <x v="2"/>
    <x v="224"/>
    <n v="30.7"/>
    <n v="3"/>
    <n v="0"/>
    <x v="0"/>
    <x v="1"/>
    <n v="9735"/>
    <n v="0.10596280987940725"/>
    <n v="30.816640986132512"/>
  </r>
  <r>
    <x v="2"/>
    <x v="225"/>
    <n v="0"/>
    <n v="0"/>
    <n v="0"/>
    <x v="0"/>
    <x v="1"/>
    <n v="11526"/>
    <n v="0"/>
    <n v="0"/>
  </r>
  <r>
    <x v="2"/>
    <x v="226"/>
    <n v="6.7"/>
    <n v="2"/>
    <n v="0"/>
    <x v="0"/>
    <x v="3"/>
    <n v="29753"/>
    <n v="0.30899102072093787"/>
    <n v="6.722011225758747"/>
  </r>
  <r>
    <x v="2"/>
    <x v="227"/>
    <n v="48.1"/>
    <n v="44"/>
    <n v="9"/>
    <x v="2"/>
    <x v="7"/>
    <n v="90951"/>
    <n v="1.7403094428399319"/>
    <n v="48.377697881276731"/>
  </r>
  <r>
    <x v="2"/>
    <x v="228"/>
    <n v="10.1"/>
    <n v="4"/>
    <n v="2"/>
    <x v="0"/>
    <x v="2"/>
    <n v="39520"/>
    <n v="0.19416504902910195"/>
    <n v="10.121457489878543"/>
  </r>
  <r>
    <x v="2"/>
    <x v="229"/>
    <n v="28.7"/>
    <n v="4"/>
    <n v="1"/>
    <x v="0"/>
    <x v="1"/>
    <n v="13496"/>
    <n v="0.14128374650587636"/>
    <n v="29.638411381149968"/>
  </r>
  <r>
    <x v="2"/>
    <x v="230"/>
    <n v="29.4"/>
    <n v="3"/>
    <n v="1"/>
    <x v="0"/>
    <x v="8"/>
    <n v="10180"/>
    <n v="0.22547609276988362"/>
    <n v="29.469548133595286"/>
  </r>
  <r>
    <x v="2"/>
    <x v="231"/>
    <n v="42.1"/>
    <n v="20"/>
    <n v="5"/>
    <x v="0"/>
    <x v="2"/>
    <n v="47481"/>
    <n v="0.97082524514550972"/>
    <n v="42.122112002695815"/>
  </r>
  <r>
    <x v="2"/>
    <x v="232"/>
    <n v="6.2"/>
    <n v="2"/>
    <n v="0"/>
    <x v="0"/>
    <x v="4"/>
    <n v="32264"/>
    <n v="5.4854484765538218E-2"/>
    <n v="6.1988594098685841"/>
  </r>
  <r>
    <x v="2"/>
    <x v="233"/>
    <n v="145.5"/>
    <n v="63"/>
    <n v="14"/>
    <x v="0"/>
    <x v="10"/>
    <n v="43312"/>
    <n v="5.6391078394340131"/>
    <n v="145.45622460288143"/>
  </r>
  <r>
    <x v="2"/>
    <x v="234"/>
    <n v="16.399999999999999"/>
    <n v="2"/>
    <n v="1"/>
    <x v="0"/>
    <x v="9"/>
    <n v="12245"/>
    <n v="0.34308671688312575"/>
    <n v="16.333197223356471"/>
  </r>
  <r>
    <x v="2"/>
    <x v="235"/>
    <n v="20.2"/>
    <n v="11"/>
    <n v="0"/>
    <x v="2"/>
    <x v="4"/>
    <n v="53634"/>
    <n v="0.30169966621046018"/>
    <n v="20.509378379386213"/>
  </r>
  <r>
    <x v="2"/>
    <x v="236"/>
    <n v="17.5"/>
    <n v="14"/>
    <n v="3"/>
    <x v="2"/>
    <x v="1"/>
    <n v="79983"/>
    <n v="0.49449311277056723"/>
    <n v="17.503719540402336"/>
  </r>
  <r>
    <x v="2"/>
    <x v="237"/>
    <n v="12.4"/>
    <n v="3"/>
    <n v="0"/>
    <x v="0"/>
    <x v="2"/>
    <n v="24313"/>
    <n v="0.14562378677182647"/>
    <n v="12.339077859581293"/>
  </r>
  <r>
    <x v="2"/>
    <x v="238"/>
    <n v="8"/>
    <n v="3"/>
    <n v="0"/>
    <x v="0"/>
    <x v="5"/>
    <n v="37158"/>
    <n v="0.26052951756012371"/>
    <n v="8.0736315194574519"/>
  </r>
  <r>
    <x v="2"/>
    <x v="239"/>
    <n v="22"/>
    <n v="5"/>
    <n v="0"/>
    <x v="0"/>
    <x v="11"/>
    <n v="22555"/>
    <n v="1.307859713735666"/>
    <n v="22.168033695411214"/>
  </r>
  <r>
    <x v="2"/>
    <x v="240"/>
    <n v="28.8"/>
    <n v="9"/>
    <n v="0"/>
    <x v="0"/>
    <x v="2"/>
    <n v="31338"/>
    <n v="0.43687136031547941"/>
    <n v="28.71912693854107"/>
  </r>
  <r>
    <x v="2"/>
    <x v="241"/>
    <n v="0"/>
    <n v="0"/>
    <n v="0"/>
    <x v="0"/>
    <x v="8"/>
    <n v="5175"/>
    <n v="0"/>
    <n v="0"/>
  </r>
  <r>
    <x v="2"/>
    <x v="242"/>
    <n v="0"/>
    <n v="0"/>
    <n v="0"/>
    <x v="0"/>
    <x v="7"/>
    <n v="13040"/>
    <n v="0"/>
    <n v="0"/>
  </r>
  <r>
    <x v="2"/>
    <x v="243"/>
    <n v="16"/>
    <n v="7"/>
    <n v="0"/>
    <x v="0"/>
    <x v="2"/>
    <n v="43527"/>
    <n v="0.33978883580092839"/>
    <n v="16.081972109265514"/>
  </r>
  <r>
    <x v="2"/>
    <x v="244"/>
    <n v="0"/>
    <n v="0"/>
    <n v="0"/>
    <x v="0"/>
    <x v="8"/>
    <n v="19816"/>
    <n v="0"/>
    <n v="0"/>
  </r>
  <r>
    <x v="2"/>
    <x v="245"/>
    <n v="8.6999999999999993"/>
    <n v="4"/>
    <n v="2"/>
    <x v="0"/>
    <x v="4"/>
    <n v="45789"/>
    <n v="0.10970896953107644"/>
    <n v="8.7357225534517031"/>
  </r>
  <r>
    <x v="2"/>
    <x v="246"/>
    <n v="7.8"/>
    <n v="3"/>
    <n v="1"/>
    <x v="0"/>
    <x v="5"/>
    <n v="38097"/>
    <n v="0.26052951756012371"/>
    <n v="7.8746357980943387"/>
  </r>
  <r>
    <x v="2"/>
    <x v="247"/>
    <n v="7.5"/>
    <n v="4"/>
    <n v="0"/>
    <x v="2"/>
    <x v="4"/>
    <n v="52208"/>
    <n v="0.10970896953107644"/>
    <n v="7.6616610481152314"/>
  </r>
  <r>
    <x v="2"/>
    <x v="248"/>
    <n v="19.399999999999999"/>
    <n v="4"/>
    <n v="0"/>
    <x v="0"/>
    <x v="10"/>
    <n v="20728"/>
    <n v="0.35803859297993729"/>
    <n v="19.297568506368197"/>
  </r>
  <r>
    <x v="2"/>
    <x v="249"/>
    <n v="30.9"/>
    <n v="18"/>
    <n v="3"/>
    <x v="2"/>
    <x v="10"/>
    <n v="57761"/>
    <n v="1.611173668409718"/>
    <n v="31.162895379235124"/>
  </r>
  <r>
    <x v="2"/>
    <x v="250"/>
    <n v="10.4"/>
    <n v="8"/>
    <n v="0"/>
    <x v="2"/>
    <x v="7"/>
    <n v="77000"/>
    <n v="0.31641989869816944"/>
    <n v="10.38961038961039"/>
  </r>
  <r>
    <x v="2"/>
    <x v="251"/>
    <n v="18.600000000000001"/>
    <n v="120"/>
    <n v="16"/>
    <x v="1"/>
    <x v="4"/>
    <n v="638712"/>
    <n v="3.2912690859322926"/>
    <n v="18.787810468567994"/>
  </r>
  <r>
    <x v="2"/>
    <x v="252"/>
    <n v="120.9"/>
    <n v="2"/>
    <n v="0"/>
    <x v="0"/>
    <x v="2"/>
    <n v="1575"/>
    <n v="9.7082524514550975E-2"/>
    <n v="126.98412698412699"/>
  </r>
  <r>
    <x v="2"/>
    <x v="253"/>
    <n v="26.6"/>
    <n v="6"/>
    <n v="3"/>
    <x v="0"/>
    <x v="7"/>
    <n v="22401"/>
    <n v="0.23731492402362706"/>
    <n v="26.784518548279099"/>
  </r>
  <r>
    <x v="2"/>
    <x v="254"/>
    <n v="15"/>
    <n v="7"/>
    <n v="1"/>
    <x v="0"/>
    <x v="1"/>
    <n v="46379"/>
    <n v="0.24724655638528362"/>
    <n v="15.09303779727894"/>
  </r>
  <r>
    <x v="2"/>
    <x v="255"/>
    <n v="0"/>
    <n v="0"/>
    <n v="0"/>
    <x v="0"/>
    <x v="2"/>
    <n v="9751"/>
    <n v="0"/>
    <n v="0"/>
  </r>
  <r>
    <x v="2"/>
    <x v="256"/>
    <n v="7.7"/>
    <n v="6"/>
    <n v="2"/>
    <x v="2"/>
    <x v="4"/>
    <n v="77907"/>
    <n v="0.16456345429661468"/>
    <n v="7.7014902383611226"/>
  </r>
  <r>
    <x v="2"/>
    <x v="257"/>
    <n v="0"/>
    <n v="0"/>
    <n v="0"/>
    <x v="0"/>
    <x v="3"/>
    <n v="932"/>
    <n v="0"/>
    <n v="0"/>
  </r>
  <r>
    <x v="2"/>
    <x v="258"/>
    <n v="8.9"/>
    <n v="3"/>
    <n v="1"/>
    <x v="0"/>
    <x v="11"/>
    <n v="33687"/>
    <n v="0.78471582824139952"/>
    <n v="8.90551251224508"/>
  </r>
  <r>
    <x v="2"/>
    <x v="259"/>
    <n v="8.1999999999999993"/>
    <n v="44"/>
    <n v="8"/>
    <x v="1"/>
    <x v="4"/>
    <n v="532561"/>
    <n v="1.2067986648418407"/>
    <n v="8.2619643571346764"/>
  </r>
  <r>
    <x v="2"/>
    <x v="260"/>
    <n v="29.2"/>
    <n v="45"/>
    <n v="7"/>
    <x v="1"/>
    <x v="7"/>
    <n v="153434"/>
    <n v="1.779861930177203"/>
    <n v="29.328571242358276"/>
  </r>
  <r>
    <x v="2"/>
    <x v="261"/>
    <n v="47.5"/>
    <n v="5"/>
    <n v="0"/>
    <x v="0"/>
    <x v="10"/>
    <n v="10561"/>
    <n v="0.44754824122492165"/>
    <n v="47.344001515008053"/>
  </r>
  <r>
    <x v="2"/>
    <x v="262"/>
    <n v="103.4"/>
    <n v="12"/>
    <n v="2"/>
    <x v="0"/>
    <x v="7"/>
    <n v="11577"/>
    <n v="0.47462984804725411"/>
    <n v="103.65379632029024"/>
  </r>
  <r>
    <x v="2"/>
    <x v="263"/>
    <n v="41.4"/>
    <n v="12"/>
    <n v="0"/>
    <x v="0"/>
    <x v="7"/>
    <n v="28673"/>
    <n v="0.47462984804725411"/>
    <n v="41.851218916750952"/>
  </r>
  <r>
    <x v="2"/>
    <x v="264"/>
    <n v="62.6"/>
    <n v="58"/>
    <n v="0"/>
    <x v="2"/>
    <x v="10"/>
    <n v="92956"/>
    <n v="5.191559598209091"/>
    <n v="62.395111665734326"/>
  </r>
  <r>
    <x v="2"/>
    <x v="265"/>
    <n v="12"/>
    <n v="3"/>
    <n v="1"/>
    <x v="0"/>
    <x v="4"/>
    <n v="25020"/>
    <n v="8.2281727148307338E-2"/>
    <n v="11.990407673860911"/>
  </r>
  <r>
    <x v="2"/>
    <x v="266"/>
    <n v="12.8"/>
    <n v="3"/>
    <n v="0"/>
    <x v="0"/>
    <x v="11"/>
    <n v="23526"/>
    <n v="0.78471582824139952"/>
    <n v="12.751849018107626"/>
  </r>
  <r>
    <x v="2"/>
    <x v="267"/>
    <n v="5.4"/>
    <n v="3"/>
    <n v="0"/>
    <x v="2"/>
    <x v="3"/>
    <n v="55889"/>
    <n v="0.46348653108140681"/>
    <n v="5.3677825690207372"/>
  </r>
  <r>
    <x v="2"/>
    <x v="268"/>
    <n v="32.5"/>
    <n v="15"/>
    <n v="1"/>
    <x v="0"/>
    <x v="8"/>
    <n v="46089"/>
    <n v="1.127380463849418"/>
    <n v="32.545726746078238"/>
  </r>
  <r>
    <x v="2"/>
    <x v="269"/>
    <n v="25.9"/>
    <n v="5"/>
    <n v="0"/>
    <x v="0"/>
    <x v="7"/>
    <n v="19120"/>
    <n v="0.1977624366863559"/>
    <n v="26.15062761506276"/>
  </r>
  <r>
    <x v="2"/>
    <x v="270"/>
    <n v="47.3"/>
    <n v="8"/>
    <n v="1"/>
    <x v="0"/>
    <x v="7"/>
    <n v="16753"/>
    <n v="0.31641989869816944"/>
    <n v="47.752641317972902"/>
  </r>
  <r>
    <x v="2"/>
    <x v="271"/>
    <n v="0"/>
    <n v="0"/>
    <n v="0"/>
    <x v="0"/>
    <x v="9"/>
    <n v="32258"/>
    <n v="0"/>
    <n v="0"/>
  </r>
  <r>
    <x v="2"/>
    <x v="272"/>
    <n v="17.600000000000001"/>
    <n v="3"/>
    <n v="0"/>
    <x v="0"/>
    <x v="5"/>
    <n v="16797"/>
    <n v="0.26052951756012371"/>
    <n v="17.860332202178959"/>
  </r>
  <r>
    <x v="2"/>
    <x v="273"/>
    <n v="23"/>
    <n v="5"/>
    <n v="2"/>
    <x v="0"/>
    <x v="1"/>
    <n v="21670"/>
    <n v="0.17660468313234542"/>
    <n v="23.073373327180434"/>
  </r>
  <r>
    <x v="2"/>
    <x v="274"/>
    <n v="20"/>
    <n v="5"/>
    <n v="1"/>
    <x v="0"/>
    <x v="7"/>
    <n v="24781"/>
    <n v="0.1977624366863559"/>
    <n v="20.176748315241515"/>
  </r>
  <r>
    <x v="2"/>
    <x v="275"/>
    <n v="6.8"/>
    <n v="3"/>
    <n v="2"/>
    <x v="0"/>
    <x v="5"/>
    <n v="43768"/>
    <n v="0.26052951756012371"/>
    <n v="6.8543227929080608"/>
  </r>
  <r>
    <x v="2"/>
    <x v="276"/>
    <n v="20"/>
    <n v="5"/>
    <n v="0"/>
    <x v="0"/>
    <x v="10"/>
    <n v="24987"/>
    <n v="0.44754824122492165"/>
    <n v="20.010405410813622"/>
  </r>
  <r>
    <x v="2"/>
    <x v="277"/>
    <n v="15.5"/>
    <n v="10"/>
    <n v="0"/>
    <x v="2"/>
    <x v="8"/>
    <n v="64513"/>
    <n v="0.75158697589961199"/>
    <n v="15.500751786461642"/>
  </r>
  <r>
    <x v="2"/>
    <x v="278"/>
    <n v="4.5"/>
    <n v="4"/>
    <n v="2"/>
    <x v="2"/>
    <x v="3"/>
    <n v="89583"/>
    <n v="0.61798204144187574"/>
    <n v="4.465132893517743"/>
  </r>
  <r>
    <x v="2"/>
    <x v="279"/>
    <n v="9.1999999999999993"/>
    <n v="5"/>
    <n v="0"/>
    <x v="2"/>
    <x v="11"/>
    <n v="54440"/>
    <n v="1.307859713735666"/>
    <n v="9.1844232182218946"/>
  </r>
  <r>
    <x v="2"/>
    <x v="280"/>
    <n v="0"/>
    <n v="0"/>
    <n v="0"/>
    <x v="0"/>
    <x v="3"/>
    <n v="4906"/>
    <n v="0"/>
    <n v="0"/>
  </r>
  <r>
    <x v="2"/>
    <x v="281"/>
    <n v="22.1"/>
    <n v="3"/>
    <n v="0"/>
    <x v="0"/>
    <x v="1"/>
    <n v="13584"/>
    <n v="0.10596280987940725"/>
    <n v="22.084805653710248"/>
  </r>
  <r>
    <x v="2"/>
    <x v="282"/>
    <n v="13.5"/>
    <n v="5"/>
    <n v="2"/>
    <x v="0"/>
    <x v="4"/>
    <n v="36584"/>
    <n v="0.13713621191384553"/>
    <n v="13.667176907937895"/>
  </r>
  <r>
    <x v="2"/>
    <x v="283"/>
    <n v="27.2"/>
    <n v="7"/>
    <n v="5"/>
    <x v="0"/>
    <x v="11"/>
    <n v="25583"/>
    <n v="1.8310035992299323"/>
    <n v="27.361920025016612"/>
  </r>
  <r>
    <x v="2"/>
    <x v="284"/>
    <n v="9.5"/>
    <n v="4"/>
    <n v="0"/>
    <x v="0"/>
    <x v="2"/>
    <n v="41465"/>
    <n v="0.19416504902910195"/>
    <n v="9.646689979500783"/>
  </r>
  <r>
    <x v="2"/>
    <x v="285"/>
    <n v="70.900000000000006"/>
    <n v="154"/>
    <n v="21"/>
    <x v="1"/>
    <x v="7"/>
    <n v="215521"/>
    <n v="6.0910830499397619"/>
    <n v="71.454753829093221"/>
  </r>
  <r>
    <x v="2"/>
    <x v="286"/>
    <n v="14.1"/>
    <n v="3"/>
    <n v="0"/>
    <x v="0"/>
    <x v="5"/>
    <n v="21213"/>
    <n v="0.26052951756012371"/>
    <n v="14.142271248762549"/>
  </r>
  <r>
    <x v="2"/>
    <x v="287"/>
    <n v="3"/>
    <n v="1"/>
    <n v="1"/>
    <x v="0"/>
    <x v="5"/>
    <n v="33903"/>
    <n v="8.6843172520041229E-2"/>
    <n v="2.9495914815798012"/>
  </r>
  <r>
    <x v="2"/>
    <x v="288"/>
    <n v="20.8"/>
    <n v="7"/>
    <n v="2"/>
    <x v="0"/>
    <x v="0"/>
    <n v="33462"/>
    <n v="1.4224751066856329"/>
    <n v="20.919251688482458"/>
  </r>
  <r>
    <x v="2"/>
    <x v="289"/>
    <n v="3.1"/>
    <n v="1"/>
    <n v="0"/>
    <x v="0"/>
    <x v="3"/>
    <n v="31870"/>
    <n v="0.15449551036046894"/>
    <n v="3.1377470975839352"/>
  </r>
  <r>
    <x v="2"/>
    <x v="290"/>
    <n v="181.9"/>
    <n v="76"/>
    <n v="5"/>
    <x v="0"/>
    <x v="7"/>
    <n v="41725"/>
    <n v="3.0059890376326095"/>
    <n v="182.14499700419412"/>
  </r>
  <r>
    <x v="2"/>
    <x v="291"/>
    <n v="14.8"/>
    <n v="2"/>
    <n v="0"/>
    <x v="0"/>
    <x v="1"/>
    <n v="13520"/>
    <n v="7.0641873252938178E-2"/>
    <n v="14.792899408284024"/>
  </r>
  <r>
    <x v="2"/>
    <x v="292"/>
    <n v="6.8"/>
    <n v="2"/>
    <n v="0"/>
    <x v="0"/>
    <x v="1"/>
    <n v="29445"/>
    <n v="7.0641873252938178E-2"/>
    <n v="6.7923246731193752"/>
  </r>
  <r>
    <x v="2"/>
    <x v="293"/>
    <n v="28.9"/>
    <n v="6"/>
    <n v="1"/>
    <x v="0"/>
    <x v="6"/>
    <n v="20524"/>
    <n v="1.4574780771005902"/>
    <n v="29.234067433248882"/>
  </r>
  <r>
    <x v="2"/>
    <x v="294"/>
    <n v="34.299999999999997"/>
    <n v="121"/>
    <n v="20"/>
    <x v="1"/>
    <x v="8"/>
    <n v="347483"/>
    <n v="9.0942024083853052"/>
    <n v="34.82184739972891"/>
  </r>
  <r>
    <x v="2"/>
    <x v="295"/>
    <n v="16.2"/>
    <n v="8"/>
    <n v="0"/>
    <x v="0"/>
    <x v="8"/>
    <n v="49314"/>
    <n v="0.60126958071968961"/>
    <n v="16.222573711319303"/>
  </r>
  <r>
    <x v="2"/>
    <x v="296"/>
    <n v="0"/>
    <n v="0"/>
    <n v="0"/>
    <x v="0"/>
    <x v="10"/>
    <n v="9874"/>
    <n v="0"/>
    <n v="0"/>
  </r>
  <r>
    <x v="2"/>
    <x v="297"/>
    <n v="24.3"/>
    <n v="4"/>
    <n v="0"/>
    <x v="0"/>
    <x v="10"/>
    <n v="16431"/>
    <n v="0.35803859297993729"/>
    <n v="24.344227375083683"/>
  </r>
  <r>
    <x v="2"/>
    <x v="298"/>
    <n v="12.9"/>
    <n v="4"/>
    <n v="2"/>
    <x v="0"/>
    <x v="7"/>
    <n v="30654"/>
    <n v="0.15820994934908472"/>
    <n v="13.048868010700073"/>
  </r>
  <r>
    <x v="2"/>
    <x v="299"/>
    <n v="0"/>
    <n v="0"/>
    <n v="0"/>
    <x v="0"/>
    <x v="9"/>
    <n v="27508"/>
    <n v="0"/>
    <n v="0"/>
  </r>
  <r>
    <x v="2"/>
    <x v="300"/>
    <n v="3"/>
    <n v="2"/>
    <n v="0"/>
    <x v="2"/>
    <x v="8"/>
    <n v="64918"/>
    <n v="0.1503173951799224"/>
    <n v="3.0808096367725439"/>
  </r>
  <r>
    <x v="2"/>
    <x v="301"/>
    <n v="22.9"/>
    <n v="5"/>
    <n v="3"/>
    <x v="0"/>
    <x v="11"/>
    <n v="21867"/>
    <n v="1.307859713735666"/>
    <n v="22.865505099007635"/>
  </r>
  <r>
    <x v="2"/>
    <x v="302"/>
    <n v="19.899999999999999"/>
    <n v="9"/>
    <n v="4"/>
    <x v="0"/>
    <x v="7"/>
    <n v="44925"/>
    <n v="0.35597238603544057"/>
    <n v="20.033388981636058"/>
  </r>
  <r>
    <x v="2"/>
    <x v="303"/>
    <n v="11.7"/>
    <n v="8"/>
    <n v="3"/>
    <x v="2"/>
    <x v="1"/>
    <n v="67831"/>
    <n v="0.28256749301175271"/>
    <n v="11.79401748463092"/>
  </r>
  <r>
    <x v="2"/>
    <x v="304"/>
    <n v="32.5"/>
    <n v="33"/>
    <n v="9"/>
    <x v="1"/>
    <x v="10"/>
    <n v="101192"/>
    <n v="2.9538183920844832"/>
    <n v="32.611273618467862"/>
  </r>
  <r>
    <x v="2"/>
    <x v="305"/>
    <n v="18.5"/>
    <n v="8"/>
    <n v="2"/>
    <x v="0"/>
    <x v="10"/>
    <n v="43341"/>
    <n v="0.71607718595987457"/>
    <n v="18.458272767125816"/>
  </r>
  <r>
    <x v="2"/>
    <x v="306"/>
    <n v="16.2"/>
    <n v="9"/>
    <n v="2"/>
    <x v="2"/>
    <x v="8"/>
    <n v="55001"/>
    <n v="0.6764282783096508"/>
    <n v="16.363338848384576"/>
  </r>
  <r>
    <x v="2"/>
    <x v="307"/>
    <n v="16.600000000000001"/>
    <n v="12"/>
    <n v="5"/>
    <x v="2"/>
    <x v="4"/>
    <n v="72050"/>
    <n v="0.32912690859322935"/>
    <n v="16.655100624566273"/>
  </r>
  <r>
    <x v="2"/>
    <x v="308"/>
    <n v="0"/>
    <n v="0"/>
    <n v="0"/>
    <x v="0"/>
    <x v="3"/>
    <n v="1132"/>
    <n v="0"/>
    <n v="0"/>
  </r>
  <r>
    <x v="2"/>
    <x v="309"/>
    <n v="13.5"/>
    <n v="6"/>
    <n v="0"/>
    <x v="0"/>
    <x v="11"/>
    <n v="44485"/>
    <n v="1.569431656482799"/>
    <n v="13.487692480611441"/>
  </r>
  <r>
    <x v="2"/>
    <x v="310"/>
    <n v="32.1"/>
    <n v="4"/>
    <n v="0"/>
    <x v="0"/>
    <x v="10"/>
    <n v="12390"/>
    <n v="0.35803859297993729"/>
    <n v="32.284100080710253"/>
  </r>
  <r>
    <x v="2"/>
    <x v="311"/>
    <n v="7.8"/>
    <n v="2"/>
    <n v="0"/>
    <x v="0"/>
    <x v="4"/>
    <n v="25453"/>
    <n v="5.4854484765538218E-2"/>
    <n v="7.8576199269241345"/>
  </r>
  <r>
    <x v="2"/>
    <x v="312"/>
    <n v="8.1999999999999993"/>
    <n v="2"/>
    <n v="1"/>
    <x v="0"/>
    <x v="2"/>
    <n v="24310"/>
    <n v="9.7082524514550975E-2"/>
    <n v="8.227067050596462"/>
  </r>
  <r>
    <x v="2"/>
    <x v="313"/>
    <n v="41.7"/>
    <n v="11"/>
    <n v="3"/>
    <x v="0"/>
    <x v="7"/>
    <n v="26418"/>
    <n v="0.43507736070998299"/>
    <n v="41.638276932394575"/>
  </r>
  <r>
    <x v="2"/>
    <x v="314"/>
    <n v="0"/>
    <n v="0"/>
    <n v="0"/>
    <x v="0"/>
    <x v="3"/>
    <n v="46112"/>
    <n v="0"/>
    <n v="0"/>
  </r>
  <r>
    <x v="2"/>
    <x v="315"/>
    <n v="11.6"/>
    <n v="2"/>
    <n v="0"/>
    <x v="0"/>
    <x v="7"/>
    <n v="17075"/>
    <n v="7.9104974674542361E-2"/>
    <n v="11.71303074670571"/>
  </r>
  <r>
    <x v="2"/>
    <x v="316"/>
    <n v="33.200000000000003"/>
    <n v="16"/>
    <n v="1"/>
    <x v="0"/>
    <x v="7"/>
    <n v="47725"/>
    <n v="0.63283979739633889"/>
    <n v="33.525405971712942"/>
  </r>
  <r>
    <x v="2"/>
    <x v="317"/>
    <n v="14.1"/>
    <n v="4"/>
    <n v="1"/>
    <x v="0"/>
    <x v="4"/>
    <n v="27578"/>
    <n v="0.10970896953107644"/>
    <n v="14.504315033722534"/>
  </r>
  <r>
    <x v="2"/>
    <x v="318"/>
    <n v="7.7"/>
    <n v="3"/>
    <n v="1"/>
    <x v="0"/>
    <x v="2"/>
    <n v="38412"/>
    <n v="0.14562378677182647"/>
    <n v="7.8100593564511085"/>
  </r>
  <r>
    <x v="2"/>
    <x v="319"/>
    <n v="19.100000000000001"/>
    <n v="5"/>
    <n v="1"/>
    <x v="0"/>
    <x v="4"/>
    <n v="26084"/>
    <n v="0.13713621191384553"/>
    <n v="19.16883913510198"/>
  </r>
  <r>
    <x v="2"/>
    <x v="320"/>
    <n v="46.2"/>
    <n v="8"/>
    <n v="1"/>
    <x v="0"/>
    <x v="1"/>
    <n v="17259"/>
    <n v="0.28256749301175271"/>
    <n v="46.352627614577898"/>
  </r>
  <r>
    <x v="2"/>
    <x v="321"/>
    <n v="14"/>
    <n v="7"/>
    <n v="3"/>
    <x v="0"/>
    <x v="10"/>
    <n v="49855"/>
    <n v="0.62656753771489038"/>
    <n v="14.040718082439072"/>
  </r>
  <r>
    <x v="2"/>
    <x v="322"/>
    <n v="5.2"/>
    <n v="1"/>
    <n v="0"/>
    <x v="0"/>
    <x v="1"/>
    <n v="19147"/>
    <n v="3.5320936626469089E-2"/>
    <n v="5.2227503003081424"/>
  </r>
  <r>
    <x v="2"/>
    <x v="323"/>
    <n v="23.7"/>
    <n v="12"/>
    <n v="1"/>
    <x v="2"/>
    <x v="2"/>
    <n v="50349"/>
    <n v="0.58249514708730588"/>
    <n v="23.833641184531967"/>
  </r>
  <r>
    <x v="2"/>
    <x v="324"/>
    <n v="21"/>
    <n v="4"/>
    <n v="0"/>
    <x v="0"/>
    <x v="2"/>
    <n v="18891"/>
    <n v="0.19416504902910195"/>
    <n v="21.174104070721508"/>
  </r>
  <r>
    <x v="2"/>
    <x v="325"/>
    <n v="4.8"/>
    <n v="3"/>
    <n v="1"/>
    <x v="2"/>
    <x v="9"/>
    <n v="62844"/>
    <n v="0.51463007532468874"/>
    <n v="4.7737254153141109"/>
  </r>
  <r>
    <x v="2"/>
    <x v="326"/>
    <n v="5.2"/>
    <n v="1"/>
    <n v="1"/>
    <x v="0"/>
    <x v="0"/>
    <n v="19152"/>
    <n v="0.20321072952651897"/>
    <n v="5.2213868003341686"/>
  </r>
  <r>
    <x v="2"/>
    <x v="327"/>
    <n v="6.7"/>
    <n v="1"/>
    <n v="0"/>
    <x v="0"/>
    <x v="2"/>
    <n v="15015"/>
    <n v="4.8541262257275487E-2"/>
    <n v="6.6600066600066601"/>
  </r>
  <r>
    <x v="2"/>
    <x v="328"/>
    <n v="0"/>
    <n v="0"/>
    <n v="0"/>
    <x v="0"/>
    <x v="9"/>
    <n v="24684"/>
    <n v="0"/>
    <n v="0"/>
  </r>
  <r>
    <x v="2"/>
    <x v="329"/>
    <n v="10.1"/>
    <n v="11"/>
    <n v="2"/>
    <x v="1"/>
    <x v="4"/>
    <n v="107492"/>
    <n v="0.30169966621046018"/>
    <n v="10.233319688907081"/>
  </r>
  <r>
    <x v="2"/>
    <x v="330"/>
    <n v="3.9"/>
    <n v="1"/>
    <n v="1"/>
    <x v="0"/>
    <x v="3"/>
    <n v="25720"/>
    <n v="0.15449551036046894"/>
    <n v="3.888024883359253"/>
  </r>
  <r>
    <x v="2"/>
    <x v="331"/>
    <n v="20.5"/>
    <n v="3"/>
    <n v="0"/>
    <x v="0"/>
    <x v="4"/>
    <n v="14508"/>
    <n v="8.2281727148307338E-2"/>
    <n v="20.678246484698096"/>
  </r>
  <r>
    <x v="2"/>
    <x v="332"/>
    <n v="0"/>
    <n v="0"/>
    <n v="0"/>
    <x v="0"/>
    <x v="5"/>
    <n v="24258"/>
    <n v="0"/>
    <n v="0"/>
  </r>
  <r>
    <x v="2"/>
    <x v="333"/>
    <n v="41.5"/>
    <n v="17"/>
    <n v="3"/>
    <x v="0"/>
    <x v="2"/>
    <n v="40847"/>
    <n v="0.82520145837368331"/>
    <n v="41.618723529267754"/>
  </r>
  <r>
    <x v="2"/>
    <x v="334"/>
    <n v="4.2"/>
    <n v="1"/>
    <n v="0"/>
    <x v="0"/>
    <x v="1"/>
    <n v="23659"/>
    <n v="3.5320936626469089E-2"/>
    <n v="4.2267213322625636"/>
  </r>
  <r>
    <x v="2"/>
    <x v="335"/>
    <n v="25.3"/>
    <n v="6"/>
    <n v="1"/>
    <x v="0"/>
    <x v="8"/>
    <n v="23678"/>
    <n v="0.45095218553976724"/>
    <n v="25.3399780386857"/>
  </r>
  <r>
    <x v="2"/>
    <x v="336"/>
    <n v="3.5"/>
    <n v="1"/>
    <n v="1"/>
    <x v="0"/>
    <x v="2"/>
    <n v="28987"/>
    <n v="4.8541262257275487E-2"/>
    <n v="3.4498223341497911"/>
  </r>
  <r>
    <x v="2"/>
    <x v="337"/>
    <n v="0"/>
    <n v="0"/>
    <n v="0"/>
    <x v="0"/>
    <x v="7"/>
    <n v="21800"/>
    <n v="0"/>
    <n v="0"/>
  </r>
  <r>
    <x v="2"/>
    <x v="338"/>
    <n v="11.5"/>
    <n v="6"/>
    <n v="1"/>
    <x v="2"/>
    <x v="8"/>
    <n v="51758"/>
    <n v="0.45095218553976724"/>
    <n v="11.592410835039994"/>
  </r>
  <r>
    <x v="2"/>
    <x v="339"/>
    <n v="6.1"/>
    <n v="1"/>
    <n v="0"/>
    <x v="0"/>
    <x v="1"/>
    <n v="15995"/>
    <n v="3.5320936626469089E-2"/>
    <n v="6.2519537355423571"/>
  </r>
  <r>
    <x v="2"/>
    <x v="340"/>
    <n v="22.8"/>
    <n v="3"/>
    <n v="0"/>
    <x v="0"/>
    <x v="8"/>
    <n v="13021"/>
    <n v="0.22547609276988362"/>
    <n v="23.039705091774827"/>
  </r>
  <r>
    <x v="2"/>
    <x v="341"/>
    <n v="5.8"/>
    <n v="9"/>
    <n v="6"/>
    <x v="1"/>
    <x v="1"/>
    <n v="154865"/>
    <n v="0.31788842963822178"/>
    <n v="5.8115132534788358"/>
  </r>
  <r>
    <x v="2"/>
    <x v="342"/>
    <n v="17.600000000000001"/>
    <n v="5"/>
    <n v="1"/>
    <x v="0"/>
    <x v="2"/>
    <n v="28014"/>
    <n v="0.24270631128637743"/>
    <n v="17.848218747768971"/>
  </r>
  <r>
    <x v="2"/>
    <x v="343"/>
    <n v="11.8"/>
    <n v="2"/>
    <n v="1"/>
    <x v="0"/>
    <x v="1"/>
    <n v="16970"/>
    <n v="7.0641873252938178E-2"/>
    <n v="11.785503830288745"/>
  </r>
  <r>
    <x v="2"/>
    <x v="344"/>
    <n v="17.899999999999999"/>
    <n v="4"/>
    <n v="0"/>
    <x v="0"/>
    <x v="6"/>
    <n v="22407"/>
    <n v="0.97165205140039346"/>
    <n v="17.851564243316822"/>
  </r>
  <r>
    <x v="2"/>
    <x v="345"/>
    <n v="26.6"/>
    <n v="17"/>
    <n v="4"/>
    <x v="2"/>
    <x v="8"/>
    <n v="63322"/>
    <n v="1.2776978590293404"/>
    <n v="26.846909446953664"/>
  </r>
  <r>
    <x v="2"/>
    <x v="346"/>
    <n v="13.8"/>
    <n v="6"/>
    <n v="1"/>
    <x v="0"/>
    <x v="2"/>
    <n v="43402"/>
    <n v="0.29124757354365294"/>
    <n v="13.824247730519332"/>
  </r>
  <r>
    <x v="2"/>
    <x v="347"/>
    <n v="3.2"/>
    <n v="4"/>
    <n v="0"/>
    <x v="1"/>
    <x v="4"/>
    <n v="124695"/>
    <n v="0.10970896953107644"/>
    <n v="3.2078270981194117"/>
  </r>
  <r>
    <x v="2"/>
    <x v="348"/>
    <n v="0"/>
    <n v="0"/>
    <n v="0"/>
    <x v="0"/>
    <x v="4"/>
    <n v="8430"/>
    <n v="0"/>
    <n v="0"/>
  </r>
  <r>
    <x v="2"/>
    <x v="349"/>
    <n v="2.2999999999999998"/>
    <n v="1"/>
    <n v="1"/>
    <x v="0"/>
    <x v="4"/>
    <n v="41882"/>
    <n v="2.7427242382769109E-2"/>
    <n v="2.387660570173344"/>
  </r>
  <r>
    <x v="2"/>
    <x v="350"/>
    <n v="32.4"/>
    <n v="7"/>
    <n v="0"/>
    <x v="0"/>
    <x v="7"/>
    <n v="21525"/>
    <n v="0.27686741136089826"/>
    <n v="32.520325203252035"/>
  </r>
  <r>
    <x v="2"/>
    <x v="351"/>
    <n v="8.4"/>
    <n v="4"/>
    <n v="2"/>
    <x v="0"/>
    <x v="2"/>
    <n v="47537"/>
    <n v="0.19416504902910195"/>
    <n v="8.4144981803647685"/>
  </r>
  <r>
    <x v="2"/>
    <x v="352"/>
    <n v="66.7"/>
    <n v="15"/>
    <n v="6"/>
    <x v="0"/>
    <x v="5"/>
    <n v="22468"/>
    <n v="1.3026475878006185"/>
    <n v="66.761616521274703"/>
  </r>
  <r>
    <x v="2"/>
    <x v="353"/>
    <n v="13.4"/>
    <n v="6"/>
    <n v="0"/>
    <x v="0"/>
    <x v="4"/>
    <n v="44586"/>
    <n v="0.16456345429661468"/>
    <n v="13.457139012245996"/>
  </r>
  <r>
    <x v="2"/>
    <x v="354"/>
    <n v="18"/>
    <n v="23"/>
    <n v="5"/>
    <x v="1"/>
    <x v="5"/>
    <n v="126116"/>
    <n v="1.9973929679609483"/>
    <n v="18.237178470614356"/>
  </r>
  <r>
    <x v="2"/>
    <x v="355"/>
    <m/>
    <n v="137"/>
    <n v="25"/>
    <x v="3"/>
    <x v="12"/>
    <e v="#N/A"/>
    <e v="#N/A"/>
    <e v="#N/A"/>
  </r>
  <r>
    <x v="3"/>
    <x v="0"/>
    <n v="3.9"/>
    <n v="1"/>
    <n v="1"/>
    <x v="0"/>
    <x v="0"/>
    <n v="25390"/>
    <n v="0.20321072952651897"/>
    <n v="3.9385584875935407"/>
  </r>
  <r>
    <x v="3"/>
    <x v="1"/>
    <n v="22.1"/>
    <n v="7"/>
    <n v="2"/>
    <x v="0"/>
    <x v="1"/>
    <n v="31499"/>
    <n v="0.24724655638528362"/>
    <n v="22.222927711990856"/>
  </r>
  <r>
    <x v="3"/>
    <x v="2"/>
    <n v="3.7"/>
    <n v="1"/>
    <n v="0"/>
    <x v="0"/>
    <x v="2"/>
    <n v="26962"/>
    <n v="4.8541262257275487E-2"/>
    <n v="3.7089236703508646"/>
  </r>
  <r>
    <x v="3"/>
    <x v="3"/>
    <n v="0"/>
    <n v="0"/>
    <n v="0"/>
    <x v="0"/>
    <x v="3"/>
    <n v="27935"/>
    <n v="0"/>
    <n v="0"/>
  </r>
  <r>
    <x v="3"/>
    <x v="4"/>
    <n v="19.899999999999999"/>
    <n v="4"/>
    <n v="1"/>
    <x v="0"/>
    <x v="4"/>
    <n v="20014"/>
    <n v="0.10970896953107644"/>
    <n v="19.986009793144799"/>
  </r>
  <r>
    <x v="3"/>
    <x v="5"/>
    <n v="47.5"/>
    <n v="12"/>
    <n v="4"/>
    <x v="0"/>
    <x v="4"/>
    <n v="25218"/>
    <n v="0.32912690859322935"/>
    <n v="47.585058291696413"/>
  </r>
  <r>
    <x v="3"/>
    <x v="6"/>
    <n v="13.8"/>
    <n v="15"/>
    <n v="4"/>
    <x v="1"/>
    <x v="1"/>
    <n v="108470"/>
    <n v="0.52981404939703636"/>
    <n v="13.828708398635568"/>
  </r>
  <r>
    <x v="3"/>
    <x v="7"/>
    <n v="6.9"/>
    <n v="5"/>
    <n v="1"/>
    <x v="2"/>
    <x v="5"/>
    <n v="72629"/>
    <n v="0.43421586260020617"/>
    <n v="6.8843024136364255"/>
  </r>
  <r>
    <x v="3"/>
    <x v="8"/>
    <n v="6.7"/>
    <n v="14"/>
    <n v="3"/>
    <x v="1"/>
    <x v="6"/>
    <n v="203990"/>
    <n v="3.4007821799013778"/>
    <n v="6.863081523604099"/>
  </r>
  <r>
    <x v="3"/>
    <x v="9"/>
    <n v="15.3"/>
    <n v="17"/>
    <n v="2"/>
    <x v="1"/>
    <x v="4"/>
    <n v="109682"/>
    <n v="0.46626312050707491"/>
    <n v="15.499352674094199"/>
  </r>
  <r>
    <x v="3"/>
    <x v="10"/>
    <n v="88.7"/>
    <n v="9"/>
    <n v="2"/>
    <x v="0"/>
    <x v="7"/>
    <n v="10083"/>
    <n v="0.35597238603544057"/>
    <n v="89.259149062778931"/>
  </r>
  <r>
    <x v="3"/>
    <x v="11"/>
    <n v="41.5"/>
    <n v="23"/>
    <n v="1"/>
    <x v="2"/>
    <x v="7"/>
    <n v="54766"/>
    <n v="0.9097072087572371"/>
    <n v="41.996859365299642"/>
  </r>
  <r>
    <x v="3"/>
    <x v="12"/>
    <n v="0"/>
    <n v="0"/>
    <n v="0"/>
    <x v="0"/>
    <x v="3"/>
    <n v="3654"/>
    <n v="0"/>
    <n v="0"/>
  </r>
  <r>
    <x v="3"/>
    <x v="13"/>
    <n v="23.7"/>
    <n v="37"/>
    <n v="0"/>
    <x v="1"/>
    <x v="8"/>
    <n v="155226"/>
    <n v="2.7808718108285642"/>
    <n v="23.836213005553194"/>
  </r>
  <r>
    <x v="3"/>
    <x v="14"/>
    <n v="29.7"/>
    <n v="27"/>
    <n v="1"/>
    <x v="2"/>
    <x v="1"/>
    <n v="89870"/>
    <n v="0.95366528891466529"/>
    <n v="30.043396016468233"/>
  </r>
  <r>
    <x v="3"/>
    <x v="15"/>
    <n v="21.8"/>
    <n v="188"/>
    <n v="27"/>
    <x v="1"/>
    <x v="1"/>
    <n v="854047"/>
    <n v="6.6403360857761875"/>
    <n v="22.012840042761113"/>
  </r>
  <r>
    <x v="3"/>
    <x v="16"/>
    <n v="10.5"/>
    <n v="17"/>
    <n v="1"/>
    <x v="1"/>
    <x v="2"/>
    <n v="161156"/>
    <n v="0.82520145837368331"/>
    <n v="10.548785028171462"/>
  </r>
  <r>
    <x v="3"/>
    <x v="17"/>
    <n v="0"/>
    <n v="0"/>
    <n v="0"/>
    <x v="0"/>
    <x v="9"/>
    <n v="11801"/>
    <n v="0"/>
    <n v="0"/>
  </r>
  <r>
    <x v="3"/>
    <x v="18"/>
    <n v="10"/>
    <n v="16"/>
    <n v="1"/>
    <x v="1"/>
    <x v="2"/>
    <n v="157223"/>
    <n v="0.7766601961164078"/>
    <n v="10.176628101486424"/>
  </r>
  <r>
    <x v="3"/>
    <x v="19"/>
    <n v="2.9"/>
    <n v="2"/>
    <n v="1"/>
    <x v="2"/>
    <x v="0"/>
    <n v="67708"/>
    <n v="0.40642145905303795"/>
    <n v="2.9538606959295799"/>
  </r>
  <r>
    <x v="3"/>
    <x v="20"/>
    <n v="29.9"/>
    <n v="5"/>
    <n v="0"/>
    <x v="0"/>
    <x v="7"/>
    <n v="16719"/>
    <n v="0.1977624366863559"/>
    <n v="29.906094862132903"/>
  </r>
  <r>
    <x v="3"/>
    <x v="21"/>
    <n v="14.6"/>
    <n v="1"/>
    <n v="0"/>
    <x v="0"/>
    <x v="7"/>
    <n v="6799"/>
    <n v="3.955248733727118E-2"/>
    <n v="14.708045300779526"/>
  </r>
  <r>
    <x v="3"/>
    <x v="22"/>
    <n v="4"/>
    <n v="1"/>
    <n v="0"/>
    <x v="0"/>
    <x v="8"/>
    <n v="24630"/>
    <n v="7.5158697589961201E-2"/>
    <n v="4.0600893219650827"/>
  </r>
  <r>
    <x v="3"/>
    <x v="23"/>
    <n v="20.5"/>
    <n v="10"/>
    <n v="1"/>
    <x v="0"/>
    <x v="4"/>
    <n v="48477"/>
    <n v="0.27427242382769107"/>
    <n v="20.628339212410008"/>
  </r>
  <r>
    <x v="3"/>
    <x v="24"/>
    <n v="15.5"/>
    <n v="9"/>
    <n v="1"/>
    <x v="2"/>
    <x v="2"/>
    <n v="57339"/>
    <n v="0.43687136031547941"/>
    <n v="15.696123057604771"/>
  </r>
  <r>
    <x v="3"/>
    <x v="25"/>
    <n v="31.4"/>
    <n v="5"/>
    <n v="0"/>
    <x v="0"/>
    <x v="10"/>
    <n v="15895"/>
    <n v="0.44754824122492165"/>
    <n v="31.456432840515884"/>
  </r>
  <r>
    <x v="3"/>
    <x v="26"/>
    <n v="53.2"/>
    <n v="19"/>
    <n v="0"/>
    <x v="0"/>
    <x v="10"/>
    <n v="35969"/>
    <n v="1.7006833166547022"/>
    <n v="52.823264477744729"/>
  </r>
  <r>
    <x v="3"/>
    <x v="27"/>
    <n v="0"/>
    <n v="0"/>
    <n v="0"/>
    <x v="0"/>
    <x v="1"/>
    <n v="9550"/>
    <n v="0"/>
    <n v="0"/>
  </r>
  <r>
    <x v="3"/>
    <x v="28"/>
    <n v="37"/>
    <n v="5"/>
    <n v="2"/>
    <x v="0"/>
    <x v="10"/>
    <n v="13444"/>
    <n v="0.44754824122492165"/>
    <n v="37.191312109491221"/>
  </r>
  <r>
    <x v="3"/>
    <x v="29"/>
    <n v="86.2"/>
    <n v="30"/>
    <n v="5"/>
    <x v="0"/>
    <x v="2"/>
    <n v="34748"/>
    <n v="1.4562378677182646"/>
    <n v="86.335904224703583"/>
  </r>
  <r>
    <x v="3"/>
    <x v="30"/>
    <n v="5.4"/>
    <n v="1"/>
    <n v="0"/>
    <x v="0"/>
    <x v="7"/>
    <n v="18398"/>
    <n v="3.955248733727118E-2"/>
    <n v="5.4353734101532778"/>
  </r>
  <r>
    <x v="3"/>
    <x v="31"/>
    <n v="7.6"/>
    <n v="1"/>
    <n v="0"/>
    <x v="0"/>
    <x v="10"/>
    <n v="13106"/>
    <n v="8.9509648244984322E-2"/>
    <n v="7.6300930871356627"/>
  </r>
  <r>
    <x v="3"/>
    <x v="32"/>
    <n v="26.7"/>
    <n v="8"/>
    <n v="2"/>
    <x v="0"/>
    <x v="1"/>
    <n v="29941"/>
    <n v="0.28256749301175271"/>
    <n v="26.719214455095024"/>
  </r>
  <r>
    <x v="3"/>
    <x v="33"/>
    <n v="15"/>
    <n v="10"/>
    <n v="1"/>
    <x v="2"/>
    <x v="7"/>
    <n v="66354"/>
    <n v="0.3955248733727118"/>
    <n v="15.070681496217258"/>
  </r>
  <r>
    <x v="3"/>
    <x v="34"/>
    <n v="2.2999999999999998"/>
    <n v="1"/>
    <n v="0"/>
    <x v="0"/>
    <x v="2"/>
    <n v="44029"/>
    <n v="4.8541262257275487E-2"/>
    <n v="2.2712303254673056"/>
  </r>
  <r>
    <x v="3"/>
    <x v="35"/>
    <n v="185"/>
    <n v="57"/>
    <n v="16"/>
    <x v="0"/>
    <x v="7"/>
    <n v="30550"/>
    <n v="2.2544917782244571"/>
    <n v="186.57937806873977"/>
  </r>
  <r>
    <x v="3"/>
    <x v="36"/>
    <n v="46.9"/>
    <n v="14"/>
    <n v="3"/>
    <x v="0"/>
    <x v="7"/>
    <n v="29497"/>
    <n v="0.55373482272179653"/>
    <n v="47.462453808861916"/>
  </r>
  <r>
    <x v="3"/>
    <x v="37"/>
    <n v="42.5"/>
    <n v="11"/>
    <n v="2"/>
    <x v="0"/>
    <x v="2"/>
    <n v="25798"/>
    <n v="0.53395388483003037"/>
    <n v="42.638964260795412"/>
  </r>
  <r>
    <x v="3"/>
    <x v="38"/>
    <n v="17"/>
    <n v="7"/>
    <n v="1"/>
    <x v="0"/>
    <x v="1"/>
    <n v="41077"/>
    <n v="0.24724655638528362"/>
    <n v="17.041166589575674"/>
  </r>
  <r>
    <x v="3"/>
    <x v="39"/>
    <n v="54.5"/>
    <n v="11"/>
    <n v="4"/>
    <x v="0"/>
    <x v="7"/>
    <n v="20144"/>
    <n v="0.43507736070998299"/>
    <n v="54.606830818109614"/>
  </r>
  <r>
    <x v="3"/>
    <x v="40"/>
    <n v="35.700000000000003"/>
    <n v="4"/>
    <n v="0"/>
    <x v="0"/>
    <x v="1"/>
    <n v="10795"/>
    <n v="0.14128374650587636"/>
    <n v="37.054191755442332"/>
  </r>
  <r>
    <x v="3"/>
    <x v="41"/>
    <n v="34.200000000000003"/>
    <n v="8"/>
    <n v="0"/>
    <x v="0"/>
    <x v="1"/>
    <n v="23208"/>
    <n v="0.28256749301175271"/>
    <n v="34.470872113064459"/>
  </r>
  <r>
    <x v="3"/>
    <x v="42"/>
    <n v="14.5"/>
    <n v="5"/>
    <n v="2"/>
    <x v="0"/>
    <x v="4"/>
    <n v="33948"/>
    <n v="0.13713621191384553"/>
    <n v="14.728408153646754"/>
  </r>
  <r>
    <x v="3"/>
    <x v="43"/>
    <n v="349.5"/>
    <n v="37"/>
    <n v="5"/>
    <x v="0"/>
    <x v="7"/>
    <n v="10502"/>
    <n v="1.4634420314790337"/>
    <n v="352.31384498190818"/>
  </r>
  <r>
    <x v="3"/>
    <x v="44"/>
    <n v="0"/>
    <n v="0"/>
    <n v="0"/>
    <x v="0"/>
    <x v="0"/>
    <n v="25351"/>
    <n v="0"/>
    <n v="0"/>
  </r>
  <r>
    <x v="3"/>
    <x v="45"/>
    <n v="21.5"/>
    <n v="5"/>
    <n v="1"/>
    <x v="0"/>
    <x v="5"/>
    <n v="23124"/>
    <n v="0.43421586260020617"/>
    <n v="21.622556651098428"/>
  </r>
  <r>
    <x v="3"/>
    <x v="46"/>
    <n v="13.2"/>
    <n v="3"/>
    <n v="0"/>
    <x v="0"/>
    <x v="11"/>
    <n v="22716"/>
    <n v="0.78471582824139952"/>
    <n v="13.206550449022716"/>
  </r>
  <r>
    <x v="3"/>
    <x v="47"/>
    <n v="24.1"/>
    <n v="7"/>
    <n v="1"/>
    <x v="0"/>
    <x v="7"/>
    <n v="28853"/>
    <n v="0.27686741136089826"/>
    <n v="24.260908744324681"/>
  </r>
  <r>
    <x v="3"/>
    <x v="48"/>
    <n v="39"/>
    <n v="12"/>
    <n v="1"/>
    <x v="0"/>
    <x v="7"/>
    <n v="30672"/>
    <n v="0.47462984804725411"/>
    <n v="39.123630672926446"/>
  </r>
  <r>
    <x v="3"/>
    <x v="49"/>
    <n v="76.099999999999994"/>
    <n v="140"/>
    <n v="7"/>
    <x v="1"/>
    <x v="7"/>
    <n v="183448"/>
    <n v="5.537348227217965"/>
    <n v="76.315904234442456"/>
  </r>
  <r>
    <x v="3"/>
    <x v="50"/>
    <n v="5.8"/>
    <n v="1"/>
    <n v="0"/>
    <x v="0"/>
    <x v="4"/>
    <n v="17040"/>
    <n v="2.7427242382769109E-2"/>
    <n v="5.868544600938967"/>
  </r>
  <r>
    <x v="3"/>
    <x v="51"/>
    <n v="16.600000000000001"/>
    <n v="6"/>
    <n v="0"/>
    <x v="0"/>
    <x v="2"/>
    <n v="36352"/>
    <n v="0.29124757354365294"/>
    <n v="16.505281690140844"/>
  </r>
  <r>
    <x v="3"/>
    <x v="52"/>
    <n v="4.8"/>
    <n v="1"/>
    <n v="0"/>
    <x v="0"/>
    <x v="2"/>
    <n v="20771"/>
    <n v="4.8541262257275487E-2"/>
    <n v="4.8144046988589864"/>
  </r>
  <r>
    <x v="3"/>
    <x v="53"/>
    <n v="21.4"/>
    <n v="6"/>
    <n v="0"/>
    <x v="0"/>
    <x v="10"/>
    <n v="28241"/>
    <n v="0.53705788946990596"/>
    <n v="21.245706596791898"/>
  </r>
  <r>
    <x v="3"/>
    <x v="54"/>
    <n v="19.7"/>
    <n v="3"/>
    <n v="0"/>
    <x v="0"/>
    <x v="8"/>
    <n v="15214"/>
    <n v="0.22547609276988362"/>
    <n v="19.718680163007754"/>
  </r>
  <r>
    <x v="3"/>
    <x v="55"/>
    <n v="0"/>
    <n v="0"/>
    <n v="0"/>
    <x v="0"/>
    <x v="8"/>
    <n v="21266"/>
    <n v="0"/>
    <n v="0"/>
  </r>
  <r>
    <x v="3"/>
    <x v="56"/>
    <n v="18.8"/>
    <n v="5"/>
    <n v="0"/>
    <x v="0"/>
    <x v="2"/>
    <n v="26365"/>
    <n v="0.24270631128637743"/>
    <n v="18.964536317087045"/>
  </r>
  <r>
    <x v="3"/>
    <x v="57"/>
    <n v="10.5"/>
    <n v="7"/>
    <n v="4"/>
    <x v="2"/>
    <x v="4"/>
    <n v="66854"/>
    <n v="0.19199069667938376"/>
    <n v="10.470577676728395"/>
  </r>
  <r>
    <x v="3"/>
    <x v="58"/>
    <n v="22.4"/>
    <n v="8"/>
    <n v="1"/>
    <x v="0"/>
    <x v="1"/>
    <n v="35608"/>
    <n v="0.28256749301175271"/>
    <n v="22.466861379465289"/>
  </r>
  <r>
    <x v="3"/>
    <x v="59"/>
    <n v="39.5"/>
    <n v="14"/>
    <n v="0"/>
    <x v="0"/>
    <x v="0"/>
    <n v="35299"/>
    <n v="2.8449502133712659"/>
    <n v="39.661180203405195"/>
  </r>
  <r>
    <x v="3"/>
    <x v="60"/>
    <n v="63.6"/>
    <n v="13"/>
    <n v="2"/>
    <x v="0"/>
    <x v="7"/>
    <n v="20336"/>
    <n v="0.51418233538452529"/>
    <n v="63.926042486231317"/>
  </r>
  <r>
    <x v="3"/>
    <x v="61"/>
    <n v="16"/>
    <n v="4"/>
    <n v="0"/>
    <x v="0"/>
    <x v="7"/>
    <n v="24911"/>
    <n v="0.15820994934908472"/>
    <n v="16.057163502067361"/>
  </r>
  <r>
    <x v="3"/>
    <x v="62"/>
    <n v="17.5"/>
    <n v="5"/>
    <n v="0"/>
    <x v="0"/>
    <x v="2"/>
    <n v="28195"/>
    <n v="0.24270631128637743"/>
    <n v="17.733640716439083"/>
  </r>
  <r>
    <x v="3"/>
    <x v="63"/>
    <n v="28.1"/>
    <n v="8"/>
    <n v="3"/>
    <x v="0"/>
    <x v="5"/>
    <n v="28242"/>
    <n v="0.69474538016032983"/>
    <n v="28.326605764464276"/>
  </r>
  <r>
    <x v="3"/>
    <x v="64"/>
    <n v="0"/>
    <n v="0"/>
    <n v="0"/>
    <x v="0"/>
    <x v="3"/>
    <n v="18904"/>
    <n v="0"/>
    <n v="0"/>
  </r>
  <r>
    <x v="3"/>
    <x v="65"/>
    <n v="46.7"/>
    <n v="20"/>
    <n v="1"/>
    <x v="0"/>
    <x v="8"/>
    <n v="42846"/>
    <n v="1.503173951799224"/>
    <n v="46.678803155487095"/>
  </r>
  <r>
    <x v="3"/>
    <x v="66"/>
    <n v="15.6"/>
    <n v="8"/>
    <n v="0"/>
    <x v="2"/>
    <x v="3"/>
    <n v="51742"/>
    <n v="1.2359640828837515"/>
    <n v="15.461327354953424"/>
  </r>
  <r>
    <x v="3"/>
    <x v="67"/>
    <n v="9.1"/>
    <n v="4"/>
    <n v="1"/>
    <x v="0"/>
    <x v="8"/>
    <n v="43620"/>
    <n v="0.30063479035984481"/>
    <n v="9.1701054562127453"/>
  </r>
  <r>
    <x v="3"/>
    <x v="68"/>
    <n v="12.4"/>
    <n v="3"/>
    <n v="0"/>
    <x v="0"/>
    <x v="0"/>
    <n v="23917"/>
    <n v="0.60963218857955703"/>
    <n v="12.543379186352803"/>
  </r>
  <r>
    <x v="3"/>
    <x v="69"/>
    <n v="11.6"/>
    <n v="12"/>
    <n v="1"/>
    <x v="1"/>
    <x v="4"/>
    <n v="102253"/>
    <n v="0.32912690859322935"/>
    <n v="11.735596999599034"/>
  </r>
  <r>
    <x v="3"/>
    <x v="70"/>
    <n v="0"/>
    <n v="0"/>
    <n v="0"/>
    <x v="0"/>
    <x v="9"/>
    <n v="24864"/>
    <n v="0"/>
    <n v="0"/>
  </r>
  <r>
    <x v="3"/>
    <x v="71"/>
    <n v="5.4"/>
    <n v="3"/>
    <n v="0"/>
    <x v="2"/>
    <x v="1"/>
    <n v="55760"/>
    <n v="0.10596280987940725"/>
    <n v="5.3802008608321374"/>
  </r>
  <r>
    <x v="3"/>
    <x v="72"/>
    <n v="68"/>
    <n v="22"/>
    <n v="3"/>
    <x v="0"/>
    <x v="7"/>
    <n v="32137"/>
    <n v="0.87015472141996597"/>
    <n v="68.456918816317639"/>
  </r>
  <r>
    <x v="3"/>
    <x v="73"/>
    <n v="16"/>
    <n v="16"/>
    <n v="0"/>
    <x v="2"/>
    <x v="5"/>
    <n v="99653"/>
    <n v="1.3894907603206597"/>
    <n v="16.055713325238578"/>
  </r>
  <r>
    <x v="3"/>
    <x v="74"/>
    <n v="13.7"/>
    <n v="4"/>
    <n v="1"/>
    <x v="0"/>
    <x v="1"/>
    <n v="28121"/>
    <n v="0.14128374650587636"/>
    <n v="14.224245225987696"/>
  </r>
  <r>
    <x v="3"/>
    <x v="75"/>
    <n v="53.1"/>
    <n v="14"/>
    <n v="1"/>
    <x v="0"/>
    <x v="5"/>
    <n v="26291"/>
    <n v="1.2158044152805771"/>
    <n v="53.250161652276446"/>
  </r>
  <r>
    <x v="3"/>
    <x v="76"/>
    <n v="35.9"/>
    <n v="4"/>
    <n v="1"/>
    <x v="0"/>
    <x v="2"/>
    <n v="11328"/>
    <n v="0.19416504902910195"/>
    <n v="35.310734463276837"/>
  </r>
  <r>
    <x v="3"/>
    <x v="77"/>
    <n v="8.6999999999999993"/>
    <n v="5"/>
    <n v="0"/>
    <x v="2"/>
    <x v="2"/>
    <n v="57382"/>
    <n v="0.24270631128637743"/>
    <n v="8.7135338607925839"/>
  </r>
  <r>
    <x v="3"/>
    <x v="78"/>
    <n v="7.7"/>
    <n v="2"/>
    <n v="0"/>
    <x v="0"/>
    <x v="7"/>
    <n v="25777"/>
    <n v="7.9104974674542361E-2"/>
    <n v="7.7588547930325475"/>
  </r>
  <r>
    <x v="3"/>
    <x v="79"/>
    <n v="11"/>
    <n v="13"/>
    <n v="1"/>
    <x v="1"/>
    <x v="4"/>
    <n v="118426"/>
    <n v="0.35655415097599841"/>
    <n v="10.977319169776907"/>
  </r>
  <r>
    <x v="3"/>
    <x v="80"/>
    <n v="10.199999999999999"/>
    <n v="2"/>
    <n v="0"/>
    <x v="0"/>
    <x v="1"/>
    <n v="19440"/>
    <n v="7.0641873252938178E-2"/>
    <n v="10.288065843621398"/>
  </r>
  <r>
    <x v="3"/>
    <x v="81"/>
    <n v="51.6"/>
    <n v="14"/>
    <n v="0"/>
    <x v="0"/>
    <x v="7"/>
    <n v="27063"/>
    <n v="0.55373482272179653"/>
    <n v="51.731145844880466"/>
  </r>
  <r>
    <x v="3"/>
    <x v="82"/>
    <n v="24.5"/>
    <n v="10"/>
    <n v="-1"/>
    <x v="0"/>
    <x v="6"/>
    <n v="40735"/>
    <n v="2.4291301285009839"/>
    <n v="24.548913710568307"/>
  </r>
  <r>
    <x v="3"/>
    <x v="83"/>
    <n v="26.6"/>
    <n v="5"/>
    <n v="0"/>
    <x v="0"/>
    <x v="2"/>
    <n v="18701"/>
    <n v="0.24270631128637743"/>
    <n v="26.736538153039945"/>
  </r>
  <r>
    <x v="3"/>
    <x v="84"/>
    <n v="7.9"/>
    <n v="2"/>
    <n v="0"/>
    <x v="0"/>
    <x v="2"/>
    <n v="25438"/>
    <n v="9.7082524514550975E-2"/>
    <n v="7.8622533218020285"/>
  </r>
  <r>
    <x v="3"/>
    <x v="85"/>
    <n v="37.9"/>
    <n v="12"/>
    <n v="1"/>
    <x v="0"/>
    <x v="10"/>
    <n v="31751"/>
    <n v="1.0741157789398119"/>
    <n v="37.794085225662187"/>
  </r>
  <r>
    <x v="3"/>
    <x v="86"/>
    <n v="13.9"/>
    <n v="5"/>
    <n v="1"/>
    <x v="0"/>
    <x v="1"/>
    <n v="35953"/>
    <n v="0.17660468313234542"/>
    <n v="13.907045309153617"/>
  </r>
  <r>
    <x v="3"/>
    <x v="87"/>
    <n v="13.8"/>
    <n v="16"/>
    <n v="3"/>
    <x v="1"/>
    <x v="2"/>
    <n v="114682"/>
    <n v="0.7766601961164078"/>
    <n v="13.95162274812089"/>
  </r>
  <r>
    <x v="3"/>
    <x v="88"/>
    <n v="11"/>
    <n v="1"/>
    <n v="0"/>
    <x v="0"/>
    <x v="8"/>
    <n v="9112"/>
    <n v="7.5158697589961201E-2"/>
    <n v="10.974539069359087"/>
  </r>
  <r>
    <x v="3"/>
    <x v="89"/>
    <n v="47.1"/>
    <n v="9"/>
    <n v="2"/>
    <x v="0"/>
    <x v="7"/>
    <n v="18778"/>
    <n v="0.35597238603544057"/>
    <n v="47.928426882522096"/>
  </r>
  <r>
    <x v="3"/>
    <x v="90"/>
    <n v="23.4"/>
    <n v="6"/>
    <n v="0"/>
    <x v="0"/>
    <x v="10"/>
    <n v="25566"/>
    <n v="0.53705788946990596"/>
    <n v="23.468669326449191"/>
  </r>
  <r>
    <x v="3"/>
    <x v="91"/>
    <n v="19.899999999999999"/>
    <n v="46"/>
    <n v="11"/>
    <x v="1"/>
    <x v="7"/>
    <n v="229126"/>
    <n v="1.8194144175144742"/>
    <n v="20.076289901626179"/>
  </r>
  <r>
    <x v="3"/>
    <x v="92"/>
    <n v="13"/>
    <n v="3"/>
    <n v="1"/>
    <x v="0"/>
    <x v="2"/>
    <n v="23107"/>
    <n v="0.14562378677182647"/>
    <n v="12.983078720733976"/>
  </r>
  <r>
    <x v="3"/>
    <x v="93"/>
    <n v="3.7"/>
    <n v="4"/>
    <n v="0"/>
    <x v="1"/>
    <x v="0"/>
    <n v="107192"/>
    <n v="0.8128429181060759"/>
    <n v="3.7316217628181207"/>
  </r>
  <r>
    <x v="3"/>
    <x v="94"/>
    <n v="37.799999999999997"/>
    <n v="7"/>
    <n v="1"/>
    <x v="0"/>
    <x v="1"/>
    <n v="18476"/>
    <n v="0.24724655638528362"/>
    <n v="37.886988525654907"/>
  </r>
  <r>
    <x v="3"/>
    <x v="95"/>
    <n v="11.3"/>
    <n v="18"/>
    <n v="2"/>
    <x v="1"/>
    <x v="5"/>
    <n v="158261"/>
    <n v="1.5631771053607424"/>
    <n v="11.37361699976621"/>
  </r>
  <r>
    <x v="3"/>
    <x v="96"/>
    <n v="24.1"/>
    <n v="8"/>
    <n v="2"/>
    <x v="0"/>
    <x v="2"/>
    <n v="32863"/>
    <n v="0.3883300980582039"/>
    <n v="24.343486595867695"/>
  </r>
  <r>
    <x v="3"/>
    <x v="97"/>
    <n v="48.4"/>
    <n v="13"/>
    <n v="2"/>
    <x v="0"/>
    <x v="2"/>
    <n v="26793"/>
    <n v="0.63103640934458127"/>
    <n v="48.520135856380399"/>
  </r>
  <r>
    <x v="3"/>
    <x v="98"/>
    <n v="45.7"/>
    <n v="20"/>
    <n v="2"/>
    <x v="0"/>
    <x v="7"/>
    <n v="43532"/>
    <n v="0.79104974674542361"/>
    <n v="45.943214187264545"/>
  </r>
  <r>
    <x v="3"/>
    <x v="99"/>
    <n v="37.200000000000003"/>
    <n v="8"/>
    <n v="1"/>
    <x v="0"/>
    <x v="7"/>
    <n v="21517"/>
    <n v="0.31641989869816944"/>
    <n v="37.179904261746522"/>
  </r>
  <r>
    <x v="3"/>
    <x v="100"/>
    <n v="15.2"/>
    <n v="6"/>
    <n v="0"/>
    <x v="0"/>
    <x v="7"/>
    <n v="39252"/>
    <n v="0.23731492402362706"/>
    <n v="15.28584530724549"/>
  </r>
  <r>
    <x v="3"/>
    <x v="101"/>
    <n v="164.2"/>
    <n v="50"/>
    <n v="8"/>
    <x v="0"/>
    <x v="7"/>
    <n v="30340"/>
    <n v="1.9776243668635591"/>
    <n v="164.79894528675015"/>
  </r>
  <r>
    <x v="3"/>
    <x v="102"/>
    <n v="41"/>
    <n v="7"/>
    <n v="2"/>
    <x v="0"/>
    <x v="10"/>
    <n v="17052"/>
    <n v="0.62656753771489038"/>
    <n v="41.050903119868636"/>
  </r>
  <r>
    <x v="3"/>
    <x v="103"/>
    <n v="45.4"/>
    <n v="12"/>
    <n v="5"/>
    <x v="0"/>
    <x v="7"/>
    <n v="26313"/>
    <n v="0.47462984804725411"/>
    <n v="45.604834112415915"/>
  </r>
  <r>
    <x v="3"/>
    <x v="104"/>
    <n v="50.4"/>
    <n v="25"/>
    <n v="9"/>
    <x v="0"/>
    <x v="4"/>
    <n v="49129"/>
    <n v="0.68568105956922776"/>
    <n v="50.886441816442421"/>
  </r>
  <r>
    <x v="3"/>
    <x v="105"/>
    <n v="8"/>
    <n v="3"/>
    <n v="0"/>
    <x v="0"/>
    <x v="11"/>
    <n v="37636"/>
    <n v="0.78471582824139952"/>
    <n v="7.9710915081305131"/>
  </r>
  <r>
    <x v="3"/>
    <x v="106"/>
    <n v="54.6"/>
    <n v="13"/>
    <n v="1"/>
    <x v="0"/>
    <x v="7"/>
    <n v="23621"/>
    <n v="0.51418233538452529"/>
    <n v="55.035773252614199"/>
  </r>
  <r>
    <x v="3"/>
    <x v="107"/>
    <n v="19.100000000000001"/>
    <n v="11"/>
    <n v="0"/>
    <x v="2"/>
    <x v="1"/>
    <n v="57337"/>
    <n v="0.38853030289115992"/>
    <n v="19.184819575492266"/>
  </r>
  <r>
    <x v="3"/>
    <x v="108"/>
    <n v="5.5"/>
    <n v="2"/>
    <n v="2"/>
    <x v="0"/>
    <x v="4"/>
    <n v="36284"/>
    <n v="5.4854484765538218E-2"/>
    <n v="5.512071436445817"/>
  </r>
  <r>
    <x v="3"/>
    <x v="109"/>
    <n v="20.5"/>
    <n v="15"/>
    <n v="3"/>
    <x v="2"/>
    <x v="4"/>
    <n v="72700"/>
    <n v="0.41140863574153658"/>
    <n v="20.632737276478679"/>
  </r>
  <r>
    <x v="3"/>
    <x v="110"/>
    <n v="80.099999999999994"/>
    <n v="10"/>
    <n v="4"/>
    <x v="0"/>
    <x v="7"/>
    <n v="12419"/>
    <n v="0.3955248733727118"/>
    <n v="80.521781141798854"/>
  </r>
  <r>
    <x v="3"/>
    <x v="111"/>
    <n v="19.899999999999999"/>
    <n v="46"/>
    <n v="7"/>
    <x v="1"/>
    <x v="9"/>
    <n v="229962"/>
    <n v="7.8909944883118932"/>
    <n v="20.003304893852025"/>
  </r>
  <r>
    <x v="3"/>
    <x v="112"/>
    <n v="14"/>
    <n v="2"/>
    <n v="0"/>
    <x v="0"/>
    <x v="10"/>
    <n v="14196"/>
    <n v="0.17901929648996864"/>
    <n v="14.088475626937164"/>
  </r>
  <r>
    <x v="3"/>
    <x v="113"/>
    <n v="12.4"/>
    <n v="3"/>
    <n v="2"/>
    <x v="0"/>
    <x v="5"/>
    <n v="24291"/>
    <n v="0.26052951756012371"/>
    <n v="12.350253180190194"/>
  </r>
  <r>
    <x v="3"/>
    <x v="114"/>
    <n v="84.5"/>
    <n v="12"/>
    <n v="2"/>
    <x v="0"/>
    <x v="7"/>
    <n v="14103"/>
    <n v="0.47462984804725411"/>
    <n v="85.088279089555414"/>
  </r>
  <r>
    <x v="3"/>
    <x v="115"/>
    <n v="16.7"/>
    <n v="27"/>
    <n v="2"/>
    <x v="1"/>
    <x v="1"/>
    <n v="159709"/>
    <n v="0.95366528891466529"/>
    <n v="16.905747327952714"/>
  </r>
  <r>
    <x v="3"/>
    <x v="116"/>
    <n v="10.4"/>
    <n v="16"/>
    <n v="4"/>
    <x v="1"/>
    <x v="1"/>
    <n v="153149"/>
    <n v="0.56513498602350543"/>
    <n v="10.447342130866019"/>
  </r>
  <r>
    <x v="3"/>
    <x v="117"/>
    <n v="23.2"/>
    <n v="7"/>
    <n v="2"/>
    <x v="0"/>
    <x v="7"/>
    <n v="29888"/>
    <n v="0.27686741136089826"/>
    <n v="23.420770877944324"/>
  </r>
  <r>
    <x v="3"/>
    <x v="118"/>
    <n v="5"/>
    <n v="3"/>
    <n v="0"/>
    <x v="2"/>
    <x v="5"/>
    <n v="60539"/>
    <n v="0.26052951756012371"/>
    <n v="4.9554832422075021"/>
  </r>
  <r>
    <x v="3"/>
    <x v="119"/>
    <n v="12.6"/>
    <n v="6"/>
    <n v="1"/>
    <x v="0"/>
    <x v="2"/>
    <n v="46832"/>
    <n v="0.29124757354365294"/>
    <n v="12.811752647762216"/>
  </r>
  <r>
    <x v="3"/>
    <x v="120"/>
    <n v="33.200000000000003"/>
    <n v="6"/>
    <n v="0"/>
    <x v="0"/>
    <x v="4"/>
    <n v="17958"/>
    <n v="0.16456345429661468"/>
    <n v="33.41129301703976"/>
  </r>
  <r>
    <x v="3"/>
    <x v="121"/>
    <n v="19"/>
    <n v="3"/>
    <n v="0"/>
    <x v="0"/>
    <x v="3"/>
    <n v="15783"/>
    <n v="0.46348653108140681"/>
    <n v="19.007793195210038"/>
  </r>
  <r>
    <x v="3"/>
    <x v="122"/>
    <n v="8.1999999999999993"/>
    <n v="1"/>
    <n v="0"/>
    <x v="0"/>
    <x v="2"/>
    <n v="12154"/>
    <n v="4.8541262257275487E-2"/>
    <n v="8.2277439526081952"/>
  </r>
  <r>
    <x v="3"/>
    <x v="123"/>
    <n v="12.8"/>
    <n v="5"/>
    <n v="0"/>
    <x v="0"/>
    <x v="1"/>
    <n v="39146"/>
    <n v="0.17660468313234542"/>
    <n v="12.772697082715986"/>
  </r>
  <r>
    <x v="3"/>
    <x v="124"/>
    <n v="40.299999999999997"/>
    <n v="11"/>
    <n v="0"/>
    <x v="0"/>
    <x v="1"/>
    <n v="27080"/>
    <n v="0.38853030289115992"/>
    <n v="40.620384047267358"/>
  </r>
  <r>
    <x v="3"/>
    <x v="125"/>
    <n v="48.5"/>
    <n v="9"/>
    <n v="0"/>
    <x v="0"/>
    <x v="2"/>
    <n v="18603"/>
    <n v="0.43687136031547941"/>
    <n v="48.379293662312527"/>
  </r>
  <r>
    <x v="3"/>
    <x v="126"/>
    <n v="4"/>
    <n v="2"/>
    <n v="0"/>
    <x v="2"/>
    <x v="3"/>
    <n v="50192"/>
    <n v="0.30899102072093787"/>
    <n v="3.9846987567739878"/>
  </r>
  <r>
    <x v="3"/>
    <x v="127"/>
    <n v="14.1"/>
    <n v="8"/>
    <n v="3"/>
    <x v="2"/>
    <x v="1"/>
    <n v="55850"/>
    <n v="0.28256749301175271"/>
    <n v="14.32408236347359"/>
  </r>
  <r>
    <x v="3"/>
    <x v="128"/>
    <n v="27.6"/>
    <n v="24"/>
    <n v="5"/>
    <x v="2"/>
    <x v="10"/>
    <n v="86762"/>
    <n v="2.1482315578796238"/>
    <n v="27.661879624720502"/>
  </r>
  <r>
    <x v="3"/>
    <x v="129"/>
    <n v="43.8"/>
    <n v="7"/>
    <n v="3"/>
    <x v="0"/>
    <x v="7"/>
    <n v="15886"/>
    <n v="0.27686741136089826"/>
    <n v="44.063955684250281"/>
  </r>
  <r>
    <x v="3"/>
    <x v="130"/>
    <n v="25.6"/>
    <n v="6"/>
    <n v="2"/>
    <x v="0"/>
    <x v="1"/>
    <n v="23099"/>
    <n v="0.21192561975881449"/>
    <n v="25.97515043941296"/>
  </r>
  <r>
    <x v="3"/>
    <x v="131"/>
    <n v="11.2"/>
    <n v="4"/>
    <n v="1"/>
    <x v="0"/>
    <x v="5"/>
    <n v="35796"/>
    <n v="0.34737269008016491"/>
    <n v="11.174432897530451"/>
  </r>
  <r>
    <x v="3"/>
    <x v="132"/>
    <n v="10"/>
    <n v="4"/>
    <n v="0"/>
    <x v="0"/>
    <x v="4"/>
    <n v="39997"/>
    <n v="0.10970896953107644"/>
    <n v="10.000750056254219"/>
  </r>
  <r>
    <x v="3"/>
    <x v="133"/>
    <n v="41.5"/>
    <n v="38"/>
    <n v="6"/>
    <x v="2"/>
    <x v="7"/>
    <n v="90903"/>
    <n v="1.5029945188163047"/>
    <n v="41.802800787652778"/>
  </r>
  <r>
    <x v="3"/>
    <x v="134"/>
    <n v="3.2"/>
    <n v="1"/>
    <n v="1"/>
    <x v="0"/>
    <x v="4"/>
    <n v="30677"/>
    <n v="2.7427242382769109E-2"/>
    <n v="3.2597711640642824"/>
  </r>
  <r>
    <x v="3"/>
    <x v="135"/>
    <n v="18.600000000000001"/>
    <n v="15"/>
    <n v="2"/>
    <x v="2"/>
    <x v="5"/>
    <n v="80593"/>
    <n v="1.3026475878006185"/>
    <n v="18.612038266350673"/>
  </r>
  <r>
    <x v="3"/>
    <x v="136"/>
    <n v="0"/>
    <n v="0"/>
    <n v="0"/>
    <x v="0"/>
    <x v="9"/>
    <n v="48019"/>
    <n v="0"/>
    <n v="0"/>
  </r>
  <r>
    <x v="3"/>
    <x v="137"/>
    <n v="42.5"/>
    <n v="7"/>
    <n v="0"/>
    <x v="0"/>
    <x v="2"/>
    <n v="16462"/>
    <n v="0.33978883580092839"/>
    <n v="42.522172275543674"/>
  </r>
  <r>
    <x v="3"/>
    <x v="138"/>
    <n v="34"/>
    <n v="15"/>
    <n v="4"/>
    <x v="0"/>
    <x v="7"/>
    <n v="43723"/>
    <n v="0.59328731005906765"/>
    <n v="34.306886535690595"/>
  </r>
  <r>
    <x v="3"/>
    <x v="139"/>
    <n v="9.1"/>
    <n v="2"/>
    <n v="0"/>
    <x v="0"/>
    <x v="4"/>
    <n v="21812"/>
    <n v="5.4854484765538218E-2"/>
    <n v="9.1692646249770764"/>
  </r>
  <r>
    <x v="3"/>
    <x v="140"/>
    <n v="39.1"/>
    <n v="6"/>
    <n v="1"/>
    <x v="0"/>
    <x v="7"/>
    <n v="15366"/>
    <n v="0.23731492402362706"/>
    <n v="39.047247169074581"/>
  </r>
  <r>
    <x v="3"/>
    <x v="141"/>
    <n v="7.8"/>
    <n v="7"/>
    <n v="0"/>
    <x v="2"/>
    <x v="1"/>
    <n v="89521"/>
    <n v="0.24724655638528362"/>
    <n v="7.8193943320561656"/>
  </r>
  <r>
    <x v="3"/>
    <x v="142"/>
    <n v="24.2"/>
    <n v="21"/>
    <n v="4"/>
    <x v="2"/>
    <x v="4"/>
    <n v="86115"/>
    <n v="0.57597209003815131"/>
    <n v="24.385995471172272"/>
  </r>
  <r>
    <x v="3"/>
    <x v="143"/>
    <n v="14.3"/>
    <n v="5"/>
    <n v="1"/>
    <x v="0"/>
    <x v="5"/>
    <n v="34930"/>
    <n v="0.43421586260020617"/>
    <n v="14.314342971657601"/>
  </r>
  <r>
    <x v="3"/>
    <x v="144"/>
    <n v="14.6"/>
    <n v="7"/>
    <n v="1"/>
    <x v="0"/>
    <x v="1"/>
    <n v="47681"/>
    <n v="0.24724655638528362"/>
    <n v="14.680900148906272"/>
  </r>
  <r>
    <x v="3"/>
    <x v="145"/>
    <n v="9"/>
    <n v="5"/>
    <n v="0"/>
    <x v="2"/>
    <x v="0"/>
    <n v="55677"/>
    <n v="1.016053647632595"/>
    <n v="8.9803689135549689"/>
  </r>
  <r>
    <x v="3"/>
    <x v="146"/>
    <n v="12.3"/>
    <n v="9"/>
    <n v="1"/>
    <x v="2"/>
    <x v="1"/>
    <n v="72806"/>
    <n v="0.31788842963822178"/>
    <n v="12.361618547921873"/>
  </r>
  <r>
    <x v="3"/>
    <x v="147"/>
    <n v="30.7"/>
    <n v="13"/>
    <n v="0"/>
    <x v="0"/>
    <x v="10"/>
    <n v="42271"/>
    <n v="1.1636254271847961"/>
    <n v="30.75394478484067"/>
  </r>
  <r>
    <x v="3"/>
    <x v="148"/>
    <n v="46.1"/>
    <n v="23"/>
    <n v="4"/>
    <x v="0"/>
    <x v="8"/>
    <n v="49579"/>
    <n v="1.7286500445691075"/>
    <n v="46.390608927166745"/>
  </r>
  <r>
    <x v="3"/>
    <x v="149"/>
    <n v="7.3"/>
    <n v="3"/>
    <n v="0"/>
    <x v="0"/>
    <x v="1"/>
    <n v="41369"/>
    <n v="0.10596280987940725"/>
    <n v="7.2518069085547152"/>
  </r>
  <r>
    <x v="3"/>
    <x v="150"/>
    <n v="0"/>
    <n v="0"/>
    <n v="0"/>
    <x v="0"/>
    <x v="11"/>
    <n v="27472"/>
    <n v="0"/>
    <n v="0"/>
  </r>
  <r>
    <x v="3"/>
    <x v="151"/>
    <n v="38.1"/>
    <n v="13"/>
    <n v="2"/>
    <x v="0"/>
    <x v="8"/>
    <n v="34302"/>
    <n v="0.97706306866949566"/>
    <n v="37.898664800886245"/>
  </r>
  <r>
    <x v="3"/>
    <x v="152"/>
    <n v="7.4"/>
    <n v="2"/>
    <n v="1"/>
    <x v="0"/>
    <x v="4"/>
    <n v="26625"/>
    <n v="5.4854484765538218E-2"/>
    <n v="7.511737089201878"/>
  </r>
  <r>
    <x v="3"/>
    <x v="153"/>
    <n v="26"/>
    <n v="14"/>
    <n v="2"/>
    <x v="2"/>
    <x v="5"/>
    <n v="53259"/>
    <n v="1.2158044152805771"/>
    <n v="26.286637000319192"/>
  </r>
  <r>
    <x v="3"/>
    <x v="154"/>
    <n v="15.6"/>
    <n v="2"/>
    <n v="0"/>
    <x v="0"/>
    <x v="11"/>
    <n v="12720"/>
    <n v="0.52314388549426627"/>
    <n v="15.723270440251572"/>
  </r>
  <r>
    <x v="3"/>
    <x v="155"/>
    <n v="9.1999999999999993"/>
    <n v="6"/>
    <n v="1"/>
    <x v="2"/>
    <x v="4"/>
    <n v="64956"/>
    <n v="0.16456345429661468"/>
    <n v="9.2370219841123227"/>
  </r>
  <r>
    <x v="3"/>
    <x v="156"/>
    <n v="17.5"/>
    <n v="8"/>
    <n v="2"/>
    <x v="0"/>
    <x v="10"/>
    <n v="45823"/>
    <n v="0.71607718595987457"/>
    <n v="17.458481548567313"/>
  </r>
  <r>
    <x v="3"/>
    <x v="157"/>
    <n v="8.8000000000000007"/>
    <n v="2"/>
    <n v="1"/>
    <x v="0"/>
    <x v="1"/>
    <n v="22659"/>
    <n v="7.0641873252938178E-2"/>
    <n v="8.8265148506112361"/>
  </r>
  <r>
    <x v="3"/>
    <x v="158"/>
    <n v="10.199999999999999"/>
    <n v="3"/>
    <n v="1"/>
    <x v="0"/>
    <x v="4"/>
    <n v="29306"/>
    <n v="8.2281727148307338E-2"/>
    <n v="10.236811574421621"/>
  </r>
  <r>
    <x v="3"/>
    <x v="159"/>
    <n v="19.600000000000001"/>
    <n v="11"/>
    <n v="2"/>
    <x v="2"/>
    <x v="4"/>
    <n v="55644"/>
    <n v="0.30169966621046018"/>
    <n v="19.768528502623823"/>
  </r>
  <r>
    <x v="3"/>
    <x v="160"/>
    <n v="49.3"/>
    <n v="11"/>
    <n v="3"/>
    <x v="0"/>
    <x v="7"/>
    <n v="22158"/>
    <n v="0.43507736070998299"/>
    <n v="49.643469627222672"/>
  </r>
  <r>
    <x v="3"/>
    <x v="161"/>
    <n v="141.69999999999999"/>
    <n v="22"/>
    <n v="2"/>
    <x v="0"/>
    <x v="7"/>
    <n v="15332"/>
    <n v="0.87015472141996597"/>
    <n v="143.49073832507173"/>
  </r>
  <r>
    <x v="3"/>
    <x v="162"/>
    <n v="26.6"/>
    <n v="10"/>
    <n v="1"/>
    <x v="0"/>
    <x v="10"/>
    <n v="37612"/>
    <n v="0.8950964824498433"/>
    <n v="26.587259385302563"/>
  </r>
  <r>
    <x v="3"/>
    <x v="163"/>
    <n v="43.5"/>
    <n v="5"/>
    <n v="1"/>
    <x v="0"/>
    <x v="1"/>
    <n v="11435"/>
    <n v="0.17660468313234542"/>
    <n v="43.725404459991253"/>
  </r>
  <r>
    <x v="3"/>
    <x v="164"/>
    <n v="14.3"/>
    <n v="4"/>
    <n v="0"/>
    <x v="0"/>
    <x v="1"/>
    <n v="27836"/>
    <n v="0.14128374650587636"/>
    <n v="14.369880729989942"/>
  </r>
  <r>
    <x v="3"/>
    <x v="165"/>
    <n v="32.5"/>
    <n v="20"/>
    <n v="4"/>
    <x v="2"/>
    <x v="4"/>
    <n v="61155"/>
    <n v="0.54854484765538214"/>
    <n v="32.703785463167364"/>
  </r>
  <r>
    <x v="3"/>
    <x v="166"/>
    <n v="0"/>
    <n v="0"/>
    <n v="0"/>
    <x v="0"/>
    <x v="1"/>
    <n v="11146"/>
    <n v="0"/>
    <n v="0"/>
  </r>
  <r>
    <x v="3"/>
    <x v="167"/>
    <n v="6.5"/>
    <n v="8"/>
    <n v="0"/>
    <x v="1"/>
    <x v="3"/>
    <n v="122415"/>
    <n v="1.2359640828837515"/>
    <n v="6.5351468365804841"/>
  </r>
  <r>
    <x v="3"/>
    <x v="168"/>
    <n v="12.8"/>
    <n v="16"/>
    <n v="0"/>
    <x v="1"/>
    <x v="4"/>
    <n v="124306"/>
    <n v="0.43883587812430574"/>
    <n v="12.871462359017265"/>
  </r>
  <r>
    <x v="3"/>
    <x v="169"/>
    <n v="7.4"/>
    <n v="2"/>
    <n v="0"/>
    <x v="0"/>
    <x v="4"/>
    <n v="27197"/>
    <n v="5.4854484765538218E-2"/>
    <n v="7.3537522520866263"/>
  </r>
  <r>
    <x v="3"/>
    <x v="170"/>
    <n v="13.3"/>
    <n v="10"/>
    <n v="1"/>
    <x v="2"/>
    <x v="4"/>
    <n v="74947"/>
    <n v="0.27427242382769107"/>
    <n v="13.342762218634501"/>
  </r>
  <r>
    <x v="3"/>
    <x v="171"/>
    <n v="24.4"/>
    <n v="19"/>
    <n v="4"/>
    <x v="2"/>
    <x v="6"/>
    <n v="77389"/>
    <n v="4.6153472441518693"/>
    <n v="24.551292819392934"/>
  </r>
  <r>
    <x v="3"/>
    <x v="172"/>
    <n v="61.7"/>
    <n v="22"/>
    <n v="2"/>
    <x v="0"/>
    <x v="10"/>
    <n v="35857"/>
    <n v="1.9692122613896552"/>
    <n v="61.354826114845075"/>
  </r>
  <r>
    <x v="3"/>
    <x v="173"/>
    <n v="20"/>
    <n v="6"/>
    <n v="0"/>
    <x v="0"/>
    <x v="8"/>
    <n v="29755"/>
    <n v="0.45095218553976724"/>
    <n v="20.164678205343641"/>
  </r>
  <r>
    <x v="3"/>
    <x v="174"/>
    <n v="19.399999999999999"/>
    <n v="9"/>
    <n v="3"/>
    <x v="0"/>
    <x v="2"/>
    <n v="46372"/>
    <n v="0.43687136031547941"/>
    <n v="19.408263607349262"/>
  </r>
  <r>
    <x v="3"/>
    <x v="175"/>
    <n v="4.4000000000000004"/>
    <n v="1"/>
    <n v="1"/>
    <x v="0"/>
    <x v="4"/>
    <n v="22746"/>
    <n v="2.7427242382769109E-2"/>
    <n v="4.3963773850347314"/>
  </r>
  <r>
    <x v="3"/>
    <x v="176"/>
    <n v="6"/>
    <n v="2"/>
    <n v="0"/>
    <x v="0"/>
    <x v="2"/>
    <n v="33574"/>
    <n v="9.7082524514550975E-2"/>
    <n v="5.9569905283850604"/>
  </r>
  <r>
    <x v="3"/>
    <x v="177"/>
    <n v="68.599999999999994"/>
    <n v="16"/>
    <n v="2"/>
    <x v="0"/>
    <x v="7"/>
    <n v="23120"/>
    <n v="0.63283979739633889"/>
    <n v="69.20415224913495"/>
  </r>
  <r>
    <x v="3"/>
    <x v="178"/>
    <n v="41.5"/>
    <n v="6"/>
    <n v="2"/>
    <x v="0"/>
    <x v="8"/>
    <n v="14395"/>
    <n v="0.45095218553976724"/>
    <n v="41.681139284473772"/>
  </r>
  <r>
    <x v="3"/>
    <x v="179"/>
    <n v="0"/>
    <n v="0"/>
    <n v="0"/>
    <x v="0"/>
    <x v="9"/>
    <n v="9732"/>
    <n v="0"/>
    <n v="0"/>
  </r>
  <r>
    <x v="3"/>
    <x v="180"/>
    <n v="4.4000000000000004"/>
    <n v="1"/>
    <n v="0"/>
    <x v="0"/>
    <x v="5"/>
    <n v="22547"/>
    <n v="8.6843172520041229E-2"/>
    <n v="4.435179846542777"/>
  </r>
  <r>
    <x v="3"/>
    <x v="181"/>
    <n v="8.1"/>
    <n v="2"/>
    <n v="0"/>
    <x v="0"/>
    <x v="2"/>
    <n v="24350"/>
    <n v="9.7082524514550975E-2"/>
    <n v="8.2135523613963031"/>
  </r>
  <r>
    <x v="3"/>
    <x v="182"/>
    <n v="33.700000000000003"/>
    <n v="8"/>
    <n v="1"/>
    <x v="0"/>
    <x v="10"/>
    <n v="23697"/>
    <n v="0.71607718595987457"/>
    <n v="33.759547622061866"/>
  </r>
  <r>
    <x v="3"/>
    <x v="183"/>
    <n v="15.3"/>
    <n v="5"/>
    <n v="2"/>
    <x v="0"/>
    <x v="4"/>
    <n v="32518"/>
    <n v="0.13713621191384553"/>
    <n v="15.376099391106463"/>
  </r>
  <r>
    <x v="3"/>
    <x v="184"/>
    <n v="48.5"/>
    <n v="59"/>
    <n v="2"/>
    <x v="1"/>
    <x v="10"/>
    <n v="122723"/>
    <n v="5.2810692464540754"/>
    <n v="48.075747822331593"/>
  </r>
  <r>
    <x v="3"/>
    <x v="185"/>
    <n v="4.5"/>
    <n v="2"/>
    <n v="1"/>
    <x v="0"/>
    <x v="1"/>
    <n v="44480"/>
    <n v="7.0641873252938178E-2"/>
    <n v="4.4964028776978422"/>
  </r>
  <r>
    <x v="3"/>
    <x v="186"/>
    <n v="15.9"/>
    <n v="3"/>
    <n v="1"/>
    <x v="0"/>
    <x v="10"/>
    <n v="19039"/>
    <n v="0.26852894473495298"/>
    <n v="15.757130101370871"/>
  </r>
  <r>
    <x v="3"/>
    <x v="187"/>
    <n v="147.19999999999999"/>
    <n v="119"/>
    <n v="24"/>
    <x v="2"/>
    <x v="7"/>
    <n v="80148"/>
    <n v="4.7067459931352706"/>
    <n v="148.47532065678496"/>
  </r>
  <r>
    <x v="3"/>
    <x v="188"/>
    <n v="3"/>
    <n v="1"/>
    <n v="0"/>
    <x v="0"/>
    <x v="0"/>
    <n v="33410"/>
    <n v="0.20321072952651897"/>
    <n v="2.9931158335827597"/>
  </r>
  <r>
    <x v="3"/>
    <x v="189"/>
    <n v="10.3"/>
    <n v="5"/>
    <n v="1"/>
    <x v="0"/>
    <x v="11"/>
    <n v="48303"/>
    <n v="1.307859713735666"/>
    <n v="10.351323934331202"/>
  </r>
  <r>
    <x v="3"/>
    <x v="190"/>
    <n v="10.3"/>
    <n v="2"/>
    <n v="0"/>
    <x v="0"/>
    <x v="4"/>
    <n v="19338"/>
    <n v="5.4854484765538218E-2"/>
    <n v="10.34233116144379"/>
  </r>
  <r>
    <x v="3"/>
    <x v="191"/>
    <n v="3"/>
    <n v="1"/>
    <n v="0"/>
    <x v="0"/>
    <x v="0"/>
    <n v="33172"/>
    <n v="0.20321072952651897"/>
    <n v="3.0145906185939948"/>
  </r>
  <r>
    <x v="3"/>
    <x v="192"/>
    <n v="3.3"/>
    <n v="2"/>
    <n v="0"/>
    <x v="2"/>
    <x v="9"/>
    <n v="60951"/>
    <n v="0.34308671688312575"/>
    <n v="3.2813243425046346"/>
  </r>
  <r>
    <x v="3"/>
    <x v="193"/>
    <n v="18.399999999999999"/>
    <n v="2"/>
    <n v="0"/>
    <x v="0"/>
    <x v="7"/>
    <n v="10831"/>
    <n v="7.9104974674542361E-2"/>
    <n v="18.465515649524512"/>
  </r>
  <r>
    <x v="3"/>
    <x v="194"/>
    <n v="8.1"/>
    <n v="3"/>
    <n v="0"/>
    <x v="0"/>
    <x v="7"/>
    <n v="36967"/>
    <n v="0.11865746201181353"/>
    <n v="8.1153461195119974"/>
  </r>
  <r>
    <x v="3"/>
    <x v="195"/>
    <n v="25.1"/>
    <n v="11"/>
    <n v="0"/>
    <x v="0"/>
    <x v="4"/>
    <n v="43846"/>
    <n v="0.30169966621046018"/>
    <n v="25.087807325639737"/>
  </r>
  <r>
    <x v="3"/>
    <x v="196"/>
    <n v="5.6"/>
    <n v="2"/>
    <n v="1"/>
    <x v="0"/>
    <x v="2"/>
    <n v="35627"/>
    <n v="9.7082524514550975E-2"/>
    <n v="5.6137199315126169"/>
  </r>
  <r>
    <x v="3"/>
    <x v="197"/>
    <n v="0"/>
    <n v="0"/>
    <n v="0"/>
    <x v="0"/>
    <x v="8"/>
    <n v="13879"/>
    <n v="0"/>
    <n v="0"/>
  </r>
  <r>
    <x v="3"/>
    <x v="198"/>
    <n v="12.8"/>
    <n v="1"/>
    <n v="0"/>
    <x v="0"/>
    <x v="10"/>
    <n v="7768"/>
    <n v="8.9509648244984322E-2"/>
    <n v="12.873326467559217"/>
  </r>
  <r>
    <x v="3"/>
    <x v="199"/>
    <n v="37.4"/>
    <n v="9"/>
    <n v="4"/>
    <x v="0"/>
    <x v="2"/>
    <n v="23615"/>
    <n v="0.43687136031547941"/>
    <n v="38.111369892017784"/>
  </r>
  <r>
    <x v="3"/>
    <x v="200"/>
    <n v="47.1"/>
    <n v="8"/>
    <n v="1"/>
    <x v="0"/>
    <x v="10"/>
    <n v="17038"/>
    <n v="0.71607718595987457"/>
    <n v="46.953867824862073"/>
  </r>
  <r>
    <x v="3"/>
    <x v="201"/>
    <n v="14.3"/>
    <n v="9"/>
    <n v="0"/>
    <x v="2"/>
    <x v="8"/>
    <n v="62426"/>
    <n v="0.6764282783096508"/>
    <n v="14.417069810655816"/>
  </r>
  <r>
    <x v="3"/>
    <x v="202"/>
    <n v="10.5"/>
    <n v="3"/>
    <n v="1"/>
    <x v="0"/>
    <x v="4"/>
    <n v="28269"/>
    <n v="8.2281727148307338E-2"/>
    <n v="10.612331529236974"/>
  </r>
  <r>
    <x v="3"/>
    <x v="203"/>
    <n v="9.3000000000000007"/>
    <n v="4"/>
    <n v="0"/>
    <x v="0"/>
    <x v="2"/>
    <n v="42307"/>
    <n v="0.19416504902910195"/>
    <n v="9.4547001678209277"/>
  </r>
  <r>
    <x v="3"/>
    <x v="204"/>
    <n v="38.5"/>
    <n v="68"/>
    <n v="8"/>
    <x v="1"/>
    <x v="2"/>
    <n v="175948"/>
    <n v="3.3008058334947332"/>
    <n v="38.647782299315708"/>
  </r>
  <r>
    <x v="3"/>
    <x v="205"/>
    <n v="17.7"/>
    <n v="15"/>
    <n v="3"/>
    <x v="2"/>
    <x v="4"/>
    <n v="84588"/>
    <n v="0.41140863574153658"/>
    <n v="17.733011774719817"/>
  </r>
  <r>
    <x v="3"/>
    <x v="206"/>
    <n v="2.2000000000000002"/>
    <n v="1"/>
    <n v="0"/>
    <x v="0"/>
    <x v="3"/>
    <n v="45287"/>
    <n v="0.15449551036046894"/>
    <n v="2.208139201095237"/>
  </r>
  <r>
    <x v="3"/>
    <x v="207"/>
    <n v="0"/>
    <n v="0"/>
    <n v="0"/>
    <x v="0"/>
    <x v="11"/>
    <n v="7314"/>
    <n v="0"/>
    <n v="0"/>
  </r>
  <r>
    <x v="3"/>
    <x v="208"/>
    <n v="3.2"/>
    <n v="1"/>
    <n v="0"/>
    <x v="0"/>
    <x v="0"/>
    <n v="32370"/>
    <n v="0.20321072952651897"/>
    <n v="3.0892801977139328"/>
  </r>
  <r>
    <x v="3"/>
    <x v="209"/>
    <n v="6.4"/>
    <n v="3"/>
    <n v="0"/>
    <x v="0"/>
    <x v="6"/>
    <n v="46625"/>
    <n v="0.72873903855029509"/>
    <n v="6.4343163538873984"/>
  </r>
  <r>
    <x v="3"/>
    <x v="210"/>
    <n v="14"/>
    <n v="6"/>
    <n v="3"/>
    <x v="0"/>
    <x v="4"/>
    <n v="42661"/>
    <n v="0.16456345429661468"/>
    <n v="14.064367923864889"/>
  </r>
  <r>
    <x v="3"/>
    <x v="211"/>
    <n v="12.9"/>
    <n v="3"/>
    <n v="2"/>
    <x v="0"/>
    <x v="7"/>
    <n v="23019"/>
    <n v="0.11865746201181353"/>
    <n v="13.032712107389548"/>
  </r>
  <r>
    <x v="3"/>
    <x v="212"/>
    <n v="47.3"/>
    <n v="13"/>
    <n v="4"/>
    <x v="0"/>
    <x v="2"/>
    <n v="27114"/>
    <n v="0.63103640934458127"/>
    <n v="47.945710702957882"/>
  </r>
  <r>
    <x v="3"/>
    <x v="213"/>
    <n v="28.7"/>
    <n v="7"/>
    <n v="0"/>
    <x v="0"/>
    <x v="4"/>
    <n v="23887"/>
    <n v="0.19199069667938376"/>
    <n v="29.304642692678026"/>
  </r>
  <r>
    <x v="3"/>
    <x v="214"/>
    <n v="16.100000000000001"/>
    <n v="3"/>
    <n v="2"/>
    <x v="0"/>
    <x v="7"/>
    <n v="18558"/>
    <n v="0.11865746201181353"/>
    <n v="16.165535079211121"/>
  </r>
  <r>
    <x v="3"/>
    <x v="215"/>
    <n v="61.2"/>
    <n v="16"/>
    <n v="1"/>
    <x v="0"/>
    <x v="7"/>
    <n v="26132"/>
    <n v="0.63283979739633889"/>
    <n v="61.227613653757849"/>
  </r>
  <r>
    <x v="3"/>
    <x v="216"/>
    <n v="0"/>
    <n v="0"/>
    <n v="0"/>
    <x v="0"/>
    <x v="9"/>
    <n v="38075"/>
    <n v="0"/>
    <n v="0"/>
  </r>
  <r>
    <x v="3"/>
    <x v="217"/>
    <n v="29.7"/>
    <n v="7"/>
    <n v="1"/>
    <x v="0"/>
    <x v="2"/>
    <n v="23504"/>
    <n v="0.33978883580092839"/>
    <n v="29.782164737916951"/>
  </r>
  <r>
    <x v="3"/>
    <x v="218"/>
    <n v="18.8"/>
    <n v="6"/>
    <n v="0"/>
    <x v="0"/>
    <x v="5"/>
    <n v="31915"/>
    <n v="0.52105903512024743"/>
    <n v="18.799937333542221"/>
  </r>
  <r>
    <x v="3"/>
    <x v="219"/>
    <n v="11.1"/>
    <n v="2"/>
    <n v="0"/>
    <x v="0"/>
    <x v="5"/>
    <n v="18023"/>
    <n v="0.17368634504008246"/>
    <n v="11.096931698385395"/>
  </r>
  <r>
    <x v="3"/>
    <x v="220"/>
    <n v="22.5"/>
    <n v="4"/>
    <n v="0"/>
    <x v="0"/>
    <x v="5"/>
    <n v="17630"/>
    <n v="0.34737269008016491"/>
    <n v="22.688598979013047"/>
  </r>
  <r>
    <x v="3"/>
    <x v="221"/>
    <n v="6.7"/>
    <n v="2"/>
    <n v="0"/>
    <x v="0"/>
    <x v="2"/>
    <n v="29675"/>
    <n v="9.7082524514550975E-2"/>
    <n v="6.7396798652064032"/>
  </r>
  <r>
    <x v="3"/>
    <x v="222"/>
    <n v="28.8"/>
    <n v="16"/>
    <n v="3"/>
    <x v="2"/>
    <x v="7"/>
    <n v="55147"/>
    <n v="0.63283979739633889"/>
    <n v="29.013364280921898"/>
  </r>
  <r>
    <x v="3"/>
    <x v="223"/>
    <n v="0"/>
    <n v="0"/>
    <n v="0"/>
    <x v="0"/>
    <x v="3"/>
    <n v="25459"/>
    <n v="0"/>
    <n v="0"/>
  </r>
  <r>
    <x v="3"/>
    <x v="224"/>
    <n v="41"/>
    <n v="4"/>
    <n v="1"/>
    <x v="0"/>
    <x v="1"/>
    <n v="9735"/>
    <n v="0.14128374650587636"/>
    <n v="41.088854648176685"/>
  </r>
  <r>
    <x v="3"/>
    <x v="225"/>
    <n v="0"/>
    <n v="0"/>
    <n v="0"/>
    <x v="0"/>
    <x v="1"/>
    <n v="11526"/>
    <n v="0"/>
    <n v="0"/>
  </r>
  <r>
    <x v="3"/>
    <x v="226"/>
    <n v="6.7"/>
    <n v="2"/>
    <n v="0"/>
    <x v="0"/>
    <x v="3"/>
    <n v="29753"/>
    <n v="0.30899102072093787"/>
    <n v="6.722011225758747"/>
  </r>
  <r>
    <x v="3"/>
    <x v="227"/>
    <n v="64.5"/>
    <n v="59"/>
    <n v="15"/>
    <x v="2"/>
    <x v="7"/>
    <n v="90951"/>
    <n v="2.3335967528989996"/>
    <n v="64.870094886257434"/>
  </r>
  <r>
    <x v="3"/>
    <x v="228"/>
    <n v="10.1"/>
    <n v="4"/>
    <n v="0"/>
    <x v="0"/>
    <x v="2"/>
    <n v="39520"/>
    <n v="0.19416504902910195"/>
    <n v="10.121457489878543"/>
  </r>
  <r>
    <x v="3"/>
    <x v="229"/>
    <n v="28.7"/>
    <n v="4"/>
    <n v="0"/>
    <x v="0"/>
    <x v="1"/>
    <n v="13496"/>
    <n v="0.14128374650587636"/>
    <n v="29.638411381149968"/>
  </r>
  <r>
    <x v="3"/>
    <x v="230"/>
    <n v="39.200000000000003"/>
    <n v="4"/>
    <n v="1"/>
    <x v="0"/>
    <x v="8"/>
    <n v="10180"/>
    <n v="0.30063479035984481"/>
    <n v="39.292730844793709"/>
  </r>
  <r>
    <x v="3"/>
    <x v="231"/>
    <n v="46.3"/>
    <n v="22"/>
    <n v="2"/>
    <x v="0"/>
    <x v="2"/>
    <n v="47481"/>
    <n v="1.0679077696600607"/>
    <n v="46.334323202965393"/>
  </r>
  <r>
    <x v="3"/>
    <x v="232"/>
    <n v="12.4"/>
    <n v="4"/>
    <n v="2"/>
    <x v="0"/>
    <x v="4"/>
    <n v="32264"/>
    <n v="0.10970896953107644"/>
    <n v="12.397718819737168"/>
  </r>
  <r>
    <x v="3"/>
    <x v="233"/>
    <n v="147.80000000000001"/>
    <n v="64"/>
    <n v="1"/>
    <x v="0"/>
    <x v="10"/>
    <n v="43312"/>
    <n v="5.7286174876789966"/>
    <n v="147.7650535648319"/>
  </r>
  <r>
    <x v="3"/>
    <x v="234"/>
    <n v="16.399999999999999"/>
    <n v="2"/>
    <n v="0"/>
    <x v="0"/>
    <x v="9"/>
    <n v="12245"/>
    <n v="0.34308671688312575"/>
    <n v="16.333197223356471"/>
  </r>
  <r>
    <x v="3"/>
    <x v="235"/>
    <n v="20.2"/>
    <n v="11"/>
    <n v="0"/>
    <x v="2"/>
    <x v="4"/>
    <n v="53634"/>
    <n v="0.30169966621046018"/>
    <n v="20.509378379386213"/>
  </r>
  <r>
    <x v="3"/>
    <x v="236"/>
    <n v="25"/>
    <n v="20"/>
    <n v="6"/>
    <x v="2"/>
    <x v="1"/>
    <n v="79983"/>
    <n v="0.7064187325293817"/>
    <n v="25.00531362914619"/>
  </r>
  <r>
    <x v="3"/>
    <x v="237"/>
    <n v="12.4"/>
    <n v="3"/>
    <n v="0"/>
    <x v="0"/>
    <x v="2"/>
    <n v="24313"/>
    <n v="0.14562378677182647"/>
    <n v="12.339077859581293"/>
  </r>
  <r>
    <x v="3"/>
    <x v="238"/>
    <n v="13.3"/>
    <n v="5"/>
    <n v="2"/>
    <x v="0"/>
    <x v="5"/>
    <n v="37158"/>
    <n v="0.43421586260020617"/>
    <n v="13.456052532429085"/>
  </r>
  <r>
    <x v="3"/>
    <x v="239"/>
    <n v="22"/>
    <n v="5"/>
    <n v="0"/>
    <x v="0"/>
    <x v="11"/>
    <n v="22555"/>
    <n v="1.307859713735666"/>
    <n v="22.168033695411214"/>
  </r>
  <r>
    <x v="3"/>
    <x v="240"/>
    <n v="31.9"/>
    <n v="10"/>
    <n v="1"/>
    <x v="0"/>
    <x v="2"/>
    <n v="31338"/>
    <n v="0.48541262257275486"/>
    <n v="31.910141042823412"/>
  </r>
  <r>
    <x v="3"/>
    <x v="241"/>
    <n v="0"/>
    <n v="0"/>
    <n v="0"/>
    <x v="0"/>
    <x v="8"/>
    <n v="5175"/>
    <n v="0"/>
    <n v="0"/>
  </r>
  <r>
    <x v="3"/>
    <x v="242"/>
    <n v="7.7"/>
    <n v="1"/>
    <n v="1"/>
    <x v="0"/>
    <x v="7"/>
    <n v="13040"/>
    <n v="3.955248733727118E-2"/>
    <n v="7.6687116564417179"/>
  </r>
  <r>
    <x v="3"/>
    <x v="243"/>
    <n v="22.9"/>
    <n v="10"/>
    <n v="3"/>
    <x v="0"/>
    <x v="2"/>
    <n v="43527"/>
    <n v="0.48541262257275486"/>
    <n v="22.974245870379306"/>
  </r>
  <r>
    <x v="3"/>
    <x v="244"/>
    <n v="0"/>
    <n v="0"/>
    <n v="0"/>
    <x v="0"/>
    <x v="8"/>
    <n v="19816"/>
    <n v="0"/>
    <n v="0"/>
  </r>
  <r>
    <x v="3"/>
    <x v="245"/>
    <n v="10.8"/>
    <n v="5"/>
    <n v="1"/>
    <x v="0"/>
    <x v="4"/>
    <n v="45789"/>
    <n v="0.13713621191384553"/>
    <n v="10.919653191814628"/>
  </r>
  <r>
    <x v="3"/>
    <x v="246"/>
    <n v="10.4"/>
    <n v="4"/>
    <n v="1"/>
    <x v="0"/>
    <x v="5"/>
    <n v="38097"/>
    <n v="0.34737269008016491"/>
    <n v="10.499514397459118"/>
  </r>
  <r>
    <x v="3"/>
    <x v="247"/>
    <n v="9.4"/>
    <n v="5"/>
    <n v="1"/>
    <x v="2"/>
    <x v="4"/>
    <n v="52208"/>
    <n v="0.13713621191384553"/>
    <n v="9.5770763101440401"/>
  </r>
  <r>
    <x v="3"/>
    <x v="248"/>
    <n v="29.1"/>
    <n v="6"/>
    <n v="2"/>
    <x v="0"/>
    <x v="10"/>
    <n v="20728"/>
    <n v="0.53705788946990596"/>
    <n v="28.946352759552294"/>
  </r>
  <r>
    <x v="3"/>
    <x v="249"/>
    <n v="36.1"/>
    <n v="21"/>
    <n v="3"/>
    <x v="2"/>
    <x v="10"/>
    <n v="57761"/>
    <n v="1.8797026131446708"/>
    <n v="36.356711275774309"/>
  </r>
  <r>
    <x v="3"/>
    <x v="250"/>
    <n v="14.3"/>
    <n v="11"/>
    <n v="3"/>
    <x v="2"/>
    <x v="7"/>
    <n v="77000"/>
    <n v="0.43507736070998299"/>
    <n v="14.285714285714286"/>
  </r>
  <r>
    <x v="3"/>
    <x v="251"/>
    <n v="21.6"/>
    <n v="139"/>
    <n v="19"/>
    <x v="1"/>
    <x v="4"/>
    <n v="638712"/>
    <n v="3.8123866912049067"/>
    <n v="21.76254712609126"/>
  </r>
  <r>
    <x v="3"/>
    <x v="252"/>
    <n v="120.9"/>
    <n v="2"/>
    <n v="0"/>
    <x v="0"/>
    <x v="2"/>
    <n v="1575"/>
    <n v="9.7082524514550975E-2"/>
    <n v="126.98412698412699"/>
  </r>
  <r>
    <x v="3"/>
    <x v="253"/>
    <n v="26.6"/>
    <n v="6"/>
    <n v="0"/>
    <x v="0"/>
    <x v="7"/>
    <n v="22401"/>
    <n v="0.23731492402362706"/>
    <n v="26.784518548279099"/>
  </r>
  <r>
    <x v="3"/>
    <x v="254"/>
    <n v="15"/>
    <n v="7"/>
    <n v="0"/>
    <x v="0"/>
    <x v="1"/>
    <n v="46379"/>
    <n v="0.24724655638528362"/>
    <n v="15.09303779727894"/>
  </r>
  <r>
    <x v="3"/>
    <x v="255"/>
    <n v="10.1"/>
    <n v="1"/>
    <n v="1"/>
    <x v="0"/>
    <x v="2"/>
    <n v="9751"/>
    <n v="4.8541262257275487E-2"/>
    <n v="10.255358424776945"/>
  </r>
  <r>
    <x v="3"/>
    <x v="256"/>
    <n v="10.3"/>
    <n v="8"/>
    <n v="2"/>
    <x v="2"/>
    <x v="4"/>
    <n v="77907"/>
    <n v="0.21941793906215287"/>
    <n v="10.268653651148165"/>
  </r>
  <r>
    <x v="3"/>
    <x v="257"/>
    <n v="0"/>
    <n v="0"/>
    <n v="0"/>
    <x v="0"/>
    <x v="3"/>
    <n v="932"/>
    <n v="0"/>
    <n v="0"/>
  </r>
  <r>
    <x v="3"/>
    <x v="258"/>
    <n v="8.9"/>
    <n v="3"/>
    <n v="0"/>
    <x v="0"/>
    <x v="11"/>
    <n v="33687"/>
    <n v="0.78471582824139952"/>
    <n v="8.90551251224508"/>
  </r>
  <r>
    <x v="3"/>
    <x v="259"/>
    <n v="8.6999999999999993"/>
    <n v="47"/>
    <n v="3"/>
    <x v="1"/>
    <x v="4"/>
    <n v="532561"/>
    <n v="1.2890803919901481"/>
    <n v="8.8252801087574948"/>
  </r>
  <r>
    <x v="3"/>
    <x v="260"/>
    <n v="35.700000000000003"/>
    <n v="55"/>
    <n v="10"/>
    <x v="1"/>
    <x v="7"/>
    <n v="153434"/>
    <n v="2.1753868035499146"/>
    <n v="35.84603151843789"/>
  </r>
  <r>
    <x v="3"/>
    <x v="261"/>
    <n v="47.5"/>
    <n v="5"/>
    <n v="0"/>
    <x v="0"/>
    <x v="10"/>
    <n v="10561"/>
    <n v="0.44754824122492165"/>
    <n v="47.344001515008053"/>
  </r>
  <r>
    <x v="3"/>
    <x v="262"/>
    <n v="112"/>
    <n v="13"/>
    <n v="1"/>
    <x v="0"/>
    <x v="7"/>
    <n v="11577"/>
    <n v="0.51418233538452529"/>
    <n v="112.29161268031442"/>
  </r>
  <r>
    <x v="3"/>
    <x v="263"/>
    <n v="48.3"/>
    <n v="14"/>
    <n v="2"/>
    <x v="0"/>
    <x v="7"/>
    <n v="28673"/>
    <n v="0.55373482272179653"/>
    <n v="48.82642206954278"/>
  </r>
  <r>
    <x v="3"/>
    <x v="264"/>
    <n v="63.7"/>
    <n v="59"/>
    <n v="1"/>
    <x v="2"/>
    <x v="10"/>
    <n v="92956"/>
    <n v="5.2810692464540754"/>
    <n v="63.47088945307457"/>
  </r>
  <r>
    <x v="3"/>
    <x v="265"/>
    <n v="12"/>
    <n v="3"/>
    <n v="0"/>
    <x v="0"/>
    <x v="4"/>
    <n v="25020"/>
    <n v="8.2281727148307338E-2"/>
    <n v="11.990407673860911"/>
  </r>
  <r>
    <x v="3"/>
    <x v="266"/>
    <n v="17.100000000000001"/>
    <n v="4"/>
    <n v="1"/>
    <x v="0"/>
    <x v="11"/>
    <n v="23526"/>
    <n v="1.0462877709885325"/>
    <n v="17.002465357476833"/>
  </r>
  <r>
    <x v="3"/>
    <x v="267"/>
    <n v="5.4"/>
    <n v="3"/>
    <n v="0"/>
    <x v="2"/>
    <x v="3"/>
    <n v="55889"/>
    <n v="0.46348653108140681"/>
    <n v="5.3677825690207372"/>
  </r>
  <r>
    <x v="3"/>
    <x v="268"/>
    <n v="34.6"/>
    <n v="16"/>
    <n v="1"/>
    <x v="0"/>
    <x v="8"/>
    <n v="46089"/>
    <n v="1.2025391614393792"/>
    <n v="34.715441862483459"/>
  </r>
  <r>
    <x v="3"/>
    <x v="269"/>
    <n v="31.1"/>
    <n v="6"/>
    <n v="1"/>
    <x v="0"/>
    <x v="7"/>
    <n v="19120"/>
    <n v="0.23731492402362706"/>
    <n v="31.380753138075313"/>
  </r>
  <r>
    <x v="3"/>
    <x v="270"/>
    <n v="59.2"/>
    <n v="10"/>
    <n v="2"/>
    <x v="0"/>
    <x v="7"/>
    <n v="16753"/>
    <n v="0.3955248733727118"/>
    <n v="59.690801647466124"/>
  </r>
  <r>
    <x v="3"/>
    <x v="271"/>
    <n v="0"/>
    <n v="0"/>
    <n v="0"/>
    <x v="0"/>
    <x v="9"/>
    <n v="32258"/>
    <n v="0"/>
    <n v="0"/>
  </r>
  <r>
    <x v="3"/>
    <x v="272"/>
    <n v="17.600000000000001"/>
    <n v="3"/>
    <n v="0"/>
    <x v="0"/>
    <x v="5"/>
    <n v="16797"/>
    <n v="0.26052951756012371"/>
    <n v="17.860332202178959"/>
  </r>
  <r>
    <x v="3"/>
    <x v="273"/>
    <n v="23"/>
    <n v="5"/>
    <n v="0"/>
    <x v="0"/>
    <x v="1"/>
    <n v="21670"/>
    <n v="0.17660468313234542"/>
    <n v="23.073373327180434"/>
  </r>
  <r>
    <x v="3"/>
    <x v="274"/>
    <n v="31.9"/>
    <n v="8"/>
    <n v="3"/>
    <x v="0"/>
    <x v="7"/>
    <n v="24781"/>
    <n v="0.31641989869816944"/>
    <n v="32.282797304386428"/>
  </r>
  <r>
    <x v="3"/>
    <x v="275"/>
    <n v="6.8"/>
    <n v="3"/>
    <n v="0"/>
    <x v="0"/>
    <x v="5"/>
    <n v="43768"/>
    <n v="0.26052951756012371"/>
    <n v="6.8543227929080608"/>
  </r>
  <r>
    <x v="3"/>
    <x v="276"/>
    <n v="24"/>
    <n v="6"/>
    <n v="1"/>
    <x v="0"/>
    <x v="10"/>
    <n v="24987"/>
    <n v="0.53705788946990596"/>
    <n v="24.012486492976347"/>
  </r>
  <r>
    <x v="3"/>
    <x v="277"/>
    <n v="18.7"/>
    <n v="12"/>
    <n v="2"/>
    <x v="2"/>
    <x v="8"/>
    <n v="64513"/>
    <n v="0.90190437107953447"/>
    <n v="18.600902143753974"/>
  </r>
  <r>
    <x v="3"/>
    <x v="278"/>
    <n v="5.6"/>
    <n v="5"/>
    <n v="1"/>
    <x v="2"/>
    <x v="3"/>
    <n v="89583"/>
    <n v="0.77247755180234456"/>
    <n v="5.581416116897179"/>
  </r>
  <r>
    <x v="3"/>
    <x v="279"/>
    <n v="9.1999999999999993"/>
    <n v="5"/>
    <n v="0"/>
    <x v="2"/>
    <x v="11"/>
    <n v="54440"/>
    <n v="1.307859713735666"/>
    <n v="9.1844232182218946"/>
  </r>
  <r>
    <x v="3"/>
    <x v="280"/>
    <n v="0"/>
    <n v="0"/>
    <n v="0"/>
    <x v="0"/>
    <x v="3"/>
    <n v="4906"/>
    <n v="0"/>
    <n v="0"/>
  </r>
  <r>
    <x v="3"/>
    <x v="281"/>
    <n v="22.1"/>
    <n v="3"/>
    <n v="0"/>
    <x v="0"/>
    <x v="1"/>
    <n v="13584"/>
    <n v="0.10596280987940725"/>
    <n v="22.084805653710248"/>
  </r>
  <r>
    <x v="3"/>
    <x v="282"/>
    <n v="18.899999999999999"/>
    <n v="7"/>
    <n v="2"/>
    <x v="0"/>
    <x v="4"/>
    <n v="36584"/>
    <n v="0.19199069667938376"/>
    <n v="19.134047671113056"/>
  </r>
  <r>
    <x v="3"/>
    <x v="283"/>
    <n v="27.2"/>
    <n v="7"/>
    <n v="0"/>
    <x v="0"/>
    <x v="11"/>
    <n v="25583"/>
    <n v="1.8310035992299323"/>
    <n v="27.361920025016612"/>
  </r>
  <r>
    <x v="3"/>
    <x v="284"/>
    <n v="11.9"/>
    <n v="5"/>
    <n v="1"/>
    <x v="0"/>
    <x v="2"/>
    <n v="41465"/>
    <n v="0.24270631128637743"/>
    <n v="12.058362474375979"/>
  </r>
  <r>
    <x v="3"/>
    <x v="285"/>
    <n v="81.900000000000006"/>
    <n v="178"/>
    <n v="24"/>
    <x v="1"/>
    <x v="7"/>
    <n v="215521"/>
    <n v="7.0403427460342698"/>
    <n v="82.590559620640207"/>
  </r>
  <r>
    <x v="3"/>
    <x v="286"/>
    <n v="14.1"/>
    <n v="3"/>
    <n v="0"/>
    <x v="0"/>
    <x v="5"/>
    <n v="21213"/>
    <n v="0.26052951756012371"/>
    <n v="14.142271248762549"/>
  </r>
  <r>
    <x v="3"/>
    <x v="287"/>
    <n v="3"/>
    <n v="1"/>
    <n v="0"/>
    <x v="0"/>
    <x v="5"/>
    <n v="33903"/>
    <n v="8.6843172520041229E-2"/>
    <n v="2.9495914815798012"/>
  </r>
  <r>
    <x v="3"/>
    <x v="288"/>
    <n v="23.7"/>
    <n v="8"/>
    <n v="1"/>
    <x v="0"/>
    <x v="0"/>
    <n v="33462"/>
    <n v="1.6256858362121518"/>
    <n v="23.90771621540852"/>
  </r>
  <r>
    <x v="3"/>
    <x v="289"/>
    <n v="3.1"/>
    <n v="1"/>
    <n v="0"/>
    <x v="0"/>
    <x v="3"/>
    <n v="31870"/>
    <n v="0.15449551036046894"/>
    <n v="3.1377470975839352"/>
  </r>
  <r>
    <x v="3"/>
    <x v="290"/>
    <n v="196.3"/>
    <n v="82"/>
    <n v="6"/>
    <x v="0"/>
    <x v="7"/>
    <n v="41725"/>
    <n v="3.2433039616562369"/>
    <n v="196.52486518873576"/>
  </r>
  <r>
    <x v="3"/>
    <x v="291"/>
    <n v="29.6"/>
    <n v="4"/>
    <n v="2"/>
    <x v="0"/>
    <x v="1"/>
    <n v="13520"/>
    <n v="0.14128374650587636"/>
    <n v="29.585798816568047"/>
  </r>
  <r>
    <x v="3"/>
    <x v="292"/>
    <n v="6.8"/>
    <n v="2"/>
    <n v="0"/>
    <x v="0"/>
    <x v="1"/>
    <n v="29445"/>
    <n v="7.0641873252938178E-2"/>
    <n v="6.7923246731193752"/>
  </r>
  <r>
    <x v="3"/>
    <x v="293"/>
    <n v="33.700000000000003"/>
    <n v="7"/>
    <n v="1"/>
    <x v="0"/>
    <x v="6"/>
    <n v="20524"/>
    <n v="1.7003910899506889"/>
    <n v="34.106412005457024"/>
  </r>
  <r>
    <x v="3"/>
    <x v="294"/>
    <n v="37.1"/>
    <n v="131"/>
    <n v="10"/>
    <x v="1"/>
    <x v="8"/>
    <n v="347483"/>
    <n v="9.8457893842849185"/>
    <n v="37.699686027805676"/>
  </r>
  <r>
    <x v="3"/>
    <x v="295"/>
    <n v="22.2"/>
    <n v="11"/>
    <n v="3"/>
    <x v="0"/>
    <x v="8"/>
    <n v="49314"/>
    <n v="0.82674567348957317"/>
    <n v="22.306038853064038"/>
  </r>
  <r>
    <x v="3"/>
    <x v="296"/>
    <n v="0"/>
    <n v="0"/>
    <n v="0"/>
    <x v="0"/>
    <x v="10"/>
    <n v="9874"/>
    <n v="0"/>
    <n v="0"/>
  </r>
  <r>
    <x v="3"/>
    <x v="297"/>
    <n v="24.3"/>
    <n v="4"/>
    <n v="0"/>
    <x v="0"/>
    <x v="10"/>
    <n v="16431"/>
    <n v="0.35803859297993729"/>
    <n v="24.344227375083683"/>
  </r>
  <r>
    <x v="3"/>
    <x v="298"/>
    <n v="12.9"/>
    <n v="4"/>
    <n v="0"/>
    <x v="0"/>
    <x v="7"/>
    <n v="30654"/>
    <n v="0.15820994934908472"/>
    <n v="13.048868010700073"/>
  </r>
  <r>
    <x v="3"/>
    <x v="299"/>
    <n v="0"/>
    <n v="0"/>
    <n v="0"/>
    <x v="0"/>
    <x v="9"/>
    <n v="27508"/>
    <n v="0"/>
    <n v="0"/>
  </r>
  <r>
    <x v="3"/>
    <x v="300"/>
    <n v="4.5999999999999996"/>
    <n v="3"/>
    <n v="1"/>
    <x v="2"/>
    <x v="8"/>
    <n v="64918"/>
    <n v="0.22547609276988362"/>
    <n v="4.6212144551588157"/>
  </r>
  <r>
    <x v="3"/>
    <x v="301"/>
    <n v="22.9"/>
    <n v="5"/>
    <n v="0"/>
    <x v="0"/>
    <x v="11"/>
    <n v="21867"/>
    <n v="1.307859713735666"/>
    <n v="22.865505099007635"/>
  </r>
  <r>
    <x v="3"/>
    <x v="302"/>
    <n v="24.3"/>
    <n v="11"/>
    <n v="2"/>
    <x v="0"/>
    <x v="7"/>
    <n v="44925"/>
    <n v="0.43507736070998299"/>
    <n v="24.485253199777407"/>
  </r>
  <r>
    <x v="3"/>
    <x v="303"/>
    <n v="14.6"/>
    <n v="10"/>
    <n v="2"/>
    <x v="2"/>
    <x v="1"/>
    <n v="67831"/>
    <n v="0.35320936626469085"/>
    <n v="14.742521855788652"/>
  </r>
  <r>
    <x v="3"/>
    <x v="304"/>
    <n v="32.5"/>
    <n v="33"/>
    <n v="0"/>
    <x v="1"/>
    <x v="10"/>
    <n v="101192"/>
    <n v="2.9538183920844832"/>
    <n v="32.611273618467862"/>
  </r>
  <r>
    <x v="3"/>
    <x v="305"/>
    <n v="20.8"/>
    <n v="9"/>
    <n v="1"/>
    <x v="0"/>
    <x v="10"/>
    <n v="43341"/>
    <n v="0.80558683420485899"/>
    <n v="20.765556863016545"/>
  </r>
  <r>
    <x v="3"/>
    <x v="306"/>
    <n v="19.7"/>
    <n v="11"/>
    <n v="2"/>
    <x v="2"/>
    <x v="8"/>
    <n v="55001"/>
    <n v="0.82674567348957317"/>
    <n v="19.999636370247813"/>
  </r>
  <r>
    <x v="3"/>
    <x v="307"/>
    <n v="20.7"/>
    <n v="15"/>
    <n v="3"/>
    <x v="2"/>
    <x v="4"/>
    <n v="72050"/>
    <n v="0.41140863574153658"/>
    <n v="20.818875780707842"/>
  </r>
  <r>
    <x v="3"/>
    <x v="308"/>
    <n v="0"/>
    <n v="0"/>
    <n v="0"/>
    <x v="0"/>
    <x v="3"/>
    <n v="1132"/>
    <n v="0"/>
    <n v="0"/>
  </r>
  <r>
    <x v="3"/>
    <x v="309"/>
    <n v="13.5"/>
    <n v="6"/>
    <n v="0"/>
    <x v="0"/>
    <x v="11"/>
    <n v="44485"/>
    <n v="1.569431656482799"/>
    <n v="13.487692480611441"/>
  </r>
  <r>
    <x v="3"/>
    <x v="310"/>
    <n v="32.1"/>
    <n v="4"/>
    <n v="0"/>
    <x v="0"/>
    <x v="10"/>
    <n v="12390"/>
    <n v="0.35803859297993729"/>
    <n v="32.284100080710253"/>
  </r>
  <r>
    <x v="3"/>
    <x v="311"/>
    <n v="11.8"/>
    <n v="3"/>
    <n v="1"/>
    <x v="0"/>
    <x v="4"/>
    <n v="25453"/>
    <n v="8.2281727148307338E-2"/>
    <n v="11.786429890386202"/>
  </r>
  <r>
    <x v="3"/>
    <x v="312"/>
    <n v="8.1999999999999993"/>
    <n v="2"/>
    <n v="0"/>
    <x v="0"/>
    <x v="2"/>
    <n v="24310"/>
    <n v="9.7082524514550975E-2"/>
    <n v="8.227067050596462"/>
  </r>
  <r>
    <x v="3"/>
    <x v="313"/>
    <n v="56.8"/>
    <n v="15"/>
    <n v="4"/>
    <x v="0"/>
    <x v="7"/>
    <n v="26418"/>
    <n v="0.59328731005906765"/>
    <n v="56.779468544174435"/>
  </r>
  <r>
    <x v="3"/>
    <x v="314"/>
    <n v="0"/>
    <n v="0"/>
    <n v="0"/>
    <x v="0"/>
    <x v="3"/>
    <n v="46112"/>
    <n v="0"/>
    <n v="0"/>
  </r>
  <r>
    <x v="3"/>
    <x v="315"/>
    <n v="11.6"/>
    <n v="2"/>
    <n v="0"/>
    <x v="0"/>
    <x v="7"/>
    <n v="17075"/>
    <n v="7.9104974674542361E-2"/>
    <n v="11.71303074670571"/>
  </r>
  <r>
    <x v="3"/>
    <x v="316"/>
    <n v="45.6"/>
    <n v="22"/>
    <n v="6"/>
    <x v="0"/>
    <x v="7"/>
    <n v="47725"/>
    <n v="0.87015472141996597"/>
    <n v="46.09743321110529"/>
  </r>
  <r>
    <x v="3"/>
    <x v="317"/>
    <n v="14.1"/>
    <n v="4"/>
    <n v="0"/>
    <x v="0"/>
    <x v="4"/>
    <n v="27578"/>
    <n v="0.10970896953107644"/>
    <n v="14.504315033722534"/>
  </r>
  <r>
    <x v="3"/>
    <x v="318"/>
    <n v="7.7"/>
    <n v="3"/>
    <n v="0"/>
    <x v="0"/>
    <x v="2"/>
    <n v="38412"/>
    <n v="0.14562378677182647"/>
    <n v="7.8100593564511085"/>
  </r>
  <r>
    <x v="3"/>
    <x v="319"/>
    <n v="19.100000000000001"/>
    <n v="5"/>
    <n v="0"/>
    <x v="0"/>
    <x v="4"/>
    <n v="26084"/>
    <n v="0.13713621191384553"/>
    <n v="19.16883913510198"/>
  </r>
  <r>
    <x v="3"/>
    <x v="320"/>
    <n v="46.2"/>
    <n v="8"/>
    <n v="0"/>
    <x v="0"/>
    <x v="1"/>
    <n v="17259"/>
    <n v="0.28256749301175271"/>
    <n v="46.352627614577898"/>
  </r>
  <r>
    <x v="3"/>
    <x v="321"/>
    <n v="14"/>
    <n v="7"/>
    <n v="0"/>
    <x v="0"/>
    <x v="10"/>
    <n v="49855"/>
    <n v="0.62656753771489038"/>
    <n v="14.040718082439072"/>
  </r>
  <r>
    <x v="3"/>
    <x v="322"/>
    <n v="5.2"/>
    <n v="1"/>
    <n v="0"/>
    <x v="0"/>
    <x v="1"/>
    <n v="19147"/>
    <n v="3.5320936626469089E-2"/>
    <n v="5.2227503003081424"/>
  </r>
  <r>
    <x v="3"/>
    <x v="323"/>
    <n v="23.7"/>
    <n v="12"/>
    <n v="0"/>
    <x v="2"/>
    <x v="2"/>
    <n v="50349"/>
    <n v="0.58249514708730588"/>
    <n v="23.833641184531967"/>
  </r>
  <r>
    <x v="3"/>
    <x v="324"/>
    <n v="31.5"/>
    <n v="6"/>
    <n v="2"/>
    <x v="0"/>
    <x v="2"/>
    <n v="18891"/>
    <n v="0.29124757354365294"/>
    <n v="31.761156106082261"/>
  </r>
  <r>
    <x v="3"/>
    <x v="325"/>
    <n v="9.5"/>
    <n v="6"/>
    <n v="3"/>
    <x v="2"/>
    <x v="9"/>
    <n v="62844"/>
    <n v="1.0292601506493775"/>
    <n v="9.5474508306282218"/>
  </r>
  <r>
    <x v="3"/>
    <x v="326"/>
    <n v="5.2"/>
    <n v="1"/>
    <n v="0"/>
    <x v="0"/>
    <x v="0"/>
    <n v="19152"/>
    <n v="0.20321072952651897"/>
    <n v="5.2213868003341686"/>
  </r>
  <r>
    <x v="3"/>
    <x v="327"/>
    <n v="13.4"/>
    <n v="2"/>
    <n v="1"/>
    <x v="0"/>
    <x v="2"/>
    <n v="15015"/>
    <n v="9.7082524514550975E-2"/>
    <n v="13.32001332001332"/>
  </r>
  <r>
    <x v="3"/>
    <x v="328"/>
    <n v="0"/>
    <n v="0"/>
    <n v="0"/>
    <x v="0"/>
    <x v="9"/>
    <n v="24684"/>
    <n v="0"/>
    <n v="0"/>
  </r>
  <r>
    <x v="3"/>
    <x v="329"/>
    <n v="13.8"/>
    <n v="15"/>
    <n v="4"/>
    <x v="1"/>
    <x v="4"/>
    <n v="107492"/>
    <n v="0.41140863574153658"/>
    <n v="13.954526848509657"/>
  </r>
  <r>
    <x v="3"/>
    <x v="330"/>
    <n v="3.9"/>
    <n v="1"/>
    <n v="0"/>
    <x v="0"/>
    <x v="3"/>
    <n v="25720"/>
    <n v="0.15449551036046894"/>
    <n v="3.888024883359253"/>
  </r>
  <r>
    <x v="3"/>
    <x v="331"/>
    <n v="34.200000000000003"/>
    <n v="5"/>
    <n v="2"/>
    <x v="0"/>
    <x v="4"/>
    <n v="14508"/>
    <n v="0.13713621191384553"/>
    <n v="34.463744141163495"/>
  </r>
  <r>
    <x v="3"/>
    <x v="332"/>
    <n v="0"/>
    <n v="0"/>
    <n v="0"/>
    <x v="0"/>
    <x v="5"/>
    <n v="24258"/>
    <n v="0"/>
    <n v="0"/>
  </r>
  <r>
    <x v="3"/>
    <x v="333"/>
    <n v="48.8"/>
    <n v="20"/>
    <n v="3"/>
    <x v="0"/>
    <x v="2"/>
    <n v="40847"/>
    <n v="0.97082524514550972"/>
    <n v="48.963204152079719"/>
  </r>
  <r>
    <x v="3"/>
    <x v="334"/>
    <n v="4.2"/>
    <n v="1"/>
    <n v="0"/>
    <x v="0"/>
    <x v="1"/>
    <n v="23659"/>
    <n v="3.5320936626469089E-2"/>
    <n v="4.2267213322625636"/>
  </r>
  <r>
    <x v="3"/>
    <x v="335"/>
    <n v="25.3"/>
    <n v="6"/>
    <n v="0"/>
    <x v="0"/>
    <x v="8"/>
    <n v="23678"/>
    <n v="0.45095218553976724"/>
    <n v="25.3399780386857"/>
  </r>
  <r>
    <x v="3"/>
    <x v="336"/>
    <n v="6.9"/>
    <n v="2"/>
    <n v="1"/>
    <x v="0"/>
    <x v="2"/>
    <n v="28987"/>
    <n v="9.7082524514550975E-2"/>
    <n v="6.8996446682995822"/>
  </r>
  <r>
    <x v="3"/>
    <x v="337"/>
    <n v="9.1"/>
    <n v="2"/>
    <n v="2"/>
    <x v="0"/>
    <x v="7"/>
    <n v="21800"/>
    <n v="7.9104974674542361E-2"/>
    <n v="9.1743119266055047"/>
  </r>
  <r>
    <x v="3"/>
    <x v="338"/>
    <n v="13.4"/>
    <n v="7"/>
    <n v="1"/>
    <x v="2"/>
    <x v="8"/>
    <n v="51758"/>
    <n v="0.52611088312972842"/>
    <n v="13.52447930754666"/>
  </r>
  <r>
    <x v="3"/>
    <x v="339"/>
    <n v="6.1"/>
    <n v="1"/>
    <n v="0"/>
    <x v="0"/>
    <x v="1"/>
    <n v="15995"/>
    <n v="3.5320936626469089E-2"/>
    <n v="6.2519537355423571"/>
  </r>
  <r>
    <x v="3"/>
    <x v="340"/>
    <n v="22.8"/>
    <n v="3"/>
    <n v="0"/>
    <x v="0"/>
    <x v="8"/>
    <n v="13021"/>
    <n v="0.22547609276988362"/>
    <n v="23.039705091774827"/>
  </r>
  <r>
    <x v="3"/>
    <x v="341"/>
    <n v="7.1"/>
    <n v="11"/>
    <n v="2"/>
    <x v="1"/>
    <x v="1"/>
    <n v="154865"/>
    <n v="0.38853030289115992"/>
    <n v="7.1029606431408006"/>
  </r>
  <r>
    <x v="3"/>
    <x v="342"/>
    <n v="21.1"/>
    <n v="6"/>
    <n v="1"/>
    <x v="0"/>
    <x v="2"/>
    <n v="28014"/>
    <n v="0.29124757354365294"/>
    <n v="21.417862497322766"/>
  </r>
  <r>
    <x v="3"/>
    <x v="343"/>
    <n v="11.8"/>
    <n v="2"/>
    <n v="0"/>
    <x v="0"/>
    <x v="1"/>
    <n v="16970"/>
    <n v="7.0641873252938178E-2"/>
    <n v="11.785503830288745"/>
  </r>
  <r>
    <x v="3"/>
    <x v="344"/>
    <n v="17.899999999999999"/>
    <n v="4"/>
    <n v="0"/>
    <x v="0"/>
    <x v="6"/>
    <n v="22407"/>
    <n v="0.97165205140039346"/>
    <n v="17.851564243316822"/>
  </r>
  <r>
    <x v="3"/>
    <x v="345"/>
    <n v="26.6"/>
    <n v="17"/>
    <n v="0"/>
    <x v="2"/>
    <x v="8"/>
    <n v="63322"/>
    <n v="1.2776978590293404"/>
    <n v="26.846909446953664"/>
  </r>
  <r>
    <x v="3"/>
    <x v="346"/>
    <n v="18.399999999999999"/>
    <n v="8"/>
    <n v="2"/>
    <x v="0"/>
    <x v="2"/>
    <n v="43402"/>
    <n v="0.3883300980582039"/>
    <n v="18.432330307359109"/>
  </r>
  <r>
    <x v="3"/>
    <x v="347"/>
    <n v="4"/>
    <n v="5"/>
    <n v="1"/>
    <x v="1"/>
    <x v="4"/>
    <n v="124695"/>
    <n v="0.13713621191384553"/>
    <n v="4.0097838726492645"/>
  </r>
  <r>
    <x v="3"/>
    <x v="348"/>
    <n v="0"/>
    <n v="0"/>
    <n v="0"/>
    <x v="0"/>
    <x v="4"/>
    <n v="8430"/>
    <n v="0"/>
    <n v="0"/>
  </r>
  <r>
    <x v="3"/>
    <x v="349"/>
    <n v="7"/>
    <n v="3"/>
    <n v="2"/>
    <x v="0"/>
    <x v="4"/>
    <n v="41882"/>
    <n v="8.2281727148307338E-2"/>
    <n v="7.1629817105200333"/>
  </r>
  <r>
    <x v="3"/>
    <x v="350"/>
    <n v="32.4"/>
    <n v="7"/>
    <n v="0"/>
    <x v="0"/>
    <x v="7"/>
    <n v="21525"/>
    <n v="0.27686741136089826"/>
    <n v="32.520325203252035"/>
  </r>
  <r>
    <x v="3"/>
    <x v="351"/>
    <n v="8.4"/>
    <n v="4"/>
    <n v="0"/>
    <x v="0"/>
    <x v="2"/>
    <n v="47537"/>
    <n v="0.19416504902910195"/>
    <n v="8.4144981803647685"/>
  </r>
  <r>
    <x v="3"/>
    <x v="352"/>
    <n v="75.5"/>
    <n v="17"/>
    <n v="2"/>
    <x v="0"/>
    <x v="5"/>
    <n v="22468"/>
    <n v="1.476333932840701"/>
    <n v="75.663165390777991"/>
  </r>
  <r>
    <x v="3"/>
    <x v="353"/>
    <n v="13.4"/>
    <n v="6"/>
    <n v="0"/>
    <x v="0"/>
    <x v="4"/>
    <n v="44586"/>
    <n v="0.16456345429661468"/>
    <n v="13.457139012245996"/>
  </r>
  <r>
    <x v="3"/>
    <x v="354"/>
    <n v="22"/>
    <n v="28"/>
    <n v="5"/>
    <x v="1"/>
    <x v="5"/>
    <n v="126116"/>
    <n v="2.4316088305611543"/>
    <n v="22.201782485965303"/>
  </r>
  <r>
    <x v="3"/>
    <x v="355"/>
    <m/>
    <n v="155"/>
    <n v="18"/>
    <x v="3"/>
    <x v="12"/>
    <e v="#N/A"/>
    <e v="#N/A"/>
    <e v="#N/A"/>
  </r>
  <r>
    <x v="4"/>
    <x v="259"/>
    <n v="9.9"/>
    <n v="53"/>
    <n v="6"/>
    <x v="1"/>
    <x v="4"/>
    <n v="532561"/>
    <n v="1.4536438462867627"/>
    <n v="9.9519116120031317"/>
  </r>
  <r>
    <x v="4"/>
    <x v="260"/>
    <n v="38.9"/>
    <n v="60"/>
    <n v="5"/>
    <x v="1"/>
    <x v="7"/>
    <n v="153434"/>
    <n v="2.3731492402362706"/>
    <n v="39.104761656477706"/>
  </r>
  <r>
    <x v="4"/>
    <x v="0"/>
    <n v="3.9"/>
    <n v="1"/>
    <n v="0"/>
    <x v="0"/>
    <x v="0"/>
    <n v="25390"/>
    <n v="0.20321072952651897"/>
    <n v="3.9385584875935407"/>
  </r>
  <r>
    <x v="4"/>
    <x v="1"/>
    <n v="25.2"/>
    <n v="8"/>
    <n v="1"/>
    <x v="0"/>
    <x v="1"/>
    <n v="31499"/>
    <n v="0.28256749301175271"/>
    <n v="25.397631670846696"/>
  </r>
  <r>
    <x v="4"/>
    <x v="2"/>
    <n v="3.7"/>
    <n v="1"/>
    <n v="0"/>
    <x v="0"/>
    <x v="2"/>
    <n v="26962"/>
    <n v="4.8541262257275487E-2"/>
    <n v="3.7089236703508646"/>
  </r>
  <r>
    <x v="4"/>
    <x v="3"/>
    <n v="0"/>
    <n v="0"/>
    <n v="0"/>
    <x v="0"/>
    <x v="3"/>
    <n v="27935"/>
    <n v="0"/>
    <n v="0"/>
  </r>
  <r>
    <x v="4"/>
    <x v="4"/>
    <n v="19.899999999999999"/>
    <n v="4"/>
    <n v="0"/>
    <x v="0"/>
    <x v="4"/>
    <n v="20014"/>
    <n v="0.10970896953107644"/>
    <n v="19.986009793144799"/>
  </r>
  <r>
    <x v="4"/>
    <x v="5"/>
    <n v="55.4"/>
    <n v="14"/>
    <n v="2"/>
    <x v="0"/>
    <x v="4"/>
    <n v="25218"/>
    <n v="0.38398139335876752"/>
    <n v="55.515901340312482"/>
  </r>
  <r>
    <x v="4"/>
    <x v="6"/>
    <n v="14.7"/>
    <n v="16"/>
    <n v="1"/>
    <x v="1"/>
    <x v="1"/>
    <n v="108470"/>
    <n v="0.56513498602350543"/>
    <n v="14.750622291877937"/>
  </r>
  <r>
    <x v="4"/>
    <x v="7"/>
    <n v="9.6"/>
    <n v="7"/>
    <n v="2"/>
    <x v="2"/>
    <x v="5"/>
    <n v="72629"/>
    <n v="0.60790220764028857"/>
    <n v="9.6380233790909973"/>
  </r>
  <r>
    <x v="4"/>
    <x v="8"/>
    <n v="8.6999999999999993"/>
    <n v="18"/>
    <n v="4"/>
    <x v="1"/>
    <x v="6"/>
    <n v="203990"/>
    <n v="4.3724342313017708"/>
    <n v="8.8239619589195541"/>
  </r>
  <r>
    <x v="4"/>
    <x v="9"/>
    <n v="15.3"/>
    <n v="17"/>
    <n v="0"/>
    <x v="1"/>
    <x v="4"/>
    <n v="109682"/>
    <n v="0.46626312050707491"/>
    <n v="15.499352674094199"/>
  </r>
  <r>
    <x v="4"/>
    <x v="10"/>
    <n v="137.9"/>
    <n v="14"/>
    <n v="5"/>
    <x v="0"/>
    <x v="7"/>
    <n v="10083"/>
    <n v="0.55373482272179653"/>
    <n v="138.84756520876724"/>
  </r>
  <r>
    <x v="4"/>
    <x v="11"/>
    <n v="45.1"/>
    <n v="25"/>
    <n v="2"/>
    <x v="2"/>
    <x v="7"/>
    <n v="54766"/>
    <n v="0.98881218343177957"/>
    <n v="45.648760179673523"/>
  </r>
  <r>
    <x v="4"/>
    <x v="12"/>
    <n v="0"/>
    <n v="0"/>
    <n v="0"/>
    <x v="0"/>
    <x v="3"/>
    <n v="3654"/>
    <n v="0"/>
    <n v="0"/>
  </r>
  <r>
    <x v="4"/>
    <x v="13"/>
    <n v="26.2"/>
    <n v="41"/>
    <n v="4"/>
    <x v="1"/>
    <x v="8"/>
    <n v="155226"/>
    <n v="3.0815066011884094"/>
    <n v="26.413100898045432"/>
  </r>
  <r>
    <x v="4"/>
    <x v="14"/>
    <n v="31.9"/>
    <n v="29"/>
    <n v="2"/>
    <x v="2"/>
    <x v="1"/>
    <n v="89870"/>
    <n v="1.0243071621676034"/>
    <n v="32.268832758428843"/>
  </r>
  <r>
    <x v="4"/>
    <x v="15"/>
    <n v="23.5"/>
    <n v="203"/>
    <n v="15"/>
    <x v="1"/>
    <x v="1"/>
    <n v="854047"/>
    <n v="7.1701501351732251"/>
    <n v="23.76918366319418"/>
  </r>
  <r>
    <x v="4"/>
    <x v="16"/>
    <n v="16"/>
    <n v="26"/>
    <n v="9"/>
    <x v="1"/>
    <x v="2"/>
    <n v="161156"/>
    <n v="1.2620728186891625"/>
    <n v="16.133435925438704"/>
  </r>
  <r>
    <x v="4"/>
    <x v="17"/>
    <n v="0"/>
    <n v="0"/>
    <n v="0"/>
    <x v="0"/>
    <x v="9"/>
    <n v="11801"/>
    <n v="0"/>
    <n v="0"/>
  </r>
  <r>
    <x v="4"/>
    <x v="18"/>
    <n v="12.6"/>
    <n v="20"/>
    <n v="4"/>
    <x v="1"/>
    <x v="2"/>
    <n v="157223"/>
    <n v="0.97082524514550972"/>
    <n v="12.720785126858029"/>
  </r>
  <r>
    <x v="4"/>
    <x v="19"/>
    <n v="5.9"/>
    <n v="4"/>
    <n v="2"/>
    <x v="2"/>
    <x v="0"/>
    <n v="67708"/>
    <n v="0.8128429181060759"/>
    <n v="5.9077213918591598"/>
  </r>
  <r>
    <x v="4"/>
    <x v="20"/>
    <n v="29.9"/>
    <n v="5"/>
    <n v="0"/>
    <x v="0"/>
    <x v="7"/>
    <n v="16719"/>
    <n v="0.1977624366863559"/>
    <n v="29.906094862132903"/>
  </r>
  <r>
    <x v="4"/>
    <x v="21"/>
    <n v="14.6"/>
    <n v="1"/>
    <n v="0"/>
    <x v="0"/>
    <x v="7"/>
    <n v="6799"/>
    <n v="3.955248733727118E-2"/>
    <n v="14.708045300779526"/>
  </r>
  <r>
    <x v="4"/>
    <x v="22"/>
    <n v="8.1"/>
    <n v="2"/>
    <n v="1"/>
    <x v="0"/>
    <x v="8"/>
    <n v="24630"/>
    <n v="0.1503173951799224"/>
    <n v="8.1201786439301653"/>
  </r>
  <r>
    <x v="4"/>
    <x v="23"/>
    <n v="26.7"/>
    <n v="13"/>
    <n v="3"/>
    <x v="0"/>
    <x v="4"/>
    <n v="48477"/>
    <n v="0.35655415097599841"/>
    <n v="26.816840976133012"/>
  </r>
  <r>
    <x v="4"/>
    <x v="24"/>
    <n v="17.3"/>
    <n v="10"/>
    <n v="1"/>
    <x v="2"/>
    <x v="2"/>
    <n v="57339"/>
    <n v="0.48541262257275486"/>
    <n v="17.440136730671966"/>
  </r>
  <r>
    <x v="4"/>
    <x v="25"/>
    <n v="31.4"/>
    <n v="5"/>
    <n v="0"/>
    <x v="0"/>
    <x v="10"/>
    <n v="15895"/>
    <n v="0.44754824122492165"/>
    <n v="31.456432840515884"/>
  </r>
  <r>
    <x v="4"/>
    <x v="26"/>
    <n v="56"/>
    <n v="20"/>
    <n v="1"/>
    <x v="0"/>
    <x v="10"/>
    <n v="35969"/>
    <n v="1.7901929648996866"/>
    <n v="55.603436292362872"/>
  </r>
  <r>
    <x v="4"/>
    <x v="27"/>
    <n v="0"/>
    <n v="0"/>
    <n v="0"/>
    <x v="0"/>
    <x v="1"/>
    <n v="9550"/>
    <n v="0"/>
    <n v="0"/>
  </r>
  <r>
    <x v="4"/>
    <x v="28"/>
    <n v="37"/>
    <n v="5"/>
    <n v="0"/>
    <x v="0"/>
    <x v="10"/>
    <n v="13444"/>
    <n v="0.44754824122492165"/>
    <n v="37.191312109491221"/>
  </r>
  <r>
    <x v="4"/>
    <x v="29"/>
    <n v="94.8"/>
    <n v="33"/>
    <n v="3"/>
    <x v="0"/>
    <x v="2"/>
    <n v="34748"/>
    <n v="1.601861654490091"/>
    <n v="94.969494647173931"/>
  </r>
  <r>
    <x v="4"/>
    <x v="30"/>
    <n v="16.2"/>
    <n v="3"/>
    <n v="2"/>
    <x v="0"/>
    <x v="7"/>
    <n v="18398"/>
    <n v="0.11865746201181353"/>
    <n v="16.306120230459832"/>
  </r>
  <r>
    <x v="4"/>
    <x v="31"/>
    <n v="7.6"/>
    <n v="1"/>
    <n v="0"/>
    <x v="0"/>
    <x v="10"/>
    <n v="13106"/>
    <n v="8.9509648244984322E-2"/>
    <n v="7.6300930871356627"/>
  </r>
  <r>
    <x v="4"/>
    <x v="32"/>
    <n v="30"/>
    <n v="9"/>
    <n v="1"/>
    <x v="0"/>
    <x v="1"/>
    <n v="29941"/>
    <n v="0.31788842963822178"/>
    <n v="30.059116261981899"/>
  </r>
  <r>
    <x v="4"/>
    <x v="33"/>
    <n v="18"/>
    <n v="12"/>
    <n v="2"/>
    <x v="2"/>
    <x v="7"/>
    <n v="66354"/>
    <n v="0.47462984804725411"/>
    <n v="18.084817795460712"/>
  </r>
  <r>
    <x v="4"/>
    <x v="34"/>
    <n v="4.5999999999999996"/>
    <n v="2"/>
    <n v="1"/>
    <x v="0"/>
    <x v="2"/>
    <n v="44029"/>
    <n v="9.7082524514550975E-2"/>
    <n v="4.5424606509346113"/>
  </r>
  <r>
    <x v="4"/>
    <x v="35"/>
    <n v="201.3"/>
    <n v="62"/>
    <n v="5"/>
    <x v="0"/>
    <x v="7"/>
    <n v="30550"/>
    <n v="2.4522542149108131"/>
    <n v="202.94599018003274"/>
  </r>
  <r>
    <x v="4"/>
    <x v="36"/>
    <n v="46.9"/>
    <n v="14"/>
    <n v="0"/>
    <x v="0"/>
    <x v="7"/>
    <n v="29497"/>
    <n v="0.55373482272179653"/>
    <n v="47.462453808861916"/>
  </r>
  <r>
    <x v="4"/>
    <x v="37"/>
    <n v="46.4"/>
    <n v="12"/>
    <n v="1"/>
    <x v="0"/>
    <x v="2"/>
    <n v="25798"/>
    <n v="0.58249514708730588"/>
    <n v="46.515233739049542"/>
  </r>
  <r>
    <x v="4"/>
    <x v="38"/>
    <n v="17"/>
    <n v="7"/>
    <n v="0"/>
    <x v="0"/>
    <x v="1"/>
    <n v="41077"/>
    <n v="0.24724655638528362"/>
    <n v="17.041166589575674"/>
  </r>
  <r>
    <x v="4"/>
    <x v="39"/>
    <n v="59.5"/>
    <n v="12"/>
    <n v="1"/>
    <x v="0"/>
    <x v="7"/>
    <n v="20144"/>
    <n v="0.47462984804725411"/>
    <n v="59.57108816521049"/>
  </r>
  <r>
    <x v="4"/>
    <x v="40"/>
    <n v="35.700000000000003"/>
    <n v="4"/>
    <n v="0"/>
    <x v="0"/>
    <x v="1"/>
    <n v="10795"/>
    <n v="0.14128374650587636"/>
    <n v="37.054191755442332"/>
  </r>
  <r>
    <x v="4"/>
    <x v="41"/>
    <n v="47"/>
    <n v="11"/>
    <n v="3"/>
    <x v="0"/>
    <x v="1"/>
    <n v="23208"/>
    <n v="0.38853030289115992"/>
    <n v="47.397449155463633"/>
  </r>
  <r>
    <x v="4"/>
    <x v="42"/>
    <n v="14.5"/>
    <n v="5"/>
    <n v="0"/>
    <x v="0"/>
    <x v="4"/>
    <n v="33948"/>
    <n v="0.13713621191384553"/>
    <n v="14.728408153646754"/>
  </r>
  <r>
    <x v="4"/>
    <x v="43"/>
    <n v="377.8"/>
    <n v="40"/>
    <n v="3"/>
    <x v="0"/>
    <x v="7"/>
    <n v="10502"/>
    <n v="1.5820994934908472"/>
    <n v="380.87983241287372"/>
  </r>
  <r>
    <x v="4"/>
    <x v="44"/>
    <n v="0"/>
    <n v="0"/>
    <n v="0"/>
    <x v="0"/>
    <x v="0"/>
    <n v="25351"/>
    <n v="0"/>
    <n v="0"/>
  </r>
  <r>
    <x v="4"/>
    <x v="45"/>
    <n v="30.2"/>
    <n v="7"/>
    <n v="2"/>
    <x v="0"/>
    <x v="5"/>
    <n v="23124"/>
    <n v="0.60790220764028857"/>
    <n v="30.271579311537796"/>
  </r>
  <r>
    <x v="4"/>
    <x v="46"/>
    <n v="13.2"/>
    <n v="3"/>
    <n v="0"/>
    <x v="0"/>
    <x v="11"/>
    <n v="22716"/>
    <n v="0.78471582824139952"/>
    <n v="13.206550449022716"/>
  </r>
  <r>
    <x v="4"/>
    <x v="47"/>
    <n v="24.1"/>
    <n v="7"/>
    <n v="0"/>
    <x v="0"/>
    <x v="7"/>
    <n v="28853"/>
    <n v="0.27686741136089826"/>
    <n v="24.260908744324681"/>
  </r>
  <r>
    <x v="4"/>
    <x v="48"/>
    <n v="39"/>
    <n v="12"/>
    <n v="0"/>
    <x v="0"/>
    <x v="7"/>
    <n v="30672"/>
    <n v="0.47462984804725411"/>
    <n v="39.123630672926446"/>
  </r>
  <r>
    <x v="4"/>
    <x v="49"/>
    <n v="87.6"/>
    <n v="161"/>
    <n v="21"/>
    <x v="1"/>
    <x v="7"/>
    <n v="183448"/>
    <n v="6.3679504613006594"/>
    <n v="87.763289869608826"/>
  </r>
  <r>
    <x v="4"/>
    <x v="50"/>
    <n v="5.8"/>
    <n v="1"/>
    <n v="0"/>
    <x v="0"/>
    <x v="4"/>
    <n v="17040"/>
    <n v="2.7427242382769109E-2"/>
    <n v="5.868544600938967"/>
  </r>
  <r>
    <x v="4"/>
    <x v="51"/>
    <n v="16.600000000000001"/>
    <n v="6"/>
    <n v="0"/>
    <x v="0"/>
    <x v="2"/>
    <n v="36352"/>
    <n v="0.29124757354365294"/>
    <n v="16.505281690140844"/>
  </r>
  <r>
    <x v="4"/>
    <x v="52"/>
    <n v="19.3"/>
    <n v="4"/>
    <n v="3"/>
    <x v="0"/>
    <x v="2"/>
    <n v="20771"/>
    <n v="0.19416504902910195"/>
    <n v="19.257618795435945"/>
  </r>
  <r>
    <x v="4"/>
    <x v="53"/>
    <n v="28.5"/>
    <n v="8"/>
    <n v="2"/>
    <x v="0"/>
    <x v="10"/>
    <n v="28241"/>
    <n v="0.71607718595987457"/>
    <n v="28.327608795722533"/>
  </r>
  <r>
    <x v="4"/>
    <x v="54"/>
    <n v="26.3"/>
    <n v="4"/>
    <n v="1"/>
    <x v="0"/>
    <x v="8"/>
    <n v="15214"/>
    <n v="0.30063479035984481"/>
    <n v="26.291573550677008"/>
  </r>
  <r>
    <x v="4"/>
    <x v="55"/>
    <n v="0"/>
    <n v="0"/>
    <n v="0"/>
    <x v="0"/>
    <x v="8"/>
    <n v="21266"/>
    <n v="0"/>
    <n v="0"/>
  </r>
  <r>
    <x v="4"/>
    <x v="56"/>
    <n v="18.8"/>
    <n v="5"/>
    <n v="0"/>
    <x v="0"/>
    <x v="2"/>
    <n v="26365"/>
    <n v="0.24270631128637743"/>
    <n v="18.964536317087045"/>
  </r>
  <r>
    <x v="4"/>
    <x v="57"/>
    <n v="10.5"/>
    <n v="7"/>
    <n v="0"/>
    <x v="2"/>
    <x v="4"/>
    <n v="66854"/>
    <n v="0.19199069667938376"/>
    <n v="10.470577676728395"/>
  </r>
  <r>
    <x v="4"/>
    <x v="58"/>
    <n v="22.4"/>
    <n v="8"/>
    <n v="0"/>
    <x v="0"/>
    <x v="1"/>
    <n v="35608"/>
    <n v="0.28256749301175271"/>
    <n v="22.466861379465289"/>
  </r>
  <r>
    <x v="4"/>
    <x v="59"/>
    <n v="39.5"/>
    <n v="14"/>
    <n v="0"/>
    <x v="0"/>
    <x v="0"/>
    <n v="35299"/>
    <n v="2.8449502133712659"/>
    <n v="39.661180203405195"/>
  </r>
  <r>
    <x v="4"/>
    <x v="60"/>
    <n v="93"/>
    <n v="19"/>
    <n v="6"/>
    <x v="0"/>
    <x v="7"/>
    <n v="20336"/>
    <n v="0.75149725940815237"/>
    <n v="93.43036978756885"/>
  </r>
  <r>
    <x v="4"/>
    <x v="61"/>
    <n v="20.100000000000001"/>
    <n v="5"/>
    <n v="1"/>
    <x v="0"/>
    <x v="7"/>
    <n v="24911"/>
    <n v="0.1977624366863559"/>
    <n v="20.0714543775842"/>
  </r>
  <r>
    <x v="4"/>
    <x v="62"/>
    <n v="17.5"/>
    <n v="5"/>
    <n v="0"/>
    <x v="0"/>
    <x v="2"/>
    <n v="28195"/>
    <n v="0.24270631128637743"/>
    <n v="17.733640716439083"/>
  </r>
  <r>
    <x v="4"/>
    <x v="63"/>
    <n v="31.6"/>
    <n v="9"/>
    <n v="1"/>
    <x v="0"/>
    <x v="5"/>
    <n v="28242"/>
    <n v="0.7815885526803712"/>
    <n v="31.867431485022305"/>
  </r>
  <r>
    <x v="4"/>
    <x v="64"/>
    <n v="0"/>
    <n v="0"/>
    <n v="0"/>
    <x v="0"/>
    <x v="3"/>
    <n v="18904"/>
    <n v="0"/>
    <n v="0"/>
  </r>
  <r>
    <x v="4"/>
    <x v="65"/>
    <n v="53.7"/>
    <n v="23"/>
    <n v="3"/>
    <x v="0"/>
    <x v="8"/>
    <n v="42846"/>
    <n v="1.7286500445691075"/>
    <n v="53.680623628810153"/>
  </r>
  <r>
    <x v="4"/>
    <x v="66"/>
    <n v="15.6"/>
    <n v="8"/>
    <n v="0"/>
    <x v="2"/>
    <x v="3"/>
    <n v="51742"/>
    <n v="1.2359640828837515"/>
    <n v="15.461327354953424"/>
  </r>
  <r>
    <x v="4"/>
    <x v="67"/>
    <n v="13.6"/>
    <n v="6"/>
    <n v="2"/>
    <x v="0"/>
    <x v="8"/>
    <n v="43620"/>
    <n v="0.45095218553976724"/>
    <n v="13.75515818431912"/>
  </r>
  <r>
    <x v="4"/>
    <x v="68"/>
    <n v="12.4"/>
    <n v="3"/>
    <n v="0"/>
    <x v="0"/>
    <x v="0"/>
    <n v="23917"/>
    <n v="0.60963218857955703"/>
    <n v="12.543379186352803"/>
  </r>
  <r>
    <x v="4"/>
    <x v="69"/>
    <n v="15.5"/>
    <n v="16"/>
    <n v="4"/>
    <x v="1"/>
    <x v="4"/>
    <n v="102253"/>
    <n v="0.43883587812430574"/>
    <n v="15.647462666132045"/>
  </r>
  <r>
    <x v="4"/>
    <x v="70"/>
    <n v="4"/>
    <n v="1"/>
    <n v="1"/>
    <x v="0"/>
    <x v="9"/>
    <n v="24864"/>
    <n v="0.17154335844156288"/>
    <n v="4.0218790218790215"/>
  </r>
  <r>
    <x v="4"/>
    <x v="71"/>
    <n v="7.2"/>
    <n v="4"/>
    <n v="1"/>
    <x v="2"/>
    <x v="1"/>
    <n v="55760"/>
    <n v="0.14128374650587636"/>
    <n v="7.1736011477761839"/>
  </r>
  <r>
    <x v="4"/>
    <x v="72"/>
    <n v="68"/>
    <n v="22"/>
    <n v="0"/>
    <x v="0"/>
    <x v="7"/>
    <n v="32137"/>
    <n v="0.87015472141996597"/>
    <n v="68.456918816317639"/>
  </r>
  <r>
    <x v="4"/>
    <x v="73"/>
    <n v="17"/>
    <n v="17"/>
    <n v="1"/>
    <x v="2"/>
    <x v="5"/>
    <n v="99653"/>
    <n v="1.476333932840701"/>
    <n v="17.059195408065989"/>
  </r>
  <r>
    <x v="4"/>
    <x v="74"/>
    <n v="13.7"/>
    <n v="4"/>
    <n v="0"/>
    <x v="0"/>
    <x v="1"/>
    <n v="28121"/>
    <n v="0.14128374650587636"/>
    <n v="14.224245225987696"/>
  </r>
  <r>
    <x v="4"/>
    <x v="75"/>
    <n v="56.9"/>
    <n v="15"/>
    <n v="1"/>
    <x v="0"/>
    <x v="5"/>
    <n v="26291"/>
    <n v="1.3026475878006185"/>
    <n v="57.053744627439045"/>
  </r>
  <r>
    <x v="4"/>
    <x v="76"/>
    <n v="35.9"/>
    <n v="4"/>
    <n v="0"/>
    <x v="0"/>
    <x v="2"/>
    <n v="11328"/>
    <n v="0.19416504902910195"/>
    <n v="35.310734463276837"/>
  </r>
  <r>
    <x v="4"/>
    <x v="77"/>
    <n v="10.4"/>
    <n v="6"/>
    <n v="1"/>
    <x v="2"/>
    <x v="2"/>
    <n v="57382"/>
    <n v="0.29124757354365294"/>
    <n v="10.456240632951099"/>
  </r>
  <r>
    <x v="4"/>
    <x v="78"/>
    <n v="7.7"/>
    <n v="2"/>
    <n v="0"/>
    <x v="0"/>
    <x v="7"/>
    <n v="25777"/>
    <n v="7.9104974674542361E-2"/>
    <n v="7.7588547930325475"/>
  </r>
  <r>
    <x v="4"/>
    <x v="79"/>
    <n v="14.3"/>
    <n v="17"/>
    <n v="4"/>
    <x v="1"/>
    <x v="4"/>
    <n v="118426"/>
    <n v="0.46626312050707491"/>
    <n v="14.354955837400571"/>
  </r>
  <r>
    <x v="4"/>
    <x v="80"/>
    <n v="10.199999999999999"/>
    <n v="2"/>
    <n v="0"/>
    <x v="0"/>
    <x v="1"/>
    <n v="19440"/>
    <n v="7.0641873252938178E-2"/>
    <n v="10.288065843621398"/>
  </r>
  <r>
    <x v="4"/>
    <x v="81"/>
    <n v="58.9"/>
    <n v="16"/>
    <n v="2"/>
    <x v="0"/>
    <x v="7"/>
    <n v="27063"/>
    <n v="0.63283979739633889"/>
    <n v="59.121309537006248"/>
  </r>
  <r>
    <x v="4"/>
    <x v="82"/>
    <n v="27"/>
    <n v="11"/>
    <n v="1"/>
    <x v="0"/>
    <x v="6"/>
    <n v="40735"/>
    <n v="2.6720431413510823"/>
    <n v="27.003805081625138"/>
  </r>
  <r>
    <x v="4"/>
    <x v="83"/>
    <n v="31.9"/>
    <n v="6"/>
    <n v="1"/>
    <x v="0"/>
    <x v="2"/>
    <n v="18701"/>
    <n v="0.29124757354365294"/>
    <n v="32.083845783647931"/>
  </r>
  <r>
    <x v="4"/>
    <x v="84"/>
    <n v="7.9"/>
    <n v="2"/>
    <n v="0"/>
    <x v="0"/>
    <x v="2"/>
    <n v="25438"/>
    <n v="9.7082524514550975E-2"/>
    <n v="7.8622533218020285"/>
  </r>
  <r>
    <x v="4"/>
    <x v="85"/>
    <n v="44.3"/>
    <n v="14"/>
    <n v="2"/>
    <x v="0"/>
    <x v="10"/>
    <n v="31751"/>
    <n v="1.2531350754297808"/>
    <n v="44.093099429939215"/>
  </r>
  <r>
    <x v="4"/>
    <x v="86"/>
    <n v="16.600000000000001"/>
    <n v="6"/>
    <n v="1"/>
    <x v="0"/>
    <x v="1"/>
    <n v="35953"/>
    <n v="0.21192561975881449"/>
    <n v="16.688454370984342"/>
  </r>
  <r>
    <x v="4"/>
    <x v="87"/>
    <n v="18.100000000000001"/>
    <n v="21"/>
    <n v="5"/>
    <x v="1"/>
    <x v="2"/>
    <n v="114682"/>
    <n v="1.0193665074027851"/>
    <n v="18.31150485690867"/>
  </r>
  <r>
    <x v="4"/>
    <x v="88"/>
    <n v="11"/>
    <n v="1"/>
    <n v="0"/>
    <x v="0"/>
    <x v="8"/>
    <n v="9112"/>
    <n v="7.5158697589961201E-2"/>
    <n v="10.974539069359087"/>
  </r>
  <r>
    <x v="4"/>
    <x v="89"/>
    <n v="52.3"/>
    <n v="10"/>
    <n v="1"/>
    <x v="0"/>
    <x v="7"/>
    <n v="18778"/>
    <n v="0.3955248733727118"/>
    <n v="53.253807647246781"/>
  </r>
  <r>
    <x v="4"/>
    <x v="90"/>
    <n v="27.3"/>
    <n v="7"/>
    <n v="1"/>
    <x v="0"/>
    <x v="10"/>
    <n v="25566"/>
    <n v="0.62656753771489038"/>
    <n v="27.380114214190723"/>
  </r>
  <r>
    <x v="4"/>
    <x v="91"/>
    <n v="23.7"/>
    <n v="55"/>
    <n v="9"/>
    <x v="1"/>
    <x v="7"/>
    <n v="229126"/>
    <n v="2.1753868035499146"/>
    <n v="24.004259664987824"/>
  </r>
  <r>
    <x v="4"/>
    <x v="92"/>
    <n v="17.3"/>
    <n v="4"/>
    <n v="1"/>
    <x v="0"/>
    <x v="2"/>
    <n v="23107"/>
    <n v="0.19416504902910195"/>
    <n v="17.310771627645302"/>
  </r>
  <r>
    <x v="4"/>
    <x v="93"/>
    <n v="5.6"/>
    <n v="6"/>
    <n v="2"/>
    <x v="1"/>
    <x v="0"/>
    <n v="107192"/>
    <n v="1.2192643771591141"/>
    <n v="5.5974326442271813"/>
  </r>
  <r>
    <x v="4"/>
    <x v="94"/>
    <n v="43.2"/>
    <n v="8"/>
    <n v="1"/>
    <x v="0"/>
    <x v="1"/>
    <n v="18476"/>
    <n v="0.28256749301175271"/>
    <n v="43.299415457891314"/>
  </r>
  <r>
    <x v="4"/>
    <x v="95"/>
    <n v="12.6"/>
    <n v="20"/>
    <n v="2"/>
    <x v="1"/>
    <x v="5"/>
    <n v="158261"/>
    <n v="1.7368634504008247"/>
    <n v="12.637352221962455"/>
  </r>
  <r>
    <x v="4"/>
    <x v="96"/>
    <n v="30.2"/>
    <n v="10"/>
    <n v="2"/>
    <x v="0"/>
    <x v="2"/>
    <n v="32863"/>
    <n v="0.48541262257275486"/>
    <n v="30.429358244834614"/>
  </r>
  <r>
    <x v="4"/>
    <x v="97"/>
    <n v="48.4"/>
    <n v="13"/>
    <n v="0"/>
    <x v="0"/>
    <x v="2"/>
    <n v="26793"/>
    <n v="0.63103640934458127"/>
    <n v="48.520135856380399"/>
  </r>
  <r>
    <x v="4"/>
    <x v="98"/>
    <n v="54.8"/>
    <n v="24"/>
    <n v="4"/>
    <x v="0"/>
    <x v="7"/>
    <n v="43532"/>
    <n v="0.94925969609450822"/>
    <n v="55.131857024717455"/>
  </r>
  <r>
    <x v="4"/>
    <x v="99"/>
    <n v="46.5"/>
    <n v="10"/>
    <n v="2"/>
    <x v="0"/>
    <x v="7"/>
    <n v="21517"/>
    <n v="0.3955248733727118"/>
    <n v="46.474880327183158"/>
  </r>
  <r>
    <x v="4"/>
    <x v="100"/>
    <n v="20.2"/>
    <n v="8"/>
    <n v="2"/>
    <x v="0"/>
    <x v="7"/>
    <n v="39252"/>
    <n v="0.31641989869816944"/>
    <n v="20.381127076327321"/>
  </r>
  <r>
    <x v="4"/>
    <x v="101"/>
    <n v="183.9"/>
    <n v="56"/>
    <n v="6"/>
    <x v="0"/>
    <x v="7"/>
    <n v="30340"/>
    <n v="2.2149392908871861"/>
    <n v="184.57481872116017"/>
  </r>
  <r>
    <x v="4"/>
    <x v="102"/>
    <n v="41"/>
    <n v="7"/>
    <n v="0"/>
    <x v="0"/>
    <x v="10"/>
    <n v="17052"/>
    <n v="0.62656753771489038"/>
    <n v="41.050903119868636"/>
  </r>
  <r>
    <x v="4"/>
    <x v="103"/>
    <n v="49.2"/>
    <n v="13"/>
    <n v="1"/>
    <x v="0"/>
    <x v="7"/>
    <n v="26313"/>
    <n v="0.51418233538452529"/>
    <n v="49.405236955117246"/>
  </r>
  <r>
    <x v="4"/>
    <x v="104"/>
    <n v="72.599999999999994"/>
    <n v="36"/>
    <n v="11"/>
    <x v="0"/>
    <x v="4"/>
    <n v="49129"/>
    <n v="0.98738072577968794"/>
    <n v="73.276476215677093"/>
  </r>
  <r>
    <x v="4"/>
    <x v="105"/>
    <n v="8"/>
    <n v="3"/>
    <n v="0"/>
    <x v="0"/>
    <x v="11"/>
    <n v="37636"/>
    <n v="0.78471582824139952"/>
    <n v="7.9710915081305131"/>
  </r>
  <r>
    <x v="4"/>
    <x v="106"/>
    <n v="54.6"/>
    <n v="13"/>
    <n v="0"/>
    <x v="0"/>
    <x v="7"/>
    <n v="23621"/>
    <n v="0.51418233538452529"/>
    <n v="55.035773252614199"/>
  </r>
  <r>
    <x v="4"/>
    <x v="107"/>
    <n v="19.100000000000001"/>
    <n v="11"/>
    <n v="0"/>
    <x v="2"/>
    <x v="1"/>
    <n v="57337"/>
    <n v="0.38853030289115992"/>
    <n v="19.184819575492266"/>
  </r>
  <r>
    <x v="4"/>
    <x v="108"/>
    <n v="5.5"/>
    <n v="2"/>
    <n v="0"/>
    <x v="0"/>
    <x v="4"/>
    <n v="36284"/>
    <n v="5.4854484765538218E-2"/>
    <n v="5.512071436445817"/>
  </r>
  <r>
    <x v="4"/>
    <x v="109"/>
    <n v="21.9"/>
    <n v="16"/>
    <n v="1"/>
    <x v="2"/>
    <x v="4"/>
    <n v="72700"/>
    <n v="0.43883587812430574"/>
    <n v="22.008253094910593"/>
  </r>
  <r>
    <x v="4"/>
    <x v="110"/>
    <n v="88.1"/>
    <n v="11"/>
    <n v="1"/>
    <x v="0"/>
    <x v="7"/>
    <n v="12419"/>
    <n v="0.43507736070998299"/>
    <n v="88.57395925597875"/>
  </r>
  <r>
    <x v="4"/>
    <x v="111"/>
    <n v="22.9"/>
    <n v="53"/>
    <n v="7"/>
    <x v="1"/>
    <x v="9"/>
    <n v="229962"/>
    <n v="9.0917979974028338"/>
    <n v="23.047286073351248"/>
  </r>
  <r>
    <x v="4"/>
    <x v="112"/>
    <n v="14"/>
    <n v="2"/>
    <n v="0"/>
    <x v="0"/>
    <x v="10"/>
    <n v="14196"/>
    <n v="0.17901929648996864"/>
    <n v="14.088475626937164"/>
  </r>
  <r>
    <x v="4"/>
    <x v="113"/>
    <n v="12.4"/>
    <n v="3"/>
    <n v="0"/>
    <x v="0"/>
    <x v="5"/>
    <n v="24291"/>
    <n v="0.26052951756012371"/>
    <n v="12.350253180190194"/>
  </r>
  <r>
    <x v="4"/>
    <x v="114"/>
    <n v="84.5"/>
    <n v="12"/>
    <n v="0"/>
    <x v="0"/>
    <x v="7"/>
    <n v="14103"/>
    <n v="0.47462984804725411"/>
    <n v="85.088279089555414"/>
  </r>
  <r>
    <x v="4"/>
    <x v="115"/>
    <n v="18"/>
    <n v="29"/>
    <n v="2"/>
    <x v="1"/>
    <x v="1"/>
    <n v="159709"/>
    <n v="1.0243071621676034"/>
    <n v="18.158024907801064"/>
  </r>
  <r>
    <x v="4"/>
    <x v="116"/>
    <n v="11.7"/>
    <n v="18"/>
    <n v="2"/>
    <x v="1"/>
    <x v="1"/>
    <n v="153149"/>
    <n v="0.63577685927644356"/>
    <n v="11.753259897224272"/>
  </r>
  <r>
    <x v="4"/>
    <x v="117"/>
    <n v="23.2"/>
    <n v="7"/>
    <n v="0"/>
    <x v="0"/>
    <x v="7"/>
    <n v="29888"/>
    <n v="0.27686741136089826"/>
    <n v="23.420770877944324"/>
  </r>
  <r>
    <x v="4"/>
    <x v="118"/>
    <n v="6.6"/>
    <n v="4"/>
    <n v="1"/>
    <x v="2"/>
    <x v="5"/>
    <n v="60539"/>
    <n v="0.34737269008016491"/>
    <n v="6.6073109896100037"/>
  </r>
  <r>
    <x v="4"/>
    <x v="119"/>
    <n v="16.8"/>
    <n v="8"/>
    <n v="2"/>
    <x v="0"/>
    <x v="2"/>
    <n v="46832"/>
    <n v="0.3883300980582039"/>
    <n v="17.082336863682951"/>
  </r>
  <r>
    <x v="4"/>
    <x v="120"/>
    <n v="33.200000000000003"/>
    <n v="6"/>
    <n v="0"/>
    <x v="0"/>
    <x v="4"/>
    <n v="17958"/>
    <n v="0.16456345429661468"/>
    <n v="33.41129301703976"/>
  </r>
  <r>
    <x v="4"/>
    <x v="121"/>
    <n v="19"/>
    <n v="3"/>
    <n v="0"/>
    <x v="0"/>
    <x v="3"/>
    <n v="15783"/>
    <n v="0.46348653108140681"/>
    <n v="19.007793195210038"/>
  </r>
  <r>
    <x v="4"/>
    <x v="122"/>
    <n v="8.1999999999999993"/>
    <n v="1"/>
    <n v="0"/>
    <x v="0"/>
    <x v="2"/>
    <n v="12154"/>
    <n v="4.8541262257275487E-2"/>
    <n v="8.2277439526081952"/>
  </r>
  <r>
    <x v="4"/>
    <x v="123"/>
    <n v="12.8"/>
    <n v="5"/>
    <n v="0"/>
    <x v="0"/>
    <x v="1"/>
    <n v="39146"/>
    <n v="0.17660468313234542"/>
    <n v="12.772697082715986"/>
  </r>
  <r>
    <x v="4"/>
    <x v="124"/>
    <n v="47.6"/>
    <n v="13"/>
    <n v="2"/>
    <x v="0"/>
    <x v="1"/>
    <n v="27080"/>
    <n v="0.45917217614409817"/>
    <n v="48.005908419497786"/>
  </r>
  <r>
    <x v="4"/>
    <x v="125"/>
    <n v="70.099999999999994"/>
    <n v="13"/>
    <n v="4"/>
    <x v="0"/>
    <x v="2"/>
    <n v="18603"/>
    <n v="0.63103640934458127"/>
    <n v="69.88120195667365"/>
  </r>
  <r>
    <x v="4"/>
    <x v="126"/>
    <n v="6"/>
    <n v="3"/>
    <n v="1"/>
    <x v="2"/>
    <x v="3"/>
    <n v="50192"/>
    <n v="0.46348653108140681"/>
    <n v="5.9770481351609819"/>
  </r>
  <r>
    <x v="4"/>
    <x v="127"/>
    <n v="17.600000000000001"/>
    <n v="10"/>
    <n v="2"/>
    <x v="2"/>
    <x v="1"/>
    <n v="55850"/>
    <n v="0.35320936626469085"/>
    <n v="17.905102954341988"/>
  </r>
  <r>
    <x v="4"/>
    <x v="128"/>
    <n v="33.4"/>
    <n v="29"/>
    <n v="5"/>
    <x v="2"/>
    <x v="10"/>
    <n v="86762"/>
    <n v="2.5957797991045455"/>
    <n v="33.424771213203933"/>
  </r>
  <r>
    <x v="4"/>
    <x v="129"/>
    <n v="43.8"/>
    <n v="7"/>
    <n v="0"/>
    <x v="0"/>
    <x v="7"/>
    <n v="15886"/>
    <n v="0.27686741136089826"/>
    <n v="44.063955684250281"/>
  </r>
  <r>
    <x v="4"/>
    <x v="130"/>
    <n v="25.6"/>
    <n v="6"/>
    <n v="0"/>
    <x v="0"/>
    <x v="1"/>
    <n v="23099"/>
    <n v="0.21192561975881449"/>
    <n v="25.97515043941296"/>
  </r>
  <r>
    <x v="4"/>
    <x v="131"/>
    <n v="14"/>
    <n v="5"/>
    <n v="1"/>
    <x v="0"/>
    <x v="5"/>
    <n v="35796"/>
    <n v="0.43421586260020617"/>
    <n v="13.968041121913062"/>
  </r>
  <r>
    <x v="4"/>
    <x v="132"/>
    <n v="12.5"/>
    <n v="5"/>
    <n v="1"/>
    <x v="0"/>
    <x v="4"/>
    <n v="39997"/>
    <n v="0.13713621191384553"/>
    <n v="12.500937570317776"/>
  </r>
  <r>
    <x v="4"/>
    <x v="133"/>
    <n v="53.5"/>
    <n v="49"/>
    <n v="11"/>
    <x v="2"/>
    <x v="7"/>
    <n v="90903"/>
    <n v="1.9380718795262877"/>
    <n v="53.903611541973312"/>
  </r>
  <r>
    <x v="4"/>
    <x v="134"/>
    <n v="6.5"/>
    <n v="2"/>
    <n v="1"/>
    <x v="0"/>
    <x v="4"/>
    <n v="30677"/>
    <n v="5.4854484765538218E-2"/>
    <n v="6.5195423281285647"/>
  </r>
  <r>
    <x v="4"/>
    <x v="135"/>
    <n v="18.600000000000001"/>
    <n v="15"/>
    <n v="0"/>
    <x v="2"/>
    <x v="5"/>
    <n v="80593"/>
    <n v="1.3026475878006185"/>
    <n v="18.612038266350673"/>
  </r>
  <r>
    <x v="4"/>
    <x v="136"/>
    <n v="2.1"/>
    <n v="1"/>
    <n v="1"/>
    <x v="0"/>
    <x v="9"/>
    <n v="48019"/>
    <n v="0.17154335844156288"/>
    <n v="2.0825090068514549"/>
  </r>
  <r>
    <x v="4"/>
    <x v="137"/>
    <n v="54.6"/>
    <n v="9"/>
    <n v="2"/>
    <x v="0"/>
    <x v="2"/>
    <n v="16462"/>
    <n v="0.43687136031547941"/>
    <n v="54.671364354270438"/>
  </r>
  <r>
    <x v="4"/>
    <x v="138"/>
    <n v="36.299999999999997"/>
    <n v="16"/>
    <n v="1"/>
    <x v="0"/>
    <x v="7"/>
    <n v="43723"/>
    <n v="0.63283979739633889"/>
    <n v="36.594012304736637"/>
  </r>
  <r>
    <x v="4"/>
    <x v="139"/>
    <n v="9.1"/>
    <n v="2"/>
    <n v="0"/>
    <x v="0"/>
    <x v="4"/>
    <n v="21812"/>
    <n v="5.4854484765538218E-2"/>
    <n v="9.1692646249770764"/>
  </r>
  <r>
    <x v="4"/>
    <x v="140"/>
    <n v="45.7"/>
    <n v="7"/>
    <n v="1"/>
    <x v="0"/>
    <x v="7"/>
    <n v="15366"/>
    <n v="0.27686741136089826"/>
    <n v="45.555121697253675"/>
  </r>
  <r>
    <x v="4"/>
    <x v="141"/>
    <n v="7.8"/>
    <n v="7"/>
    <n v="0"/>
    <x v="2"/>
    <x v="1"/>
    <n v="89521"/>
    <n v="0.24724655638528362"/>
    <n v="7.8193943320561656"/>
  </r>
  <r>
    <x v="4"/>
    <x v="142"/>
    <n v="26.5"/>
    <n v="23"/>
    <n v="2"/>
    <x v="2"/>
    <x v="4"/>
    <n v="86115"/>
    <n v="0.63082657480368953"/>
    <n v="26.708471230331536"/>
  </r>
  <r>
    <x v="4"/>
    <x v="143"/>
    <n v="14.3"/>
    <n v="5"/>
    <n v="0"/>
    <x v="0"/>
    <x v="5"/>
    <n v="34930"/>
    <n v="0.43421586260020617"/>
    <n v="14.314342971657601"/>
  </r>
  <r>
    <x v="4"/>
    <x v="144"/>
    <n v="16.7"/>
    <n v="8"/>
    <n v="1"/>
    <x v="0"/>
    <x v="1"/>
    <n v="47681"/>
    <n v="0.28256749301175271"/>
    <n v="16.778171598750024"/>
  </r>
  <r>
    <x v="4"/>
    <x v="145"/>
    <n v="9"/>
    <n v="5"/>
    <n v="0"/>
    <x v="2"/>
    <x v="0"/>
    <n v="55677"/>
    <n v="1.016053647632595"/>
    <n v="8.9803689135549689"/>
  </r>
  <r>
    <x v="4"/>
    <x v="146"/>
    <n v="15.1"/>
    <n v="11"/>
    <n v="2"/>
    <x v="2"/>
    <x v="1"/>
    <n v="72806"/>
    <n v="0.38853030289115992"/>
    <n v="15.108644891904513"/>
  </r>
  <r>
    <x v="4"/>
    <x v="147"/>
    <n v="37.799999999999997"/>
    <n v="16"/>
    <n v="3"/>
    <x v="0"/>
    <x v="10"/>
    <n v="42271"/>
    <n v="1.4321543719197491"/>
    <n v="37.851008965957746"/>
  </r>
  <r>
    <x v="4"/>
    <x v="148"/>
    <n v="50.1"/>
    <n v="25"/>
    <n v="2"/>
    <x v="0"/>
    <x v="8"/>
    <n v="49579"/>
    <n v="1.8789674397490301"/>
    <n v="50.424574920833422"/>
  </r>
  <r>
    <x v="4"/>
    <x v="149"/>
    <n v="7.3"/>
    <n v="3"/>
    <n v="0"/>
    <x v="0"/>
    <x v="1"/>
    <n v="41369"/>
    <n v="0.10596280987940725"/>
    <n v="7.2518069085547152"/>
  </r>
  <r>
    <x v="4"/>
    <x v="150"/>
    <n v="0"/>
    <n v="0"/>
    <n v="0"/>
    <x v="0"/>
    <x v="11"/>
    <n v="27472"/>
    <n v="0"/>
    <n v="0"/>
  </r>
  <r>
    <x v="4"/>
    <x v="151"/>
    <n v="46.8"/>
    <n v="16"/>
    <n v="3"/>
    <x v="0"/>
    <x v="8"/>
    <n v="34302"/>
    <n v="1.2025391614393792"/>
    <n v="46.644510524167686"/>
  </r>
  <r>
    <x v="4"/>
    <x v="152"/>
    <n v="7.4"/>
    <n v="2"/>
    <n v="0"/>
    <x v="0"/>
    <x v="4"/>
    <n v="26625"/>
    <n v="5.4854484765538218E-2"/>
    <n v="7.511737089201878"/>
  </r>
  <r>
    <x v="4"/>
    <x v="153"/>
    <n v="31.6"/>
    <n v="17"/>
    <n v="3"/>
    <x v="2"/>
    <x v="5"/>
    <n v="53259"/>
    <n v="1.476333932840701"/>
    <n v="31.919487786101882"/>
  </r>
  <r>
    <x v="4"/>
    <x v="154"/>
    <n v="15.6"/>
    <n v="2"/>
    <n v="0"/>
    <x v="0"/>
    <x v="11"/>
    <n v="12720"/>
    <n v="0.52314388549426627"/>
    <n v="15.723270440251572"/>
  </r>
  <r>
    <x v="4"/>
    <x v="155"/>
    <n v="9.1999999999999993"/>
    <n v="6"/>
    <n v="0"/>
    <x v="2"/>
    <x v="4"/>
    <n v="64956"/>
    <n v="0.16456345429661468"/>
    <n v="9.2370219841123227"/>
  </r>
  <r>
    <x v="4"/>
    <x v="156"/>
    <n v="17.5"/>
    <n v="8"/>
    <n v="0"/>
    <x v="0"/>
    <x v="10"/>
    <n v="45823"/>
    <n v="0.71607718595987457"/>
    <n v="17.458481548567313"/>
  </r>
  <r>
    <x v="4"/>
    <x v="157"/>
    <n v="17.600000000000001"/>
    <n v="4"/>
    <n v="2"/>
    <x v="0"/>
    <x v="1"/>
    <n v="22659"/>
    <n v="0.14128374650587636"/>
    <n v="17.653029701222472"/>
  </r>
  <r>
    <x v="4"/>
    <x v="158"/>
    <n v="10.199999999999999"/>
    <n v="3"/>
    <n v="0"/>
    <x v="0"/>
    <x v="4"/>
    <n v="29306"/>
    <n v="8.2281727148307338E-2"/>
    <n v="10.236811574421621"/>
  </r>
  <r>
    <x v="4"/>
    <x v="159"/>
    <n v="19.600000000000001"/>
    <n v="11"/>
    <n v="0"/>
    <x v="2"/>
    <x v="4"/>
    <n v="55644"/>
    <n v="0.30169966621046018"/>
    <n v="19.768528502623823"/>
  </r>
  <r>
    <x v="4"/>
    <x v="160"/>
    <n v="58.2"/>
    <n v="13"/>
    <n v="2"/>
    <x v="0"/>
    <x v="7"/>
    <n v="22158"/>
    <n v="0.51418233538452529"/>
    <n v="58.66955501399044"/>
  </r>
  <r>
    <x v="4"/>
    <x v="161"/>
    <n v="148.1"/>
    <n v="23"/>
    <n v="1"/>
    <x v="0"/>
    <x v="7"/>
    <n v="15332"/>
    <n v="0.9097072087572371"/>
    <n v="150.01304461257499"/>
  </r>
  <r>
    <x v="4"/>
    <x v="162"/>
    <n v="29.3"/>
    <n v="11"/>
    <n v="1"/>
    <x v="0"/>
    <x v="10"/>
    <n v="37612"/>
    <n v="0.98460613069482761"/>
    <n v="29.245985323832819"/>
  </r>
  <r>
    <x v="4"/>
    <x v="163"/>
    <n v="43.5"/>
    <n v="5"/>
    <n v="0"/>
    <x v="0"/>
    <x v="1"/>
    <n v="11435"/>
    <n v="0.17660468313234542"/>
    <n v="43.725404459991253"/>
  </r>
  <r>
    <x v="4"/>
    <x v="164"/>
    <n v="17.899999999999999"/>
    <n v="5"/>
    <n v="1"/>
    <x v="0"/>
    <x v="1"/>
    <n v="27836"/>
    <n v="0.17660468313234542"/>
    <n v="17.962350912487427"/>
  </r>
  <r>
    <x v="4"/>
    <x v="165"/>
    <n v="32.5"/>
    <n v="20"/>
    <n v="0"/>
    <x v="2"/>
    <x v="4"/>
    <n v="61155"/>
    <n v="0.54854484765538214"/>
    <n v="32.703785463167364"/>
  </r>
  <r>
    <x v="4"/>
    <x v="166"/>
    <n v="0"/>
    <n v="0"/>
    <n v="0"/>
    <x v="0"/>
    <x v="1"/>
    <n v="11146"/>
    <n v="0"/>
    <n v="0"/>
  </r>
  <r>
    <x v="4"/>
    <x v="167"/>
    <n v="8.1"/>
    <n v="10"/>
    <n v="2"/>
    <x v="1"/>
    <x v="3"/>
    <n v="122415"/>
    <n v="1.5449551036046891"/>
    <n v="8.168933545725606"/>
  </r>
  <r>
    <x v="4"/>
    <x v="168"/>
    <n v="12.8"/>
    <n v="16"/>
    <n v="0"/>
    <x v="1"/>
    <x v="4"/>
    <n v="124306"/>
    <n v="0.43883587812430574"/>
    <n v="12.871462359017265"/>
  </r>
  <r>
    <x v="4"/>
    <x v="169"/>
    <n v="7.4"/>
    <n v="2"/>
    <n v="0"/>
    <x v="0"/>
    <x v="4"/>
    <n v="27197"/>
    <n v="5.4854484765538218E-2"/>
    <n v="7.3537522520866263"/>
  </r>
  <r>
    <x v="4"/>
    <x v="170"/>
    <n v="13.3"/>
    <n v="10"/>
    <n v="0"/>
    <x v="2"/>
    <x v="4"/>
    <n v="74947"/>
    <n v="0.27427242382769107"/>
    <n v="13.342762218634501"/>
  </r>
  <r>
    <x v="4"/>
    <x v="171"/>
    <n v="27"/>
    <n v="21"/>
    <n v="2"/>
    <x v="2"/>
    <x v="6"/>
    <n v="77389"/>
    <n v="5.1011732698520662"/>
    <n v="27.135639431960616"/>
  </r>
  <r>
    <x v="4"/>
    <x v="172"/>
    <n v="64.5"/>
    <n v="23"/>
    <n v="1"/>
    <x v="0"/>
    <x v="10"/>
    <n v="35857"/>
    <n v="2.0587219096346399"/>
    <n v="64.14368184733803"/>
  </r>
  <r>
    <x v="4"/>
    <x v="173"/>
    <n v="23.3"/>
    <n v="7"/>
    <n v="1"/>
    <x v="0"/>
    <x v="8"/>
    <n v="29755"/>
    <n v="0.52611088312972842"/>
    <n v="23.525457906234248"/>
  </r>
  <r>
    <x v="4"/>
    <x v="174"/>
    <n v="21.5"/>
    <n v="10"/>
    <n v="1"/>
    <x v="0"/>
    <x v="2"/>
    <n v="46372"/>
    <n v="0.48541262257275486"/>
    <n v="21.564737341499182"/>
  </r>
  <r>
    <x v="4"/>
    <x v="175"/>
    <n v="4.4000000000000004"/>
    <n v="1"/>
    <n v="0"/>
    <x v="0"/>
    <x v="4"/>
    <n v="22746"/>
    <n v="2.7427242382769109E-2"/>
    <n v="4.3963773850347314"/>
  </r>
  <r>
    <x v="4"/>
    <x v="176"/>
    <n v="6"/>
    <n v="2"/>
    <n v="0"/>
    <x v="0"/>
    <x v="2"/>
    <n v="33574"/>
    <n v="9.7082524514550975E-2"/>
    <n v="5.9569905283850604"/>
  </r>
  <r>
    <x v="4"/>
    <x v="177"/>
    <n v="72.900000000000006"/>
    <n v="17"/>
    <n v="1"/>
    <x v="0"/>
    <x v="7"/>
    <n v="23120"/>
    <n v="0.67239228473361001"/>
    <n v="73.529411764705884"/>
  </r>
  <r>
    <x v="4"/>
    <x v="178"/>
    <n v="62.2"/>
    <n v="9"/>
    <n v="3"/>
    <x v="0"/>
    <x v="8"/>
    <n v="14395"/>
    <n v="0.6764282783096508"/>
    <n v="62.521708926710666"/>
  </r>
  <r>
    <x v="4"/>
    <x v="179"/>
    <n v="0"/>
    <n v="0"/>
    <n v="0"/>
    <x v="0"/>
    <x v="9"/>
    <n v="9732"/>
    <n v="0"/>
    <n v="0"/>
  </r>
  <r>
    <x v="4"/>
    <x v="180"/>
    <n v="4.4000000000000004"/>
    <n v="1"/>
    <n v="0"/>
    <x v="0"/>
    <x v="5"/>
    <n v="22547"/>
    <n v="8.6843172520041229E-2"/>
    <n v="4.435179846542777"/>
  </r>
  <r>
    <x v="4"/>
    <x v="181"/>
    <n v="8.1"/>
    <n v="2"/>
    <n v="0"/>
    <x v="0"/>
    <x v="2"/>
    <n v="24350"/>
    <n v="9.7082524514550975E-2"/>
    <n v="8.2135523613963031"/>
  </r>
  <r>
    <x v="4"/>
    <x v="182"/>
    <n v="37.9"/>
    <n v="9"/>
    <n v="1"/>
    <x v="0"/>
    <x v="10"/>
    <n v="23697"/>
    <n v="0.80558683420485899"/>
    <n v="37.979491074819599"/>
  </r>
  <r>
    <x v="4"/>
    <x v="183"/>
    <n v="18.3"/>
    <n v="6"/>
    <n v="1"/>
    <x v="0"/>
    <x v="4"/>
    <n v="32518"/>
    <n v="0.16456345429661468"/>
    <n v="18.451319269327758"/>
  </r>
  <r>
    <x v="4"/>
    <x v="184"/>
    <n v="49.4"/>
    <n v="60"/>
    <n v="1"/>
    <x v="1"/>
    <x v="10"/>
    <n v="122723"/>
    <n v="5.3705788946990598"/>
    <n v="48.890591005760946"/>
  </r>
  <r>
    <x v="4"/>
    <x v="185"/>
    <n v="8.9"/>
    <n v="4"/>
    <n v="2"/>
    <x v="0"/>
    <x v="1"/>
    <n v="44480"/>
    <n v="0.14128374650587636"/>
    <n v="8.9928057553956844"/>
  </r>
  <r>
    <x v="4"/>
    <x v="186"/>
    <n v="15.9"/>
    <n v="3"/>
    <n v="0"/>
    <x v="0"/>
    <x v="10"/>
    <n v="19039"/>
    <n v="0.26852894473495298"/>
    <n v="15.757130101370871"/>
  </r>
  <r>
    <x v="4"/>
    <x v="187"/>
    <n v="157.1"/>
    <n v="127"/>
    <n v="8"/>
    <x v="2"/>
    <x v="7"/>
    <n v="80148"/>
    <n v="5.0231658918334396"/>
    <n v="158.45685481858561"/>
  </r>
  <r>
    <x v="4"/>
    <x v="188"/>
    <n v="8.9"/>
    <n v="3"/>
    <n v="2"/>
    <x v="0"/>
    <x v="0"/>
    <n v="33410"/>
    <n v="0.60963218857955703"/>
    <n v="8.979347500748279"/>
  </r>
  <r>
    <x v="4"/>
    <x v="189"/>
    <n v="12.4"/>
    <n v="6"/>
    <n v="1"/>
    <x v="0"/>
    <x v="11"/>
    <n v="48303"/>
    <n v="1.569431656482799"/>
    <n v="12.421588721197441"/>
  </r>
  <r>
    <x v="4"/>
    <x v="190"/>
    <n v="10.3"/>
    <n v="2"/>
    <n v="0"/>
    <x v="0"/>
    <x v="4"/>
    <n v="19338"/>
    <n v="5.4854484765538218E-2"/>
    <n v="10.34233116144379"/>
  </r>
  <r>
    <x v="4"/>
    <x v="191"/>
    <n v="3"/>
    <n v="1"/>
    <n v="0"/>
    <x v="0"/>
    <x v="0"/>
    <n v="33172"/>
    <n v="0.20321072952651897"/>
    <n v="3.0145906185939948"/>
  </r>
  <r>
    <x v="4"/>
    <x v="192"/>
    <n v="3.3"/>
    <n v="2"/>
    <n v="0"/>
    <x v="2"/>
    <x v="9"/>
    <n v="60951"/>
    <n v="0.34308671688312575"/>
    <n v="3.2813243425046346"/>
  </r>
  <r>
    <x v="4"/>
    <x v="193"/>
    <n v="18.399999999999999"/>
    <n v="2"/>
    <n v="0"/>
    <x v="0"/>
    <x v="7"/>
    <n v="10831"/>
    <n v="7.9104974674542361E-2"/>
    <n v="18.465515649524512"/>
  </r>
  <r>
    <x v="4"/>
    <x v="194"/>
    <n v="8.1"/>
    <n v="3"/>
    <n v="0"/>
    <x v="0"/>
    <x v="7"/>
    <n v="36967"/>
    <n v="0.11865746201181353"/>
    <n v="8.1153461195119974"/>
  </r>
  <r>
    <x v="4"/>
    <x v="195"/>
    <n v="25.1"/>
    <n v="11"/>
    <n v="0"/>
    <x v="0"/>
    <x v="4"/>
    <n v="43846"/>
    <n v="0.30169966621046018"/>
    <n v="25.087807325639737"/>
  </r>
  <r>
    <x v="4"/>
    <x v="196"/>
    <n v="8.3000000000000007"/>
    <n v="3"/>
    <n v="1"/>
    <x v="0"/>
    <x v="2"/>
    <n v="35627"/>
    <n v="0.14562378677182647"/>
    <n v="8.4205798972689241"/>
  </r>
  <r>
    <x v="4"/>
    <x v="197"/>
    <n v="14.3"/>
    <n v="2"/>
    <n v="2"/>
    <x v="0"/>
    <x v="8"/>
    <n v="13879"/>
    <n v="0.1503173951799224"/>
    <n v="14.410260105194899"/>
  </r>
  <r>
    <x v="4"/>
    <x v="198"/>
    <n v="38.4"/>
    <n v="3"/>
    <n v="2"/>
    <x v="0"/>
    <x v="10"/>
    <n v="7768"/>
    <n v="0.26852894473495298"/>
    <n v="38.61997940267765"/>
  </r>
  <r>
    <x v="4"/>
    <x v="199"/>
    <n v="37.4"/>
    <n v="9"/>
    <n v="0"/>
    <x v="0"/>
    <x v="2"/>
    <n v="23615"/>
    <n v="0.43687136031547941"/>
    <n v="38.111369892017784"/>
  </r>
  <r>
    <x v="4"/>
    <x v="200"/>
    <n v="52.9"/>
    <n v="9"/>
    <n v="1"/>
    <x v="0"/>
    <x v="10"/>
    <n v="17038"/>
    <n v="0.80558683420485899"/>
    <n v="52.823101302969832"/>
  </r>
  <r>
    <x v="4"/>
    <x v="201"/>
    <n v="17.5"/>
    <n v="11"/>
    <n v="2"/>
    <x v="2"/>
    <x v="8"/>
    <n v="62426"/>
    <n v="0.82674567348957317"/>
    <n v="17.620863101912665"/>
  </r>
  <r>
    <x v="4"/>
    <x v="202"/>
    <n v="10.5"/>
    <n v="3"/>
    <n v="0"/>
    <x v="0"/>
    <x v="4"/>
    <n v="28269"/>
    <n v="8.2281727148307338E-2"/>
    <n v="10.612331529236974"/>
  </r>
  <r>
    <x v="4"/>
    <x v="203"/>
    <n v="16.3"/>
    <n v="7"/>
    <n v="3"/>
    <x v="0"/>
    <x v="2"/>
    <n v="42307"/>
    <n v="0.33978883580092839"/>
    <n v="16.545725293686623"/>
  </r>
  <r>
    <x v="4"/>
    <x v="204"/>
    <n v="44.7"/>
    <n v="79"/>
    <n v="11"/>
    <x v="1"/>
    <x v="2"/>
    <n v="175948"/>
    <n v="3.8347597183247633"/>
    <n v="44.899629435969715"/>
  </r>
  <r>
    <x v="4"/>
    <x v="205"/>
    <n v="17.7"/>
    <n v="15"/>
    <n v="0"/>
    <x v="2"/>
    <x v="4"/>
    <n v="84588"/>
    <n v="0.41140863574153658"/>
    <n v="17.733011774719817"/>
  </r>
  <r>
    <x v="4"/>
    <x v="206"/>
    <n v="4.4000000000000004"/>
    <n v="2"/>
    <n v="1"/>
    <x v="0"/>
    <x v="3"/>
    <n v="45287"/>
    <n v="0.30899102072093787"/>
    <n v="4.416278402190474"/>
  </r>
  <r>
    <x v="4"/>
    <x v="207"/>
    <n v="0"/>
    <n v="0"/>
    <n v="0"/>
    <x v="0"/>
    <x v="11"/>
    <n v="7314"/>
    <n v="0"/>
    <n v="0"/>
  </r>
  <r>
    <x v="4"/>
    <x v="208"/>
    <n v="3.2"/>
    <n v="1"/>
    <n v="0"/>
    <x v="0"/>
    <x v="0"/>
    <n v="32370"/>
    <n v="0.20321072952651897"/>
    <n v="3.0892801977139328"/>
  </r>
  <r>
    <x v="4"/>
    <x v="209"/>
    <n v="6.4"/>
    <n v="3"/>
    <n v="0"/>
    <x v="0"/>
    <x v="6"/>
    <n v="46625"/>
    <n v="0.72873903855029509"/>
    <n v="6.4343163538873984"/>
  </r>
  <r>
    <x v="4"/>
    <x v="210"/>
    <n v="14"/>
    <n v="6"/>
    <n v="0"/>
    <x v="0"/>
    <x v="4"/>
    <n v="42661"/>
    <n v="0.16456345429661468"/>
    <n v="14.064367923864889"/>
  </r>
  <r>
    <x v="4"/>
    <x v="211"/>
    <n v="17.3"/>
    <n v="4"/>
    <n v="1"/>
    <x v="0"/>
    <x v="7"/>
    <n v="23019"/>
    <n v="0.15820994934908472"/>
    <n v="17.3769494765194"/>
  </r>
  <r>
    <x v="4"/>
    <x v="212"/>
    <n v="61.9"/>
    <n v="17"/>
    <n v="4"/>
    <x v="0"/>
    <x v="2"/>
    <n v="27114"/>
    <n v="0.82520145837368331"/>
    <n v="62.698237073098767"/>
  </r>
  <r>
    <x v="4"/>
    <x v="213"/>
    <n v="28.7"/>
    <n v="7"/>
    <n v="0"/>
    <x v="0"/>
    <x v="4"/>
    <n v="23887"/>
    <n v="0.19199069667938376"/>
    <n v="29.304642692678026"/>
  </r>
  <r>
    <x v="4"/>
    <x v="214"/>
    <n v="16.100000000000001"/>
    <n v="3"/>
    <n v="0"/>
    <x v="0"/>
    <x v="7"/>
    <n v="18558"/>
    <n v="0.11865746201181353"/>
    <n v="16.165535079211121"/>
  </r>
  <r>
    <x v="4"/>
    <x v="215"/>
    <n v="61.2"/>
    <n v="16"/>
    <n v="0"/>
    <x v="0"/>
    <x v="7"/>
    <n v="26132"/>
    <n v="0.63283979739633889"/>
    <n v="61.227613653757849"/>
  </r>
  <r>
    <x v="4"/>
    <x v="216"/>
    <n v="0"/>
    <n v="0"/>
    <n v="0"/>
    <x v="0"/>
    <x v="9"/>
    <n v="38075"/>
    <n v="0"/>
    <n v="0"/>
  </r>
  <r>
    <x v="4"/>
    <x v="217"/>
    <n v="29.7"/>
    <n v="7"/>
    <n v="0"/>
    <x v="0"/>
    <x v="2"/>
    <n v="23504"/>
    <n v="0.33978883580092839"/>
    <n v="29.782164737916951"/>
  </r>
  <r>
    <x v="4"/>
    <x v="218"/>
    <n v="18.8"/>
    <n v="6"/>
    <n v="0"/>
    <x v="0"/>
    <x v="5"/>
    <n v="31915"/>
    <n v="0.52105903512024743"/>
    <n v="18.799937333542221"/>
  </r>
  <r>
    <x v="4"/>
    <x v="219"/>
    <n v="11.1"/>
    <n v="2"/>
    <n v="0"/>
    <x v="0"/>
    <x v="5"/>
    <n v="18023"/>
    <n v="0.17368634504008246"/>
    <n v="11.096931698385395"/>
  </r>
  <r>
    <x v="4"/>
    <x v="220"/>
    <n v="33.700000000000003"/>
    <n v="6"/>
    <n v="2"/>
    <x v="0"/>
    <x v="5"/>
    <n v="17630"/>
    <n v="0.52105903512024743"/>
    <n v="34.032898468519569"/>
  </r>
  <r>
    <x v="4"/>
    <x v="221"/>
    <n v="6.7"/>
    <n v="2"/>
    <n v="0"/>
    <x v="0"/>
    <x v="2"/>
    <n v="29675"/>
    <n v="9.7082524514550975E-2"/>
    <n v="6.7396798652064032"/>
  </r>
  <r>
    <x v="4"/>
    <x v="222"/>
    <n v="39.6"/>
    <n v="22"/>
    <n v="6"/>
    <x v="2"/>
    <x v="7"/>
    <n v="55147"/>
    <n v="0.87015472141996597"/>
    <n v="39.893375886267613"/>
  </r>
  <r>
    <x v="4"/>
    <x v="223"/>
    <n v="0"/>
    <n v="0"/>
    <n v="0"/>
    <x v="0"/>
    <x v="3"/>
    <n v="25459"/>
    <n v="0"/>
    <n v="0"/>
  </r>
  <r>
    <x v="4"/>
    <x v="224"/>
    <n v="51.2"/>
    <n v="5"/>
    <n v="1"/>
    <x v="0"/>
    <x v="1"/>
    <n v="9735"/>
    <n v="0.17660468313234542"/>
    <n v="51.361068310220851"/>
  </r>
  <r>
    <x v="4"/>
    <x v="225"/>
    <n v="0"/>
    <n v="0"/>
    <n v="0"/>
    <x v="0"/>
    <x v="1"/>
    <n v="11526"/>
    <n v="0"/>
    <n v="0"/>
  </r>
  <r>
    <x v="4"/>
    <x v="226"/>
    <n v="10.1"/>
    <n v="3"/>
    <n v="1"/>
    <x v="0"/>
    <x v="3"/>
    <n v="29753"/>
    <n v="0.46348653108140681"/>
    <n v="10.083016838638121"/>
  </r>
  <r>
    <x v="4"/>
    <x v="227"/>
    <n v="71.099999999999994"/>
    <n v="65"/>
    <n v="6"/>
    <x v="2"/>
    <x v="7"/>
    <n v="90951"/>
    <n v="2.5709116769226266"/>
    <n v="71.46705368824972"/>
  </r>
  <r>
    <x v="4"/>
    <x v="228"/>
    <n v="10.1"/>
    <n v="4"/>
    <n v="0"/>
    <x v="0"/>
    <x v="2"/>
    <n v="39520"/>
    <n v="0.19416504902910195"/>
    <n v="10.121457489878543"/>
  </r>
  <r>
    <x v="4"/>
    <x v="229"/>
    <n v="35.9"/>
    <n v="5"/>
    <n v="1"/>
    <x v="0"/>
    <x v="1"/>
    <n v="13496"/>
    <n v="0.17660468313234542"/>
    <n v="37.048014226437459"/>
  </r>
  <r>
    <x v="4"/>
    <x v="230"/>
    <n v="39.200000000000003"/>
    <n v="4"/>
    <n v="0"/>
    <x v="0"/>
    <x v="8"/>
    <n v="10180"/>
    <n v="0.30063479035984481"/>
    <n v="39.292730844793709"/>
  </r>
  <r>
    <x v="4"/>
    <x v="231"/>
    <n v="63.1"/>
    <n v="30"/>
    <n v="8"/>
    <x v="0"/>
    <x v="2"/>
    <n v="47481"/>
    <n v="1.4562378677182646"/>
    <n v="63.183168004043729"/>
  </r>
  <r>
    <x v="4"/>
    <x v="232"/>
    <n v="15.5"/>
    <n v="5"/>
    <n v="1"/>
    <x v="0"/>
    <x v="4"/>
    <n v="32264"/>
    <n v="0.13713621191384553"/>
    <n v="15.497148524671461"/>
  </r>
  <r>
    <x v="4"/>
    <x v="233"/>
    <n v="159.30000000000001"/>
    <n v="69"/>
    <n v="5"/>
    <x v="0"/>
    <x v="10"/>
    <n v="43312"/>
    <n v="6.1761657289039187"/>
    <n v="159.30919837458441"/>
  </r>
  <r>
    <x v="4"/>
    <x v="234"/>
    <n v="16.399999999999999"/>
    <n v="2"/>
    <n v="0"/>
    <x v="0"/>
    <x v="9"/>
    <n v="12245"/>
    <n v="0.34308671688312575"/>
    <n v="16.333197223356471"/>
  </r>
  <r>
    <x v="4"/>
    <x v="235"/>
    <n v="22.1"/>
    <n v="12"/>
    <n v="1"/>
    <x v="2"/>
    <x v="4"/>
    <n v="53634"/>
    <n v="0.32912690859322935"/>
    <n v="22.373867322966774"/>
  </r>
  <r>
    <x v="4"/>
    <x v="236"/>
    <n v="27.5"/>
    <n v="22"/>
    <n v="2"/>
    <x v="2"/>
    <x v="1"/>
    <n v="79983"/>
    <n v="0.77706060578231984"/>
    <n v="27.505844992060812"/>
  </r>
  <r>
    <x v="4"/>
    <x v="237"/>
    <n v="12.4"/>
    <n v="3"/>
    <n v="0"/>
    <x v="0"/>
    <x v="2"/>
    <n v="24313"/>
    <n v="0.14562378677182647"/>
    <n v="12.339077859581293"/>
  </r>
  <r>
    <x v="4"/>
    <x v="238"/>
    <n v="13.3"/>
    <n v="5"/>
    <n v="0"/>
    <x v="0"/>
    <x v="5"/>
    <n v="37158"/>
    <n v="0.43421586260020617"/>
    <n v="13.456052532429085"/>
  </r>
  <r>
    <x v="4"/>
    <x v="239"/>
    <n v="22"/>
    <n v="5"/>
    <n v="0"/>
    <x v="0"/>
    <x v="11"/>
    <n v="22555"/>
    <n v="1.307859713735666"/>
    <n v="22.168033695411214"/>
  </r>
  <r>
    <x v="4"/>
    <x v="240"/>
    <n v="31.9"/>
    <n v="10"/>
    <n v="0"/>
    <x v="0"/>
    <x v="2"/>
    <n v="31338"/>
    <n v="0.48541262257275486"/>
    <n v="31.910141042823412"/>
  </r>
  <r>
    <x v="4"/>
    <x v="241"/>
    <n v="0"/>
    <n v="0"/>
    <n v="0"/>
    <x v="0"/>
    <x v="8"/>
    <n v="5175"/>
    <n v="0"/>
    <n v="0"/>
  </r>
  <r>
    <x v="4"/>
    <x v="242"/>
    <n v="7.7"/>
    <n v="1"/>
    <n v="0"/>
    <x v="0"/>
    <x v="7"/>
    <n v="13040"/>
    <n v="3.955248733727118E-2"/>
    <n v="7.6687116564417179"/>
  </r>
  <r>
    <x v="4"/>
    <x v="243"/>
    <n v="27.5"/>
    <n v="12"/>
    <n v="2"/>
    <x v="0"/>
    <x v="2"/>
    <n v="43527"/>
    <n v="0.58249514708730588"/>
    <n v="27.569095044455167"/>
  </r>
  <r>
    <x v="4"/>
    <x v="244"/>
    <n v="5"/>
    <n v="1"/>
    <n v="1"/>
    <x v="0"/>
    <x v="8"/>
    <n v="19816"/>
    <n v="7.5158697589961201E-2"/>
    <n v="5.0464271295922485"/>
  </r>
  <r>
    <x v="4"/>
    <x v="245"/>
    <n v="10.8"/>
    <n v="5"/>
    <n v="0"/>
    <x v="0"/>
    <x v="4"/>
    <n v="45789"/>
    <n v="0.13713621191384553"/>
    <n v="10.919653191814628"/>
  </r>
  <r>
    <x v="4"/>
    <x v="246"/>
    <n v="10.4"/>
    <n v="4"/>
    <n v="0"/>
    <x v="0"/>
    <x v="5"/>
    <n v="38097"/>
    <n v="0.34737269008016491"/>
    <n v="10.499514397459118"/>
  </r>
  <r>
    <x v="4"/>
    <x v="247"/>
    <n v="13.1"/>
    <n v="7"/>
    <n v="2"/>
    <x v="2"/>
    <x v="4"/>
    <n v="52208"/>
    <n v="0.19199069667938376"/>
    <n v="13.407906834201654"/>
  </r>
  <r>
    <x v="4"/>
    <x v="248"/>
    <n v="34"/>
    <n v="7"/>
    <n v="1"/>
    <x v="0"/>
    <x v="10"/>
    <n v="20728"/>
    <n v="0.62656753771489038"/>
    <n v="33.77074488614435"/>
  </r>
  <r>
    <x v="4"/>
    <x v="249"/>
    <n v="39.5"/>
    <n v="23"/>
    <n v="2"/>
    <x v="2"/>
    <x v="10"/>
    <n v="57761"/>
    <n v="2.0587219096346399"/>
    <n v="39.819255206800442"/>
  </r>
  <r>
    <x v="4"/>
    <x v="250"/>
    <n v="20.8"/>
    <n v="16"/>
    <n v="5"/>
    <x v="2"/>
    <x v="7"/>
    <n v="77000"/>
    <n v="0.63283979739633889"/>
    <n v="20.779220779220779"/>
  </r>
  <r>
    <x v="4"/>
    <x v="251"/>
    <n v="23.1"/>
    <n v="149"/>
    <n v="10"/>
    <x v="1"/>
    <x v="4"/>
    <n v="638712"/>
    <n v="4.0866591150325977"/>
    <n v="23.328197998471925"/>
  </r>
  <r>
    <x v="4"/>
    <x v="252"/>
    <n v="120.9"/>
    <n v="2"/>
    <n v="0"/>
    <x v="0"/>
    <x v="2"/>
    <n v="1575"/>
    <n v="9.7082524514550975E-2"/>
    <n v="126.98412698412699"/>
  </r>
  <r>
    <x v="4"/>
    <x v="253"/>
    <n v="26.6"/>
    <n v="6"/>
    <n v="0"/>
    <x v="0"/>
    <x v="7"/>
    <n v="22401"/>
    <n v="0.23731492402362706"/>
    <n v="26.784518548279099"/>
  </r>
  <r>
    <x v="4"/>
    <x v="254"/>
    <n v="15"/>
    <n v="7"/>
    <n v="0"/>
    <x v="0"/>
    <x v="1"/>
    <n v="46379"/>
    <n v="0.24724655638528362"/>
    <n v="15.09303779727894"/>
  </r>
  <r>
    <x v="4"/>
    <x v="255"/>
    <n v="20.3"/>
    <n v="2"/>
    <n v="1"/>
    <x v="0"/>
    <x v="2"/>
    <n v="9751"/>
    <n v="9.7082524514550975E-2"/>
    <n v="20.510716849553891"/>
  </r>
  <r>
    <x v="4"/>
    <x v="256"/>
    <n v="10.3"/>
    <n v="8"/>
    <n v="0"/>
    <x v="2"/>
    <x v="4"/>
    <n v="77907"/>
    <n v="0.21941793906215287"/>
    <n v="10.268653651148165"/>
  </r>
  <r>
    <x v="4"/>
    <x v="257"/>
    <n v="0"/>
    <n v="0"/>
    <n v="0"/>
    <x v="0"/>
    <x v="3"/>
    <n v="932"/>
    <n v="0"/>
    <n v="0"/>
  </r>
  <r>
    <x v="4"/>
    <x v="258"/>
    <n v="8.9"/>
    <n v="3"/>
    <n v="0"/>
    <x v="0"/>
    <x v="11"/>
    <n v="33687"/>
    <n v="0.78471582824139952"/>
    <n v="8.90551251224508"/>
  </r>
  <r>
    <x v="4"/>
    <x v="261"/>
    <n v="47.5"/>
    <n v="5"/>
    <n v="0"/>
    <x v="0"/>
    <x v="10"/>
    <n v="10561"/>
    <n v="0.44754824122492165"/>
    <n v="47.344001515008053"/>
  </r>
  <r>
    <x v="4"/>
    <x v="262"/>
    <n v="112"/>
    <n v="13"/>
    <n v="0"/>
    <x v="0"/>
    <x v="7"/>
    <n v="11577"/>
    <n v="0.51418233538452529"/>
    <n v="112.29161268031442"/>
  </r>
  <r>
    <x v="4"/>
    <x v="263"/>
    <n v="48.3"/>
    <n v="14"/>
    <n v="0"/>
    <x v="0"/>
    <x v="7"/>
    <n v="28673"/>
    <n v="0.55373482272179653"/>
    <n v="48.82642206954278"/>
  </r>
  <r>
    <x v="4"/>
    <x v="264"/>
    <n v="65.8"/>
    <n v="61"/>
    <n v="2"/>
    <x v="2"/>
    <x v="10"/>
    <n v="92956"/>
    <n v="5.4600885429440442"/>
    <n v="65.622445027755063"/>
  </r>
  <r>
    <x v="4"/>
    <x v="265"/>
    <n v="12"/>
    <n v="3"/>
    <n v="0"/>
    <x v="0"/>
    <x v="4"/>
    <n v="25020"/>
    <n v="8.2281727148307338E-2"/>
    <n v="11.990407673860911"/>
  </r>
  <r>
    <x v="4"/>
    <x v="266"/>
    <n v="17.100000000000001"/>
    <n v="4"/>
    <n v="0"/>
    <x v="0"/>
    <x v="11"/>
    <n v="23526"/>
    <n v="1.0462877709885325"/>
    <n v="17.002465357476833"/>
  </r>
  <r>
    <x v="4"/>
    <x v="267"/>
    <n v="5.4"/>
    <n v="3"/>
    <n v="0"/>
    <x v="2"/>
    <x v="3"/>
    <n v="55889"/>
    <n v="0.46348653108140681"/>
    <n v="5.3677825690207372"/>
  </r>
  <r>
    <x v="4"/>
    <x v="268"/>
    <n v="34.6"/>
    <n v="16"/>
    <n v="0"/>
    <x v="0"/>
    <x v="8"/>
    <n v="46089"/>
    <n v="1.2025391614393792"/>
    <n v="34.715441862483459"/>
  </r>
  <r>
    <x v="4"/>
    <x v="269"/>
    <n v="36.200000000000003"/>
    <n v="7"/>
    <n v="1"/>
    <x v="0"/>
    <x v="7"/>
    <n v="19120"/>
    <n v="0.27686741136089826"/>
    <n v="36.610878661087867"/>
  </r>
  <r>
    <x v="4"/>
    <x v="270"/>
    <n v="59.2"/>
    <n v="10"/>
    <n v="0"/>
    <x v="0"/>
    <x v="7"/>
    <n v="16753"/>
    <n v="0.3955248733727118"/>
    <n v="59.690801647466124"/>
  </r>
  <r>
    <x v="4"/>
    <x v="271"/>
    <n v="0"/>
    <n v="0"/>
    <n v="0"/>
    <x v="0"/>
    <x v="9"/>
    <n v="32258"/>
    <n v="0"/>
    <n v="0"/>
  </r>
  <r>
    <x v="4"/>
    <x v="272"/>
    <n v="23.5"/>
    <n v="4"/>
    <n v="1"/>
    <x v="0"/>
    <x v="5"/>
    <n v="16797"/>
    <n v="0.34737269008016491"/>
    <n v="23.813776269571946"/>
  </r>
  <r>
    <x v="4"/>
    <x v="273"/>
    <n v="36.9"/>
    <n v="8"/>
    <n v="3"/>
    <x v="0"/>
    <x v="1"/>
    <n v="21670"/>
    <n v="0.28256749301175271"/>
    <n v="36.917397323488693"/>
  </r>
  <r>
    <x v="4"/>
    <x v="274"/>
    <n v="31.9"/>
    <n v="8"/>
    <n v="0"/>
    <x v="0"/>
    <x v="7"/>
    <n v="24781"/>
    <n v="0.31641989869816944"/>
    <n v="32.282797304386428"/>
  </r>
  <r>
    <x v="4"/>
    <x v="275"/>
    <n v="9.1"/>
    <n v="4"/>
    <n v="1"/>
    <x v="0"/>
    <x v="5"/>
    <n v="43768"/>
    <n v="0.34737269008016491"/>
    <n v="9.1390970572107477"/>
  </r>
  <r>
    <x v="4"/>
    <x v="276"/>
    <n v="36.1"/>
    <n v="9"/>
    <n v="3"/>
    <x v="0"/>
    <x v="10"/>
    <n v="24987"/>
    <n v="0.80558683420485899"/>
    <n v="36.018729739464519"/>
  </r>
  <r>
    <x v="4"/>
    <x v="277"/>
    <n v="20.2"/>
    <n v="13"/>
    <n v="1"/>
    <x v="2"/>
    <x v="8"/>
    <n v="64513"/>
    <n v="0.97706306866949566"/>
    <n v="20.150977322400138"/>
  </r>
  <r>
    <x v="4"/>
    <x v="278"/>
    <n v="5.6"/>
    <n v="5"/>
    <n v="0"/>
    <x v="2"/>
    <x v="3"/>
    <n v="89583"/>
    <n v="0.77247755180234456"/>
    <n v="5.581416116897179"/>
  </r>
  <r>
    <x v="4"/>
    <x v="279"/>
    <n v="11"/>
    <n v="6"/>
    <n v="1"/>
    <x v="2"/>
    <x v="11"/>
    <n v="54440"/>
    <n v="1.569431656482799"/>
    <n v="11.021307861866275"/>
  </r>
  <r>
    <x v="4"/>
    <x v="280"/>
    <n v="0"/>
    <n v="0"/>
    <n v="0"/>
    <x v="0"/>
    <x v="3"/>
    <n v="4906"/>
    <n v="0"/>
    <n v="0"/>
  </r>
  <r>
    <x v="4"/>
    <x v="281"/>
    <n v="22.1"/>
    <n v="3"/>
    <n v="0"/>
    <x v="0"/>
    <x v="1"/>
    <n v="13584"/>
    <n v="0.10596280987940725"/>
    <n v="22.084805653710248"/>
  </r>
  <r>
    <x v="4"/>
    <x v="282"/>
    <n v="18.899999999999999"/>
    <n v="7"/>
    <n v="0"/>
    <x v="0"/>
    <x v="4"/>
    <n v="36584"/>
    <n v="0.19199069667938376"/>
    <n v="19.134047671113056"/>
  </r>
  <r>
    <x v="4"/>
    <x v="283"/>
    <n v="31"/>
    <n v="8"/>
    <n v="1"/>
    <x v="0"/>
    <x v="11"/>
    <n v="25583"/>
    <n v="2.0925755419770651"/>
    <n v="31.270765742876129"/>
  </r>
  <r>
    <x v="4"/>
    <x v="284"/>
    <n v="14.3"/>
    <n v="6"/>
    <n v="1"/>
    <x v="0"/>
    <x v="2"/>
    <n v="41465"/>
    <n v="0.29124757354365294"/>
    <n v="14.470034969251175"/>
  </r>
  <r>
    <x v="4"/>
    <x v="285"/>
    <n v="88.8"/>
    <n v="193"/>
    <n v="15"/>
    <x v="1"/>
    <x v="7"/>
    <n v="215521"/>
    <n v="7.6336300560933372"/>
    <n v="89.550438240357096"/>
  </r>
  <r>
    <x v="4"/>
    <x v="286"/>
    <n v="18.8"/>
    <n v="4"/>
    <n v="1"/>
    <x v="0"/>
    <x v="5"/>
    <n v="21213"/>
    <n v="0.34737269008016491"/>
    <n v="18.856361665016735"/>
  </r>
  <r>
    <x v="4"/>
    <x v="287"/>
    <n v="5.9"/>
    <n v="2"/>
    <n v="1"/>
    <x v="0"/>
    <x v="5"/>
    <n v="33903"/>
    <n v="0.17368634504008246"/>
    <n v="5.8991829631596024"/>
  </r>
  <r>
    <x v="4"/>
    <x v="288"/>
    <n v="23.7"/>
    <n v="8"/>
    <n v="0"/>
    <x v="0"/>
    <x v="0"/>
    <n v="33462"/>
    <n v="1.6256858362121518"/>
    <n v="23.90771621540852"/>
  </r>
  <r>
    <x v="4"/>
    <x v="289"/>
    <n v="3.1"/>
    <n v="1"/>
    <n v="0"/>
    <x v="0"/>
    <x v="3"/>
    <n v="31870"/>
    <n v="0.15449551036046894"/>
    <n v="3.1377470975839352"/>
  </r>
  <r>
    <x v="4"/>
    <x v="290"/>
    <n v="201"/>
    <n v="84"/>
    <n v="2"/>
    <x v="0"/>
    <x v="7"/>
    <n v="41725"/>
    <n v="3.3224089363307789"/>
    <n v="201.31815458358298"/>
  </r>
  <r>
    <x v="4"/>
    <x v="291"/>
    <n v="29.6"/>
    <n v="4"/>
    <n v="0"/>
    <x v="0"/>
    <x v="1"/>
    <n v="13520"/>
    <n v="0.14128374650587636"/>
    <n v="29.585798816568047"/>
  </r>
  <r>
    <x v="4"/>
    <x v="292"/>
    <n v="6.8"/>
    <n v="2"/>
    <n v="0"/>
    <x v="0"/>
    <x v="1"/>
    <n v="29445"/>
    <n v="7.0641873252938178E-2"/>
    <n v="6.7923246731193752"/>
  </r>
  <r>
    <x v="4"/>
    <x v="293"/>
    <n v="33.700000000000003"/>
    <n v="7"/>
    <n v="0"/>
    <x v="0"/>
    <x v="6"/>
    <n v="20524"/>
    <n v="1.7003910899506889"/>
    <n v="34.106412005457024"/>
  </r>
  <r>
    <x v="4"/>
    <x v="294"/>
    <n v="41.1"/>
    <n v="145"/>
    <n v="14"/>
    <x v="1"/>
    <x v="8"/>
    <n v="347483"/>
    <n v="10.898011150544374"/>
    <n v="41.728660107113157"/>
  </r>
  <r>
    <x v="4"/>
    <x v="295"/>
    <n v="28.3"/>
    <n v="14"/>
    <n v="3"/>
    <x v="0"/>
    <x v="8"/>
    <n v="49314"/>
    <n v="1.0522217662594568"/>
    <n v="28.389503994808774"/>
  </r>
  <r>
    <x v="4"/>
    <x v="296"/>
    <n v="0"/>
    <n v="0"/>
    <n v="0"/>
    <x v="0"/>
    <x v="10"/>
    <n v="9874"/>
    <n v="0"/>
    <n v="0"/>
  </r>
  <r>
    <x v="4"/>
    <x v="297"/>
    <n v="24.3"/>
    <n v="4"/>
    <n v="0"/>
    <x v="0"/>
    <x v="10"/>
    <n v="16431"/>
    <n v="0.35803859297993729"/>
    <n v="24.344227375083683"/>
  </r>
  <r>
    <x v="4"/>
    <x v="298"/>
    <n v="16.2"/>
    <n v="5"/>
    <n v="1"/>
    <x v="0"/>
    <x v="7"/>
    <n v="30654"/>
    <n v="0.1977624366863559"/>
    <n v="16.311085013375088"/>
  </r>
  <r>
    <x v="4"/>
    <x v="299"/>
    <n v="0"/>
    <n v="0"/>
    <n v="0"/>
    <x v="0"/>
    <x v="9"/>
    <n v="27508"/>
    <n v="0"/>
    <n v="0"/>
  </r>
  <r>
    <x v="4"/>
    <x v="300"/>
    <n v="9.1"/>
    <n v="6"/>
    <n v="3"/>
    <x v="2"/>
    <x v="8"/>
    <n v="64918"/>
    <n v="0.45095218553976724"/>
    <n v="9.2424289103176314"/>
  </r>
  <r>
    <x v="4"/>
    <x v="301"/>
    <n v="27.5"/>
    <n v="6"/>
    <n v="1"/>
    <x v="0"/>
    <x v="11"/>
    <n v="21867"/>
    <n v="1.569431656482799"/>
    <n v="27.438606118809165"/>
  </r>
  <r>
    <x v="4"/>
    <x v="302"/>
    <n v="24.3"/>
    <n v="11"/>
    <n v="0"/>
    <x v="0"/>
    <x v="7"/>
    <n v="44925"/>
    <n v="0.43507736070998299"/>
    <n v="24.485253199777407"/>
  </r>
  <r>
    <x v="4"/>
    <x v="303"/>
    <n v="16.100000000000001"/>
    <n v="11"/>
    <n v="1"/>
    <x v="2"/>
    <x v="1"/>
    <n v="67831"/>
    <n v="0.38853030289115992"/>
    <n v="16.216774041367518"/>
  </r>
  <r>
    <x v="4"/>
    <x v="304"/>
    <n v="34.4"/>
    <n v="35"/>
    <n v="2"/>
    <x v="1"/>
    <x v="10"/>
    <n v="101192"/>
    <n v="3.1328376885744511"/>
    <n v="34.587714443829547"/>
  </r>
  <r>
    <x v="4"/>
    <x v="305"/>
    <n v="23.1"/>
    <n v="10"/>
    <n v="1"/>
    <x v="0"/>
    <x v="10"/>
    <n v="43341"/>
    <n v="0.8950964824498433"/>
    <n v="23.072840958907271"/>
  </r>
  <r>
    <x v="4"/>
    <x v="306"/>
    <n v="21.5"/>
    <n v="12"/>
    <n v="1"/>
    <x v="2"/>
    <x v="8"/>
    <n v="55001"/>
    <n v="0.90190437107953447"/>
    <n v="21.817785131179434"/>
  </r>
  <r>
    <x v="4"/>
    <x v="307"/>
    <n v="20.7"/>
    <n v="15"/>
    <n v="0"/>
    <x v="2"/>
    <x v="4"/>
    <n v="72050"/>
    <n v="0.41140863574153658"/>
    <n v="20.818875780707842"/>
  </r>
  <r>
    <x v="4"/>
    <x v="308"/>
    <n v="0"/>
    <n v="0"/>
    <n v="0"/>
    <x v="0"/>
    <x v="3"/>
    <n v="1132"/>
    <n v="0"/>
    <n v="0"/>
  </r>
  <r>
    <x v="4"/>
    <x v="309"/>
    <n v="18"/>
    <n v="8"/>
    <n v="2"/>
    <x v="0"/>
    <x v="11"/>
    <n v="44485"/>
    <n v="2.0925755419770651"/>
    <n v="17.98358997414859"/>
  </r>
  <r>
    <x v="4"/>
    <x v="310"/>
    <n v="32.1"/>
    <n v="4"/>
    <n v="0"/>
    <x v="0"/>
    <x v="10"/>
    <n v="12390"/>
    <n v="0.35803859297993729"/>
    <n v="32.284100080710253"/>
  </r>
  <r>
    <x v="4"/>
    <x v="311"/>
    <n v="11.8"/>
    <n v="3"/>
    <n v="0"/>
    <x v="0"/>
    <x v="4"/>
    <n v="25453"/>
    <n v="8.2281727148307338E-2"/>
    <n v="11.786429890386202"/>
  </r>
  <r>
    <x v="4"/>
    <x v="312"/>
    <n v="8.1999999999999993"/>
    <n v="2"/>
    <n v="0"/>
    <x v="0"/>
    <x v="2"/>
    <n v="24310"/>
    <n v="9.7082524514550975E-2"/>
    <n v="8.227067050596462"/>
  </r>
  <r>
    <x v="4"/>
    <x v="313"/>
    <n v="64.400000000000006"/>
    <n v="17"/>
    <n v="2"/>
    <x v="0"/>
    <x v="7"/>
    <n v="26418"/>
    <n v="0.67239228473361001"/>
    <n v="64.350064350064343"/>
  </r>
  <r>
    <x v="4"/>
    <x v="314"/>
    <n v="0"/>
    <n v="0"/>
    <n v="0"/>
    <x v="0"/>
    <x v="3"/>
    <n v="46112"/>
    <n v="0"/>
    <n v="0"/>
  </r>
  <r>
    <x v="4"/>
    <x v="315"/>
    <n v="11.6"/>
    <n v="2"/>
    <n v="0"/>
    <x v="0"/>
    <x v="7"/>
    <n v="17075"/>
    <n v="7.9104974674542361E-2"/>
    <n v="11.71303074670571"/>
  </r>
  <r>
    <x v="4"/>
    <x v="316"/>
    <n v="49.8"/>
    <n v="24"/>
    <n v="2"/>
    <x v="0"/>
    <x v="7"/>
    <n v="47725"/>
    <n v="0.94925969609450822"/>
    <n v="50.288108957569406"/>
  </r>
  <r>
    <x v="4"/>
    <x v="317"/>
    <n v="14.1"/>
    <n v="4"/>
    <n v="0"/>
    <x v="0"/>
    <x v="4"/>
    <n v="27578"/>
    <n v="0.10970896953107644"/>
    <n v="14.504315033722534"/>
  </r>
  <r>
    <x v="4"/>
    <x v="318"/>
    <n v="7.7"/>
    <n v="3"/>
    <n v="0"/>
    <x v="0"/>
    <x v="2"/>
    <n v="38412"/>
    <n v="0.14562378677182647"/>
    <n v="7.8100593564511085"/>
  </r>
  <r>
    <x v="4"/>
    <x v="319"/>
    <n v="19.100000000000001"/>
    <n v="5"/>
    <n v="0"/>
    <x v="0"/>
    <x v="4"/>
    <n v="26084"/>
    <n v="0.13713621191384553"/>
    <n v="19.16883913510198"/>
  </r>
  <r>
    <x v="4"/>
    <x v="320"/>
    <n v="52"/>
    <n v="9"/>
    <n v="1"/>
    <x v="0"/>
    <x v="1"/>
    <n v="17259"/>
    <n v="0.31788842963822178"/>
    <n v="52.146706066400135"/>
  </r>
  <r>
    <x v="4"/>
    <x v="321"/>
    <n v="24.1"/>
    <n v="12"/>
    <n v="5"/>
    <x v="0"/>
    <x v="10"/>
    <n v="49855"/>
    <n v="1.0741157789398119"/>
    <n v="24.069802427038411"/>
  </r>
  <r>
    <x v="4"/>
    <x v="322"/>
    <n v="5.2"/>
    <n v="1"/>
    <n v="0"/>
    <x v="0"/>
    <x v="1"/>
    <n v="19147"/>
    <n v="3.5320936626469089E-2"/>
    <n v="5.2227503003081424"/>
  </r>
  <r>
    <x v="4"/>
    <x v="323"/>
    <n v="29.6"/>
    <n v="15"/>
    <n v="3"/>
    <x v="2"/>
    <x v="2"/>
    <n v="50349"/>
    <n v="0.72811893385913229"/>
    <n v="29.792051480664959"/>
  </r>
  <r>
    <x v="4"/>
    <x v="324"/>
    <n v="36.700000000000003"/>
    <n v="7"/>
    <n v="1"/>
    <x v="0"/>
    <x v="2"/>
    <n v="18891"/>
    <n v="0.33978883580092839"/>
    <n v="37.054682123762639"/>
  </r>
  <r>
    <x v="4"/>
    <x v="325"/>
    <n v="12.7"/>
    <n v="8"/>
    <n v="2"/>
    <x v="2"/>
    <x v="9"/>
    <n v="62844"/>
    <n v="1.372346867532503"/>
    <n v="12.72993444083763"/>
  </r>
  <r>
    <x v="4"/>
    <x v="326"/>
    <n v="10.3"/>
    <n v="2"/>
    <n v="1"/>
    <x v="0"/>
    <x v="0"/>
    <n v="19152"/>
    <n v="0.40642145905303795"/>
    <n v="10.442773600668337"/>
  </r>
  <r>
    <x v="4"/>
    <x v="327"/>
    <n v="13.4"/>
    <n v="2"/>
    <n v="0"/>
    <x v="0"/>
    <x v="2"/>
    <n v="15015"/>
    <n v="9.7082524514550975E-2"/>
    <n v="13.32001332001332"/>
  </r>
  <r>
    <x v="4"/>
    <x v="328"/>
    <n v="0"/>
    <n v="0"/>
    <n v="0"/>
    <x v="0"/>
    <x v="9"/>
    <n v="24684"/>
    <n v="0"/>
    <n v="0"/>
  </r>
  <r>
    <x v="4"/>
    <x v="329"/>
    <n v="19.3"/>
    <n v="21"/>
    <n v="6"/>
    <x v="1"/>
    <x v="4"/>
    <n v="107492"/>
    <n v="0.57597209003815131"/>
    <n v="19.536337587913518"/>
  </r>
  <r>
    <x v="4"/>
    <x v="330"/>
    <n v="3.9"/>
    <n v="1"/>
    <n v="0"/>
    <x v="0"/>
    <x v="3"/>
    <n v="25720"/>
    <n v="0.15449551036046894"/>
    <n v="3.888024883359253"/>
  </r>
  <r>
    <x v="4"/>
    <x v="331"/>
    <n v="47.9"/>
    <n v="7"/>
    <n v="2"/>
    <x v="0"/>
    <x v="4"/>
    <n v="14508"/>
    <n v="0.19199069667938376"/>
    <n v="48.249241797628898"/>
  </r>
  <r>
    <x v="4"/>
    <x v="332"/>
    <n v="0"/>
    <n v="0"/>
    <n v="0"/>
    <x v="0"/>
    <x v="5"/>
    <n v="24258"/>
    <n v="0"/>
    <n v="0"/>
  </r>
  <r>
    <x v="4"/>
    <x v="333"/>
    <n v="51.3"/>
    <n v="21"/>
    <n v="1"/>
    <x v="0"/>
    <x v="2"/>
    <n v="40847"/>
    <n v="1.0193665074027851"/>
    <n v="51.411364359683702"/>
  </r>
  <r>
    <x v="4"/>
    <x v="334"/>
    <n v="4.2"/>
    <n v="1"/>
    <n v="0"/>
    <x v="0"/>
    <x v="1"/>
    <n v="23659"/>
    <n v="3.5320936626469089E-2"/>
    <n v="4.2267213322625636"/>
  </r>
  <r>
    <x v="4"/>
    <x v="335"/>
    <n v="25.3"/>
    <n v="6"/>
    <n v="0"/>
    <x v="0"/>
    <x v="8"/>
    <n v="23678"/>
    <n v="0.45095218553976724"/>
    <n v="25.3399780386857"/>
  </r>
  <r>
    <x v="4"/>
    <x v="336"/>
    <n v="6.9"/>
    <n v="2"/>
    <n v="0"/>
    <x v="0"/>
    <x v="2"/>
    <n v="28987"/>
    <n v="9.7082524514550975E-2"/>
    <n v="6.8996446682995822"/>
  </r>
  <r>
    <x v="4"/>
    <x v="337"/>
    <n v="13.7"/>
    <n v="3"/>
    <n v="1"/>
    <x v="0"/>
    <x v="7"/>
    <n v="21800"/>
    <n v="0.11865746201181353"/>
    <n v="13.761467889908259"/>
  </r>
  <r>
    <x v="4"/>
    <x v="338"/>
    <n v="26.8"/>
    <n v="14"/>
    <n v="7"/>
    <x v="2"/>
    <x v="8"/>
    <n v="51758"/>
    <n v="1.0522217662594568"/>
    <n v="27.048958615093319"/>
  </r>
  <r>
    <x v="4"/>
    <x v="339"/>
    <n v="12.2"/>
    <n v="2"/>
    <n v="1"/>
    <x v="0"/>
    <x v="1"/>
    <n v="15995"/>
    <n v="7.0641873252938178E-2"/>
    <n v="12.503907471084714"/>
  </r>
  <r>
    <x v="4"/>
    <x v="340"/>
    <n v="30.4"/>
    <n v="4"/>
    <n v="1"/>
    <x v="0"/>
    <x v="8"/>
    <n v="13021"/>
    <n v="0.30063479035984481"/>
    <n v="30.719606789033104"/>
  </r>
  <r>
    <x v="4"/>
    <x v="341"/>
    <n v="12.2"/>
    <n v="19"/>
    <n v="8"/>
    <x v="1"/>
    <x v="1"/>
    <n v="154865"/>
    <n v="0.67109779590291263"/>
    <n v="12.268750201788656"/>
  </r>
  <r>
    <x v="4"/>
    <x v="342"/>
    <n v="24.6"/>
    <n v="7"/>
    <n v="1"/>
    <x v="0"/>
    <x v="2"/>
    <n v="28014"/>
    <n v="0.33978883580092839"/>
    <n v="24.98750624687656"/>
  </r>
  <r>
    <x v="4"/>
    <x v="343"/>
    <n v="17.600000000000001"/>
    <n v="3"/>
    <n v="1"/>
    <x v="0"/>
    <x v="1"/>
    <n v="16970"/>
    <n v="0.10596280987940725"/>
    <n v="17.678255745433116"/>
  </r>
  <r>
    <x v="4"/>
    <x v="344"/>
    <n v="17.899999999999999"/>
    <n v="4"/>
    <n v="0"/>
    <x v="0"/>
    <x v="6"/>
    <n v="22407"/>
    <n v="0.97165205140039346"/>
    <n v="17.851564243316822"/>
  </r>
  <r>
    <x v="4"/>
    <x v="345"/>
    <n v="29.7"/>
    <n v="19"/>
    <n v="2"/>
    <x v="2"/>
    <x v="8"/>
    <n v="63322"/>
    <n v="1.428015254209263"/>
    <n v="30.005369381889395"/>
  </r>
  <r>
    <x v="4"/>
    <x v="346"/>
    <n v="20.7"/>
    <n v="9"/>
    <n v="1"/>
    <x v="0"/>
    <x v="2"/>
    <n v="43402"/>
    <n v="0.43687136031547941"/>
    <n v="20.736371595778998"/>
  </r>
  <r>
    <x v="4"/>
    <x v="347"/>
    <n v="5.6"/>
    <n v="7"/>
    <n v="2"/>
    <x v="1"/>
    <x v="4"/>
    <n v="124695"/>
    <n v="0.19199069667938376"/>
    <n v="5.6136974217089692"/>
  </r>
  <r>
    <x v="4"/>
    <x v="348"/>
    <n v="0"/>
    <n v="0"/>
    <n v="0"/>
    <x v="0"/>
    <x v="4"/>
    <n v="8430"/>
    <n v="0"/>
    <n v="0"/>
  </r>
  <r>
    <x v="4"/>
    <x v="349"/>
    <n v="7"/>
    <n v="3"/>
    <n v="0"/>
    <x v="0"/>
    <x v="4"/>
    <n v="41882"/>
    <n v="8.2281727148307338E-2"/>
    <n v="7.1629817105200333"/>
  </r>
  <r>
    <x v="4"/>
    <x v="350"/>
    <n v="41.6"/>
    <n v="9"/>
    <n v="2"/>
    <x v="0"/>
    <x v="7"/>
    <n v="21525"/>
    <n v="0.35597238603544057"/>
    <n v="41.811846689895468"/>
  </r>
  <r>
    <x v="4"/>
    <x v="351"/>
    <n v="12.6"/>
    <n v="6"/>
    <n v="2"/>
    <x v="0"/>
    <x v="2"/>
    <n v="47537"/>
    <n v="0.29124757354365294"/>
    <n v="12.621747270547154"/>
  </r>
  <r>
    <x v="4"/>
    <x v="352"/>
    <n v="84.4"/>
    <n v="19"/>
    <n v="2"/>
    <x v="0"/>
    <x v="5"/>
    <n v="22468"/>
    <n v="1.6500202778807835"/>
    <n v="84.564714260281278"/>
  </r>
  <r>
    <x v="4"/>
    <x v="353"/>
    <n v="13.4"/>
    <n v="6"/>
    <n v="0"/>
    <x v="0"/>
    <x v="4"/>
    <n v="44586"/>
    <n v="0.16456345429661468"/>
    <n v="13.457139012245996"/>
  </r>
  <r>
    <x v="4"/>
    <x v="354"/>
    <n v="27.5"/>
    <n v="35"/>
    <n v="7"/>
    <x v="1"/>
    <x v="5"/>
    <n v="126116"/>
    <n v="3.039511038201443"/>
    <n v="27.752228107456627"/>
  </r>
  <r>
    <x v="4"/>
    <x v="355"/>
    <m/>
    <n v="184"/>
    <n v="29"/>
    <x v="3"/>
    <x v="12"/>
    <e v="#N/A"/>
    <e v="#N/A"/>
    <e v="#N/A"/>
  </r>
  <r>
    <x v="5"/>
    <x v="259"/>
    <n v="11.7"/>
    <n v="63"/>
    <n v="10"/>
    <x v="1"/>
    <x v="4"/>
    <n v="532561"/>
    <n v="1.7279162701144537"/>
    <n v="11.829630784079194"/>
  </r>
  <r>
    <x v="5"/>
    <x v="260"/>
    <n v="43.4"/>
    <n v="67"/>
    <n v="7"/>
    <x v="1"/>
    <x v="7"/>
    <n v="153434"/>
    <n v="2.650016651597169"/>
    <n v="43.666983849733441"/>
  </r>
  <r>
    <x v="5"/>
    <x v="0"/>
    <n v="3.9"/>
    <n v="1"/>
    <n v="0"/>
    <x v="0"/>
    <x v="0"/>
    <n v="25390"/>
    <n v="0.20321072952651897"/>
    <n v="3.9385584875935407"/>
  </r>
  <r>
    <x v="5"/>
    <x v="1"/>
    <n v="28.4"/>
    <n v="9"/>
    <n v="1"/>
    <x v="0"/>
    <x v="1"/>
    <n v="31499"/>
    <n v="0.31788842963822178"/>
    <n v="28.572335629702529"/>
  </r>
  <r>
    <x v="5"/>
    <x v="2"/>
    <n v="3.7"/>
    <n v="1"/>
    <n v="0"/>
    <x v="0"/>
    <x v="2"/>
    <n v="26962"/>
    <n v="4.8541262257275487E-2"/>
    <n v="3.7089236703508646"/>
  </r>
  <r>
    <x v="5"/>
    <x v="3"/>
    <n v="0"/>
    <n v="0"/>
    <n v="0"/>
    <x v="0"/>
    <x v="3"/>
    <n v="27935"/>
    <n v="0"/>
    <n v="0"/>
  </r>
  <r>
    <x v="5"/>
    <x v="4"/>
    <n v="19.899999999999999"/>
    <n v="4"/>
    <n v="0"/>
    <x v="0"/>
    <x v="4"/>
    <n v="20014"/>
    <n v="0.10970896953107644"/>
    <n v="19.986009793144799"/>
  </r>
  <r>
    <x v="5"/>
    <x v="5"/>
    <n v="71.2"/>
    <n v="18"/>
    <n v="4"/>
    <x v="0"/>
    <x v="4"/>
    <n v="25218"/>
    <n v="0.49369036288984397"/>
    <n v="71.377587437544605"/>
  </r>
  <r>
    <x v="5"/>
    <x v="6"/>
    <n v="18.399999999999999"/>
    <n v="20"/>
    <n v="4"/>
    <x v="1"/>
    <x v="1"/>
    <n v="108470"/>
    <n v="0.7064187325293817"/>
    <n v="18.438277864847421"/>
  </r>
  <r>
    <x v="5"/>
    <x v="7"/>
    <n v="11"/>
    <n v="8"/>
    <n v="1"/>
    <x v="2"/>
    <x v="5"/>
    <n v="72629"/>
    <n v="0.69474538016032983"/>
    <n v="11.014883861818282"/>
  </r>
  <r>
    <x v="5"/>
    <x v="8"/>
    <n v="10.1"/>
    <n v="21"/>
    <n v="3"/>
    <x v="1"/>
    <x v="6"/>
    <n v="203990"/>
    <n v="5.1011732698520662"/>
    <n v="10.294622285406147"/>
  </r>
  <r>
    <x v="5"/>
    <x v="9"/>
    <n v="18"/>
    <n v="20"/>
    <n v="3"/>
    <x v="1"/>
    <x v="4"/>
    <n v="109682"/>
    <n v="0.54854484765538214"/>
    <n v="18.234532557757884"/>
  </r>
  <r>
    <x v="5"/>
    <x v="10"/>
    <n v="147.80000000000001"/>
    <n v="15"/>
    <n v="1"/>
    <x v="0"/>
    <x v="7"/>
    <n v="10083"/>
    <n v="0.59328731005906765"/>
    <n v="148.76524843796489"/>
  </r>
  <r>
    <x v="5"/>
    <x v="11"/>
    <n v="50.6"/>
    <n v="28"/>
    <n v="3"/>
    <x v="2"/>
    <x v="7"/>
    <n v="54766"/>
    <n v="1.1074696454435931"/>
    <n v="51.126611401234342"/>
  </r>
  <r>
    <x v="5"/>
    <x v="12"/>
    <n v="0"/>
    <n v="0"/>
    <n v="0"/>
    <x v="0"/>
    <x v="3"/>
    <n v="3654"/>
    <n v="0"/>
    <n v="0"/>
  </r>
  <r>
    <x v="5"/>
    <x v="13"/>
    <n v="28.2"/>
    <n v="44"/>
    <n v="3"/>
    <x v="1"/>
    <x v="8"/>
    <n v="155226"/>
    <n v="3.3069826939582927"/>
    <n v="28.34576681741461"/>
  </r>
  <r>
    <x v="5"/>
    <x v="14"/>
    <n v="36.299999999999997"/>
    <n v="33"/>
    <n v="4"/>
    <x v="2"/>
    <x v="1"/>
    <n v="89870"/>
    <n v="1.1655909086734799"/>
    <n v="36.719706242350057"/>
  </r>
  <r>
    <x v="5"/>
    <x v="15"/>
    <n v="29"/>
    <n v="250"/>
    <n v="47"/>
    <x v="1"/>
    <x v="1"/>
    <n v="854047"/>
    <n v="8.8302341566172728"/>
    <n v="29.272393673884459"/>
  </r>
  <r>
    <x v="5"/>
    <x v="16"/>
    <n v="17.899999999999999"/>
    <n v="29"/>
    <n v="3"/>
    <x v="1"/>
    <x v="2"/>
    <n v="161156"/>
    <n v="1.4076966054609892"/>
    <n v="17.994986224527786"/>
  </r>
  <r>
    <x v="5"/>
    <x v="17"/>
    <n v="0"/>
    <n v="0"/>
    <n v="0"/>
    <x v="0"/>
    <x v="9"/>
    <n v="11801"/>
    <n v="0"/>
    <n v="0"/>
  </r>
  <r>
    <x v="5"/>
    <x v="18"/>
    <n v="14.4"/>
    <n v="23"/>
    <n v="3"/>
    <x v="1"/>
    <x v="2"/>
    <n v="157223"/>
    <n v="1.1164490319173361"/>
    <n v="14.628902895886734"/>
  </r>
  <r>
    <x v="5"/>
    <x v="19"/>
    <n v="7.4"/>
    <n v="5"/>
    <n v="1"/>
    <x v="2"/>
    <x v="0"/>
    <n v="67708"/>
    <n v="1.016053647632595"/>
    <n v="7.3846517398239495"/>
  </r>
  <r>
    <x v="5"/>
    <x v="20"/>
    <n v="35.9"/>
    <n v="6"/>
    <n v="1"/>
    <x v="0"/>
    <x v="7"/>
    <n v="16719"/>
    <n v="0.23731492402362706"/>
    <n v="35.887313834559485"/>
  </r>
  <r>
    <x v="5"/>
    <x v="21"/>
    <n v="14.6"/>
    <n v="1"/>
    <n v="0"/>
    <x v="0"/>
    <x v="7"/>
    <n v="6799"/>
    <n v="3.955248733727118E-2"/>
    <n v="14.708045300779526"/>
  </r>
  <r>
    <x v="5"/>
    <x v="22"/>
    <n v="8.1"/>
    <n v="2"/>
    <n v="0"/>
    <x v="0"/>
    <x v="8"/>
    <n v="24630"/>
    <n v="0.1503173951799224"/>
    <n v="8.1201786439301653"/>
  </r>
  <r>
    <x v="5"/>
    <x v="23"/>
    <n v="30.8"/>
    <n v="15"/>
    <n v="2"/>
    <x v="0"/>
    <x v="4"/>
    <n v="48477"/>
    <n v="0.41140863574153658"/>
    <n v="30.942508818615011"/>
  </r>
  <r>
    <x v="5"/>
    <x v="24"/>
    <n v="20.7"/>
    <n v="12"/>
    <n v="2"/>
    <x v="2"/>
    <x v="2"/>
    <n v="57339"/>
    <n v="0.58249514708730588"/>
    <n v="20.928164076806361"/>
  </r>
  <r>
    <x v="5"/>
    <x v="25"/>
    <n v="56.5"/>
    <n v="9"/>
    <n v="4"/>
    <x v="0"/>
    <x v="10"/>
    <n v="15895"/>
    <n v="0.80558683420485899"/>
    <n v="56.621579112928593"/>
  </r>
  <r>
    <x v="5"/>
    <x v="26"/>
    <n v="81.2"/>
    <n v="29"/>
    <n v="9"/>
    <x v="0"/>
    <x v="10"/>
    <n v="35969"/>
    <n v="2.5957797991045455"/>
    <n v="80.624982623926158"/>
  </r>
  <r>
    <x v="5"/>
    <x v="27"/>
    <n v="10.3"/>
    <n v="1"/>
    <n v="1"/>
    <x v="0"/>
    <x v="1"/>
    <n v="9550"/>
    <n v="3.5320936626469089E-2"/>
    <n v="10.471204188481675"/>
  </r>
  <r>
    <x v="5"/>
    <x v="28"/>
    <n v="44.4"/>
    <n v="6"/>
    <n v="1"/>
    <x v="0"/>
    <x v="10"/>
    <n v="13444"/>
    <n v="0.53705788946990596"/>
    <n v="44.629574531389466"/>
  </r>
  <r>
    <x v="5"/>
    <x v="29"/>
    <n v="100.6"/>
    <n v="35"/>
    <n v="2"/>
    <x v="0"/>
    <x v="2"/>
    <n v="34748"/>
    <n v="1.698944179004642"/>
    <n v="100.7252215954875"/>
  </r>
  <r>
    <x v="5"/>
    <x v="30"/>
    <n v="27"/>
    <n v="5"/>
    <n v="2"/>
    <x v="0"/>
    <x v="7"/>
    <n v="18398"/>
    <n v="0.1977624366863559"/>
    <n v="27.176867050766386"/>
  </r>
  <r>
    <x v="5"/>
    <x v="31"/>
    <n v="7.6"/>
    <n v="1"/>
    <n v="0"/>
    <x v="0"/>
    <x v="10"/>
    <n v="13106"/>
    <n v="8.9509648244984322E-2"/>
    <n v="7.6300930871356627"/>
  </r>
  <r>
    <x v="5"/>
    <x v="32"/>
    <n v="40"/>
    <n v="12"/>
    <n v="3"/>
    <x v="0"/>
    <x v="1"/>
    <n v="29941"/>
    <n v="0.42385123951762899"/>
    <n v="40.078821682642534"/>
  </r>
  <r>
    <x v="5"/>
    <x v="33"/>
    <n v="18"/>
    <n v="12"/>
    <n v="0"/>
    <x v="2"/>
    <x v="7"/>
    <n v="66354"/>
    <n v="0.47462984804725411"/>
    <n v="18.084817795460712"/>
  </r>
  <r>
    <x v="5"/>
    <x v="34"/>
    <n v="4.5999999999999996"/>
    <n v="2"/>
    <n v="0"/>
    <x v="0"/>
    <x v="2"/>
    <n v="44029"/>
    <n v="9.7082524514550975E-2"/>
    <n v="4.5424606509346113"/>
  </r>
  <r>
    <x v="5"/>
    <x v="35"/>
    <n v="217.5"/>
    <n v="67"/>
    <n v="5"/>
    <x v="0"/>
    <x v="7"/>
    <n v="30550"/>
    <n v="2.650016651597169"/>
    <n v="219.3126022913257"/>
  </r>
  <r>
    <x v="5"/>
    <x v="36"/>
    <n v="57"/>
    <n v="17"/>
    <n v="3"/>
    <x v="0"/>
    <x v="7"/>
    <n v="29497"/>
    <n v="0.67239228473361001"/>
    <n v="57.632979625046616"/>
  </r>
  <r>
    <x v="5"/>
    <x v="37"/>
    <n v="50.2"/>
    <n v="13"/>
    <n v="1"/>
    <x v="0"/>
    <x v="2"/>
    <n v="25798"/>
    <n v="0.63103640934458127"/>
    <n v="50.391503217303665"/>
  </r>
  <r>
    <x v="5"/>
    <x v="38"/>
    <n v="26.7"/>
    <n v="11"/>
    <n v="4"/>
    <x v="0"/>
    <x v="1"/>
    <n v="41077"/>
    <n v="0.38853030289115992"/>
    <n v="26.778976069333204"/>
  </r>
  <r>
    <x v="5"/>
    <x v="39"/>
    <n v="69.400000000000006"/>
    <n v="14"/>
    <n v="2"/>
    <x v="0"/>
    <x v="7"/>
    <n v="20144"/>
    <n v="0.55373482272179653"/>
    <n v="69.499602859412235"/>
  </r>
  <r>
    <x v="5"/>
    <x v="40"/>
    <n v="35.700000000000003"/>
    <n v="4"/>
    <n v="0"/>
    <x v="0"/>
    <x v="1"/>
    <n v="10795"/>
    <n v="0.14128374650587636"/>
    <n v="37.054191755442332"/>
  </r>
  <r>
    <x v="5"/>
    <x v="41"/>
    <n v="55.5"/>
    <n v="13"/>
    <n v="2"/>
    <x v="0"/>
    <x v="1"/>
    <n v="23208"/>
    <n v="0.45917217614409817"/>
    <n v="56.015167183729744"/>
  </r>
  <r>
    <x v="5"/>
    <x v="42"/>
    <n v="14.5"/>
    <n v="5"/>
    <n v="0"/>
    <x v="0"/>
    <x v="4"/>
    <n v="33948"/>
    <n v="0.13713621191384553"/>
    <n v="14.728408153646754"/>
  </r>
  <r>
    <x v="5"/>
    <x v="43"/>
    <n v="396.7"/>
    <n v="42"/>
    <n v="2"/>
    <x v="0"/>
    <x v="7"/>
    <n v="10502"/>
    <n v="1.6612044681653895"/>
    <n v="399.92382403351741"/>
  </r>
  <r>
    <x v="5"/>
    <x v="44"/>
    <n v="0"/>
    <n v="0"/>
    <n v="0"/>
    <x v="0"/>
    <x v="0"/>
    <n v="25351"/>
    <n v="0"/>
    <n v="0"/>
  </r>
  <r>
    <x v="5"/>
    <x v="45"/>
    <n v="34.5"/>
    <n v="8"/>
    <n v="1"/>
    <x v="0"/>
    <x v="5"/>
    <n v="23124"/>
    <n v="0.69474538016032983"/>
    <n v="34.596090641757485"/>
  </r>
  <r>
    <x v="5"/>
    <x v="46"/>
    <n v="17.5"/>
    <n v="4"/>
    <n v="1"/>
    <x v="0"/>
    <x v="11"/>
    <n v="22716"/>
    <n v="1.0462877709885325"/>
    <n v="17.608733932030287"/>
  </r>
  <r>
    <x v="5"/>
    <x v="47"/>
    <n v="31"/>
    <n v="9"/>
    <n v="2"/>
    <x v="0"/>
    <x v="7"/>
    <n v="28853"/>
    <n v="0.35597238603544057"/>
    <n v="31.192596956988872"/>
  </r>
  <r>
    <x v="5"/>
    <x v="48"/>
    <n v="48.8"/>
    <n v="15"/>
    <n v="3"/>
    <x v="0"/>
    <x v="7"/>
    <n v="30672"/>
    <n v="0.59328731005906765"/>
    <n v="48.904538341158059"/>
  </r>
  <r>
    <x v="5"/>
    <x v="49"/>
    <n v="90.8"/>
    <n v="167"/>
    <n v="6"/>
    <x v="1"/>
    <x v="7"/>
    <n v="183448"/>
    <n v="6.6052653853242864"/>
    <n v="91.033971479656358"/>
  </r>
  <r>
    <x v="5"/>
    <x v="50"/>
    <n v="5.8"/>
    <n v="1"/>
    <n v="0"/>
    <x v="0"/>
    <x v="4"/>
    <n v="17040"/>
    <n v="2.7427242382769109E-2"/>
    <n v="5.868544600938967"/>
  </r>
  <r>
    <x v="5"/>
    <x v="51"/>
    <n v="19.3"/>
    <n v="7"/>
    <n v="1"/>
    <x v="0"/>
    <x v="2"/>
    <n v="36352"/>
    <n v="0.33978883580092839"/>
    <n v="19.256161971830984"/>
  </r>
  <r>
    <x v="5"/>
    <x v="52"/>
    <n v="19.3"/>
    <n v="4"/>
    <n v="0"/>
    <x v="0"/>
    <x v="2"/>
    <n v="20771"/>
    <n v="0.19416504902910195"/>
    <n v="19.257618795435945"/>
  </r>
  <r>
    <x v="5"/>
    <x v="53"/>
    <n v="60.5"/>
    <n v="17"/>
    <n v="9"/>
    <x v="0"/>
    <x v="10"/>
    <n v="28241"/>
    <n v="1.5216640201647336"/>
    <n v="60.196168690910376"/>
  </r>
  <r>
    <x v="5"/>
    <x v="54"/>
    <n v="39.5"/>
    <n v="6"/>
    <n v="2"/>
    <x v="0"/>
    <x v="8"/>
    <n v="15214"/>
    <n v="0.45095218553976724"/>
    <n v="39.437360326015508"/>
  </r>
  <r>
    <x v="5"/>
    <x v="55"/>
    <n v="4.5999999999999996"/>
    <n v="1"/>
    <n v="1"/>
    <x v="0"/>
    <x v="8"/>
    <n v="21266"/>
    <n v="7.5158697589961201E-2"/>
    <n v="4.7023417661995675"/>
  </r>
  <r>
    <x v="5"/>
    <x v="56"/>
    <n v="22.6"/>
    <n v="6"/>
    <n v="1"/>
    <x v="0"/>
    <x v="2"/>
    <n v="26365"/>
    <n v="0.29124757354365294"/>
    <n v="22.757443580504457"/>
  </r>
  <r>
    <x v="5"/>
    <x v="57"/>
    <n v="19.5"/>
    <n v="13"/>
    <n v="6"/>
    <x v="2"/>
    <x v="4"/>
    <n v="66854"/>
    <n v="0.35655415097599841"/>
    <n v="19.445358542495587"/>
  </r>
  <r>
    <x v="5"/>
    <x v="58"/>
    <n v="28"/>
    <n v="10"/>
    <n v="2"/>
    <x v="0"/>
    <x v="1"/>
    <n v="35608"/>
    <n v="0.35320936626469085"/>
    <n v="28.083576724331607"/>
  </r>
  <r>
    <x v="5"/>
    <x v="59"/>
    <n v="42.3"/>
    <n v="15"/>
    <n v="1"/>
    <x v="0"/>
    <x v="0"/>
    <n v="35299"/>
    <n v="3.0481609428977854"/>
    <n v="42.494121646505562"/>
  </r>
  <r>
    <x v="5"/>
    <x v="60"/>
    <n v="112.5"/>
    <n v="23"/>
    <n v="4"/>
    <x v="0"/>
    <x v="7"/>
    <n v="20336"/>
    <n v="0.9097072087572371"/>
    <n v="113.09992132179387"/>
  </r>
  <r>
    <x v="5"/>
    <x v="61"/>
    <n v="24.1"/>
    <n v="6"/>
    <n v="1"/>
    <x v="0"/>
    <x v="7"/>
    <n v="24911"/>
    <n v="0.23731492402362706"/>
    <n v="24.085745253101038"/>
  </r>
  <r>
    <x v="5"/>
    <x v="62"/>
    <n v="28"/>
    <n v="8"/>
    <n v="3"/>
    <x v="0"/>
    <x v="2"/>
    <n v="28195"/>
    <n v="0.3883300980582039"/>
    <n v="28.37382514630254"/>
  </r>
  <r>
    <x v="5"/>
    <x v="63"/>
    <n v="38.6"/>
    <n v="11"/>
    <n v="2"/>
    <x v="0"/>
    <x v="5"/>
    <n v="28242"/>
    <n v="0.9552748977204536"/>
    <n v="38.949082926138381"/>
  </r>
  <r>
    <x v="5"/>
    <x v="64"/>
    <n v="0"/>
    <n v="0"/>
    <n v="0"/>
    <x v="0"/>
    <x v="3"/>
    <n v="18904"/>
    <n v="0"/>
    <n v="0"/>
  </r>
  <r>
    <x v="5"/>
    <x v="65"/>
    <n v="63"/>
    <n v="27"/>
    <n v="4"/>
    <x v="0"/>
    <x v="8"/>
    <n v="42846"/>
    <n v="2.0292848349289523"/>
    <n v="63.016384259907582"/>
  </r>
  <r>
    <x v="5"/>
    <x v="66"/>
    <n v="15.6"/>
    <n v="8"/>
    <n v="0"/>
    <x v="2"/>
    <x v="3"/>
    <n v="51742"/>
    <n v="1.2359640828837515"/>
    <n v="15.461327354953424"/>
  </r>
  <r>
    <x v="5"/>
    <x v="67"/>
    <n v="18.2"/>
    <n v="8"/>
    <n v="2"/>
    <x v="0"/>
    <x v="8"/>
    <n v="43620"/>
    <n v="0.60126958071968961"/>
    <n v="18.340210912425491"/>
  </r>
  <r>
    <x v="5"/>
    <x v="68"/>
    <n v="12.4"/>
    <n v="3"/>
    <n v="0"/>
    <x v="0"/>
    <x v="0"/>
    <n v="23917"/>
    <n v="0.60963218857955703"/>
    <n v="12.543379186352803"/>
  </r>
  <r>
    <x v="5"/>
    <x v="69"/>
    <n v="16.5"/>
    <n v="17"/>
    <n v="1"/>
    <x v="1"/>
    <x v="4"/>
    <n v="102253"/>
    <n v="0.46626312050707491"/>
    <n v="16.625429082765297"/>
  </r>
  <r>
    <x v="5"/>
    <x v="70"/>
    <n v="4"/>
    <n v="1"/>
    <n v="0"/>
    <x v="0"/>
    <x v="9"/>
    <n v="24864"/>
    <n v="0.17154335844156288"/>
    <n v="4.0218790218790215"/>
  </r>
  <r>
    <x v="5"/>
    <x v="71"/>
    <n v="9"/>
    <n v="5"/>
    <n v="1"/>
    <x v="2"/>
    <x v="1"/>
    <n v="55760"/>
    <n v="0.17660468313234542"/>
    <n v="8.9670014347202294"/>
  </r>
  <r>
    <x v="5"/>
    <x v="72"/>
    <n v="77.3"/>
    <n v="25"/>
    <n v="3"/>
    <x v="0"/>
    <x v="7"/>
    <n v="32137"/>
    <n v="0.98881218343177957"/>
    <n v="77.79195320036095"/>
  </r>
  <r>
    <x v="5"/>
    <x v="73"/>
    <n v="20"/>
    <n v="20"/>
    <n v="3"/>
    <x v="2"/>
    <x v="5"/>
    <n v="99653"/>
    <n v="1.7368634504008247"/>
    <n v="20.069641656548221"/>
  </r>
  <r>
    <x v="5"/>
    <x v="74"/>
    <n v="13.7"/>
    <n v="4"/>
    <n v="0"/>
    <x v="0"/>
    <x v="1"/>
    <n v="28121"/>
    <n v="0.14128374650587636"/>
    <n v="14.224245225987696"/>
  </r>
  <r>
    <x v="5"/>
    <x v="75"/>
    <n v="64.5"/>
    <n v="17"/>
    <n v="2"/>
    <x v="0"/>
    <x v="5"/>
    <n v="26291"/>
    <n v="1.476333932840701"/>
    <n v="64.660910577764255"/>
  </r>
  <r>
    <x v="5"/>
    <x v="76"/>
    <n v="35.9"/>
    <n v="4"/>
    <n v="0"/>
    <x v="0"/>
    <x v="2"/>
    <n v="11328"/>
    <n v="0.19416504902910195"/>
    <n v="35.310734463276837"/>
  </r>
  <r>
    <x v="5"/>
    <x v="77"/>
    <n v="13.9"/>
    <n v="8"/>
    <n v="2"/>
    <x v="2"/>
    <x v="2"/>
    <n v="57382"/>
    <n v="0.3883300980582039"/>
    <n v="13.941654177268132"/>
  </r>
  <r>
    <x v="5"/>
    <x v="78"/>
    <n v="15.4"/>
    <n v="4"/>
    <n v="2"/>
    <x v="0"/>
    <x v="7"/>
    <n v="25777"/>
    <n v="0.15820994934908472"/>
    <n v="15.517709586065095"/>
  </r>
  <r>
    <x v="5"/>
    <x v="79"/>
    <n v="19.399999999999999"/>
    <n v="23"/>
    <n v="6"/>
    <x v="1"/>
    <x v="4"/>
    <n v="118426"/>
    <n v="0.63082657480368953"/>
    <n v="19.421410838836067"/>
  </r>
  <r>
    <x v="5"/>
    <x v="80"/>
    <n v="15.3"/>
    <n v="3"/>
    <n v="1"/>
    <x v="0"/>
    <x v="1"/>
    <n v="19440"/>
    <n v="0.10596280987940725"/>
    <n v="15.432098765432098"/>
  </r>
  <r>
    <x v="5"/>
    <x v="81"/>
    <n v="62.6"/>
    <n v="17"/>
    <n v="1"/>
    <x v="0"/>
    <x v="7"/>
    <n v="27063"/>
    <n v="0.67239228473361001"/>
    <n v="62.816391383069138"/>
  </r>
  <r>
    <x v="5"/>
    <x v="82"/>
    <n v="27"/>
    <n v="11"/>
    <n v="0"/>
    <x v="0"/>
    <x v="6"/>
    <n v="40735"/>
    <n v="2.6720431413510823"/>
    <n v="27.003805081625138"/>
  </r>
  <r>
    <x v="5"/>
    <x v="83"/>
    <n v="31.9"/>
    <n v="6"/>
    <n v="0"/>
    <x v="0"/>
    <x v="2"/>
    <n v="18701"/>
    <n v="0.29124757354365294"/>
    <n v="32.083845783647931"/>
  </r>
  <r>
    <x v="5"/>
    <x v="84"/>
    <n v="7.9"/>
    <n v="2"/>
    <n v="0"/>
    <x v="0"/>
    <x v="2"/>
    <n v="25438"/>
    <n v="9.7082524514550975E-2"/>
    <n v="7.8622533218020285"/>
  </r>
  <r>
    <x v="5"/>
    <x v="85"/>
    <n v="47.4"/>
    <n v="15"/>
    <n v="1"/>
    <x v="0"/>
    <x v="10"/>
    <n v="31751"/>
    <n v="1.342644723674765"/>
    <n v="47.24260653207773"/>
  </r>
  <r>
    <x v="5"/>
    <x v="86"/>
    <n v="19.399999999999999"/>
    <n v="7"/>
    <n v="1"/>
    <x v="0"/>
    <x v="1"/>
    <n v="35953"/>
    <n v="0.24724655638528362"/>
    <n v="19.469863432815064"/>
  </r>
  <r>
    <x v="5"/>
    <x v="87"/>
    <n v="19"/>
    <n v="22"/>
    <n v="1"/>
    <x v="1"/>
    <x v="2"/>
    <n v="114682"/>
    <n v="1.0679077696600607"/>
    <n v="19.183481278666225"/>
  </r>
  <r>
    <x v="5"/>
    <x v="88"/>
    <n v="11"/>
    <n v="1"/>
    <n v="0"/>
    <x v="0"/>
    <x v="8"/>
    <n v="9112"/>
    <n v="7.5158697589961201E-2"/>
    <n v="10.974539069359087"/>
  </r>
  <r>
    <x v="5"/>
    <x v="89"/>
    <n v="68"/>
    <n v="13"/>
    <n v="3"/>
    <x v="0"/>
    <x v="7"/>
    <n v="18778"/>
    <n v="0.51418233538452529"/>
    <n v="69.229949941420813"/>
  </r>
  <r>
    <x v="5"/>
    <x v="90"/>
    <n v="58.5"/>
    <n v="15"/>
    <n v="8"/>
    <x v="0"/>
    <x v="10"/>
    <n v="25566"/>
    <n v="1.342644723674765"/>
    <n v="58.671673316122977"/>
  </r>
  <r>
    <x v="5"/>
    <x v="91"/>
    <n v="29.4"/>
    <n v="68"/>
    <n v="13"/>
    <x v="1"/>
    <x v="7"/>
    <n v="229126"/>
    <n v="2.6895691389344401"/>
    <n v="29.677993767621309"/>
  </r>
  <r>
    <x v="5"/>
    <x v="92"/>
    <n v="17.3"/>
    <n v="4"/>
    <n v="0"/>
    <x v="0"/>
    <x v="2"/>
    <n v="23107"/>
    <n v="0.19416504902910195"/>
    <n v="17.310771627645302"/>
  </r>
  <r>
    <x v="5"/>
    <x v="93"/>
    <n v="6.5"/>
    <n v="7"/>
    <n v="1"/>
    <x v="1"/>
    <x v="0"/>
    <n v="107192"/>
    <n v="1.4224751066856329"/>
    <n v="6.530338084931711"/>
  </r>
  <r>
    <x v="5"/>
    <x v="94"/>
    <n v="54"/>
    <n v="10"/>
    <n v="2"/>
    <x v="0"/>
    <x v="1"/>
    <n v="18476"/>
    <n v="0.35320936626469085"/>
    <n v="54.12426932236415"/>
  </r>
  <r>
    <x v="5"/>
    <x v="95"/>
    <n v="12.6"/>
    <n v="20"/>
    <n v="0"/>
    <x v="1"/>
    <x v="5"/>
    <n v="158261"/>
    <n v="1.7368634504008247"/>
    <n v="12.637352221962455"/>
  </r>
  <r>
    <x v="5"/>
    <x v="96"/>
    <n v="39.200000000000003"/>
    <n v="13"/>
    <n v="3"/>
    <x v="0"/>
    <x v="2"/>
    <n v="32863"/>
    <n v="0.63103640934458127"/>
    <n v="39.558165718285004"/>
  </r>
  <r>
    <x v="5"/>
    <x v="97"/>
    <n v="52.1"/>
    <n v="14"/>
    <n v="1"/>
    <x v="0"/>
    <x v="2"/>
    <n v="26793"/>
    <n v="0.67957767160185678"/>
    <n v="52.25245399917889"/>
  </r>
  <r>
    <x v="5"/>
    <x v="98"/>
    <n v="54.8"/>
    <n v="24"/>
    <n v="0"/>
    <x v="0"/>
    <x v="7"/>
    <n v="43532"/>
    <n v="0.94925969609450822"/>
    <n v="55.131857024717455"/>
  </r>
  <r>
    <x v="5"/>
    <x v="99"/>
    <n v="46.5"/>
    <n v="10"/>
    <n v="0"/>
    <x v="0"/>
    <x v="7"/>
    <n v="21517"/>
    <n v="0.3955248733727118"/>
    <n v="46.474880327183158"/>
  </r>
  <r>
    <x v="5"/>
    <x v="100"/>
    <n v="22.7"/>
    <n v="9"/>
    <n v="1"/>
    <x v="0"/>
    <x v="7"/>
    <n v="39252"/>
    <n v="0.35597238603544057"/>
    <n v="22.928767960868235"/>
  </r>
  <r>
    <x v="5"/>
    <x v="101"/>
    <n v="210.2"/>
    <n v="64"/>
    <n v="8"/>
    <x v="0"/>
    <x v="7"/>
    <n v="30340"/>
    <n v="2.5313591895853556"/>
    <n v="210.94264996704021"/>
  </r>
  <r>
    <x v="5"/>
    <x v="102"/>
    <n v="41"/>
    <n v="7"/>
    <n v="0"/>
    <x v="0"/>
    <x v="10"/>
    <n v="17052"/>
    <n v="0.62656753771489038"/>
    <n v="41.050903119868636"/>
  </r>
  <r>
    <x v="5"/>
    <x v="103"/>
    <n v="60.5"/>
    <n v="16"/>
    <n v="3"/>
    <x v="0"/>
    <x v="7"/>
    <n v="26313"/>
    <n v="0.63283979739633889"/>
    <n v="60.806445483221225"/>
  </r>
  <r>
    <x v="5"/>
    <x v="104"/>
    <n v="86.7"/>
    <n v="43"/>
    <n v="7"/>
    <x v="0"/>
    <x v="4"/>
    <n v="49129"/>
    <n v="1.1793714224590717"/>
    <n v="87.524679924280974"/>
  </r>
  <r>
    <x v="5"/>
    <x v="105"/>
    <n v="10.6"/>
    <n v="4"/>
    <n v="1"/>
    <x v="0"/>
    <x v="11"/>
    <n v="37636"/>
    <n v="1.0462877709885325"/>
    <n v="10.628122010840684"/>
  </r>
  <r>
    <x v="5"/>
    <x v="106"/>
    <n v="67.2"/>
    <n v="16"/>
    <n v="3"/>
    <x v="0"/>
    <x v="7"/>
    <n v="23621"/>
    <n v="0.63283979739633889"/>
    <n v="67.736336310909792"/>
  </r>
  <r>
    <x v="5"/>
    <x v="107"/>
    <n v="20.8"/>
    <n v="12"/>
    <n v="1"/>
    <x v="2"/>
    <x v="1"/>
    <n v="57337"/>
    <n v="0.42385123951762899"/>
    <n v="20.928894082355196"/>
  </r>
  <r>
    <x v="5"/>
    <x v="108"/>
    <n v="10.9"/>
    <n v="4"/>
    <n v="2"/>
    <x v="0"/>
    <x v="4"/>
    <n v="36284"/>
    <n v="0.10970896953107644"/>
    <n v="11.024142872891634"/>
  </r>
  <r>
    <x v="5"/>
    <x v="109"/>
    <n v="23.2"/>
    <n v="17"/>
    <n v="1"/>
    <x v="2"/>
    <x v="4"/>
    <n v="72700"/>
    <n v="0.46626312050707491"/>
    <n v="23.383768913342504"/>
  </r>
  <r>
    <x v="5"/>
    <x v="110"/>
    <n v="88.1"/>
    <n v="11"/>
    <n v="0"/>
    <x v="0"/>
    <x v="7"/>
    <n v="12419"/>
    <n v="0.43507736070998299"/>
    <n v="88.57395925597875"/>
  </r>
  <r>
    <x v="5"/>
    <x v="111"/>
    <n v="22.9"/>
    <n v="53"/>
    <n v="0"/>
    <x v="1"/>
    <x v="9"/>
    <n v="229962"/>
    <n v="9.0917979974028338"/>
    <n v="23.047286073351248"/>
  </r>
  <r>
    <x v="5"/>
    <x v="112"/>
    <n v="28.1"/>
    <n v="4"/>
    <n v="2"/>
    <x v="0"/>
    <x v="10"/>
    <n v="14196"/>
    <n v="0.35803859297993729"/>
    <n v="28.176951253874329"/>
  </r>
  <r>
    <x v="5"/>
    <x v="113"/>
    <n v="12.4"/>
    <n v="3"/>
    <n v="0"/>
    <x v="0"/>
    <x v="5"/>
    <n v="24291"/>
    <n v="0.26052951756012371"/>
    <n v="12.350253180190194"/>
  </r>
  <r>
    <x v="5"/>
    <x v="114"/>
    <n v="84.5"/>
    <n v="12"/>
    <n v="0"/>
    <x v="0"/>
    <x v="7"/>
    <n v="14103"/>
    <n v="0.47462984804725411"/>
    <n v="85.088279089555414"/>
  </r>
  <r>
    <x v="5"/>
    <x v="115"/>
    <n v="25.4"/>
    <n v="41"/>
    <n v="12"/>
    <x v="1"/>
    <x v="1"/>
    <n v="159709"/>
    <n v="1.4481584016852325"/>
    <n v="25.671690386891157"/>
  </r>
  <r>
    <x v="5"/>
    <x v="116"/>
    <n v="14.9"/>
    <n v="23"/>
    <n v="5"/>
    <x v="1"/>
    <x v="1"/>
    <n v="153149"/>
    <n v="0.81238154240878901"/>
    <n v="15.018054313119903"/>
  </r>
  <r>
    <x v="5"/>
    <x v="117"/>
    <n v="26.5"/>
    <n v="8"/>
    <n v="1"/>
    <x v="0"/>
    <x v="7"/>
    <n v="29888"/>
    <n v="0.31641989869816944"/>
    <n v="26.76659528907923"/>
  </r>
  <r>
    <x v="5"/>
    <x v="118"/>
    <n v="9.9"/>
    <n v="6"/>
    <n v="2"/>
    <x v="2"/>
    <x v="5"/>
    <n v="60539"/>
    <n v="0.52105903512024743"/>
    <n v="9.9109664844150043"/>
  </r>
  <r>
    <x v="5"/>
    <x v="119"/>
    <n v="18.899999999999999"/>
    <n v="9"/>
    <n v="1"/>
    <x v="0"/>
    <x v="2"/>
    <n v="46832"/>
    <n v="0.43687136031547941"/>
    <n v="19.217628971643322"/>
  </r>
  <r>
    <x v="5"/>
    <x v="120"/>
    <n v="33.200000000000003"/>
    <n v="6"/>
    <n v="0"/>
    <x v="0"/>
    <x v="4"/>
    <n v="17958"/>
    <n v="0.16456345429661468"/>
    <n v="33.41129301703976"/>
  </r>
  <r>
    <x v="5"/>
    <x v="121"/>
    <n v="19"/>
    <n v="3"/>
    <n v="0"/>
    <x v="0"/>
    <x v="3"/>
    <n v="15783"/>
    <n v="0.46348653108140681"/>
    <n v="19.007793195210038"/>
  </r>
  <r>
    <x v="5"/>
    <x v="122"/>
    <n v="16.399999999999999"/>
    <n v="2"/>
    <n v="1"/>
    <x v="0"/>
    <x v="2"/>
    <n v="12154"/>
    <n v="9.7082524514550975E-2"/>
    <n v="16.45548790521639"/>
  </r>
  <r>
    <x v="5"/>
    <x v="123"/>
    <n v="17.899999999999999"/>
    <n v="7"/>
    <n v="2"/>
    <x v="0"/>
    <x v="1"/>
    <n v="39146"/>
    <n v="0.24724655638528362"/>
    <n v="17.881775915802379"/>
  </r>
  <r>
    <x v="5"/>
    <x v="124"/>
    <n v="58.6"/>
    <n v="16"/>
    <n v="3"/>
    <x v="0"/>
    <x v="1"/>
    <n v="27080"/>
    <n v="0.56513498602350543"/>
    <n v="59.084194977843424"/>
  </r>
  <r>
    <x v="5"/>
    <x v="125"/>
    <n v="80.900000000000006"/>
    <n v="15"/>
    <n v="2"/>
    <x v="0"/>
    <x v="2"/>
    <n v="18603"/>
    <n v="0.72811893385913229"/>
    <n v="80.632156103854214"/>
  </r>
  <r>
    <x v="5"/>
    <x v="126"/>
    <n v="6"/>
    <n v="3"/>
    <n v="0"/>
    <x v="2"/>
    <x v="3"/>
    <n v="50192"/>
    <n v="0.46348653108140681"/>
    <n v="5.9770481351609819"/>
  </r>
  <r>
    <x v="5"/>
    <x v="127"/>
    <n v="26.4"/>
    <n v="15"/>
    <n v="5"/>
    <x v="2"/>
    <x v="1"/>
    <n v="55850"/>
    <n v="0.52981404939703636"/>
    <n v="26.857654431512984"/>
  </r>
  <r>
    <x v="5"/>
    <x v="128"/>
    <n v="53"/>
    <n v="46"/>
    <n v="17"/>
    <x v="2"/>
    <x v="10"/>
    <n v="86762"/>
    <n v="4.1174438192692797"/>
    <n v="53.01860261404763"/>
  </r>
  <r>
    <x v="5"/>
    <x v="129"/>
    <n v="43.8"/>
    <n v="7"/>
    <n v="0"/>
    <x v="0"/>
    <x v="7"/>
    <n v="15886"/>
    <n v="0.27686741136089826"/>
    <n v="44.063955684250281"/>
  </r>
  <r>
    <x v="5"/>
    <x v="130"/>
    <n v="34.1"/>
    <n v="8"/>
    <n v="2"/>
    <x v="0"/>
    <x v="1"/>
    <n v="23099"/>
    <n v="0.28256749301175271"/>
    <n v="34.633533919217278"/>
  </r>
  <r>
    <x v="5"/>
    <x v="131"/>
    <n v="16.8"/>
    <n v="6"/>
    <n v="1"/>
    <x v="0"/>
    <x v="5"/>
    <n v="35796"/>
    <n v="0.52105903512024743"/>
    <n v="16.761649346295677"/>
  </r>
  <r>
    <x v="5"/>
    <x v="132"/>
    <n v="12.5"/>
    <n v="5"/>
    <n v="0"/>
    <x v="0"/>
    <x v="4"/>
    <n v="39997"/>
    <n v="0.13713621191384553"/>
    <n v="12.500937570317776"/>
  </r>
  <r>
    <x v="5"/>
    <x v="133"/>
    <n v="60.1"/>
    <n v="55"/>
    <n v="6"/>
    <x v="2"/>
    <x v="7"/>
    <n v="90903"/>
    <n v="2.1753868035499146"/>
    <n v="60.504053771602706"/>
  </r>
  <r>
    <x v="5"/>
    <x v="134"/>
    <n v="6.5"/>
    <n v="2"/>
    <n v="0"/>
    <x v="0"/>
    <x v="4"/>
    <n v="30677"/>
    <n v="5.4854484765538218E-2"/>
    <n v="6.5195423281285647"/>
  </r>
  <r>
    <x v="5"/>
    <x v="135"/>
    <n v="19.8"/>
    <n v="16"/>
    <n v="1"/>
    <x v="2"/>
    <x v="5"/>
    <n v="80593"/>
    <n v="1.3894907603206597"/>
    <n v="19.852840817440722"/>
  </r>
  <r>
    <x v="5"/>
    <x v="136"/>
    <n v="2.1"/>
    <n v="1"/>
    <n v="0"/>
    <x v="0"/>
    <x v="9"/>
    <n v="48019"/>
    <n v="0.17154335844156288"/>
    <n v="2.0825090068514549"/>
  </r>
  <r>
    <x v="5"/>
    <x v="137"/>
    <n v="66.7"/>
    <n v="11"/>
    <n v="2"/>
    <x v="0"/>
    <x v="2"/>
    <n v="16462"/>
    <n v="0.53395388483003037"/>
    <n v="66.820556432997208"/>
  </r>
  <r>
    <x v="5"/>
    <x v="138"/>
    <n v="43"/>
    <n v="19"/>
    <n v="3"/>
    <x v="0"/>
    <x v="7"/>
    <n v="43723"/>
    <n v="0.75149725940815237"/>
    <n v="43.455389611874757"/>
  </r>
  <r>
    <x v="5"/>
    <x v="139"/>
    <n v="13.7"/>
    <n v="3"/>
    <n v="1"/>
    <x v="0"/>
    <x v="4"/>
    <n v="21812"/>
    <n v="8.2281727148307338E-2"/>
    <n v="13.753896937465615"/>
  </r>
  <r>
    <x v="5"/>
    <x v="140"/>
    <n v="52.2"/>
    <n v="8"/>
    <n v="1"/>
    <x v="0"/>
    <x v="7"/>
    <n v="15366"/>
    <n v="0.31641989869816944"/>
    <n v="52.062996225432776"/>
  </r>
  <r>
    <x v="5"/>
    <x v="141"/>
    <n v="7.8"/>
    <n v="7"/>
    <n v="0"/>
    <x v="2"/>
    <x v="1"/>
    <n v="89521"/>
    <n v="0.24724655638528362"/>
    <n v="7.8193943320561656"/>
  </r>
  <r>
    <x v="5"/>
    <x v="142"/>
    <n v="35.799999999999997"/>
    <n v="31"/>
    <n v="8"/>
    <x v="2"/>
    <x v="4"/>
    <n v="86115"/>
    <n v="0.85024451386584243"/>
    <n v="35.99837426696859"/>
  </r>
  <r>
    <x v="5"/>
    <x v="143"/>
    <n v="14.3"/>
    <n v="5"/>
    <n v="0"/>
    <x v="0"/>
    <x v="5"/>
    <n v="34930"/>
    <n v="0.43421586260020617"/>
    <n v="14.314342971657601"/>
  </r>
  <r>
    <x v="5"/>
    <x v="144"/>
    <n v="20.9"/>
    <n v="10"/>
    <n v="2"/>
    <x v="0"/>
    <x v="1"/>
    <n v="47681"/>
    <n v="0.35320936626469085"/>
    <n v="20.972714498437533"/>
  </r>
  <r>
    <x v="5"/>
    <x v="145"/>
    <n v="10.8"/>
    <n v="6"/>
    <n v="1"/>
    <x v="2"/>
    <x v="0"/>
    <n v="55677"/>
    <n v="1.2192643771591141"/>
    <n v="10.776442696265962"/>
  </r>
  <r>
    <x v="5"/>
    <x v="146"/>
    <n v="16.399999999999999"/>
    <n v="12"/>
    <n v="1"/>
    <x v="2"/>
    <x v="1"/>
    <n v="72806"/>
    <n v="0.42385123951762899"/>
    <n v="16.482158063895834"/>
  </r>
  <r>
    <x v="5"/>
    <x v="147"/>
    <n v="40.200000000000003"/>
    <n v="17"/>
    <n v="1"/>
    <x v="0"/>
    <x v="10"/>
    <n v="42271"/>
    <n v="1.5216640201647336"/>
    <n v="40.21669702633011"/>
  </r>
  <r>
    <x v="5"/>
    <x v="148"/>
    <n v="58.1"/>
    <n v="29"/>
    <n v="4"/>
    <x v="0"/>
    <x v="8"/>
    <n v="49579"/>
    <n v="2.1796022301088751"/>
    <n v="58.49250690816676"/>
  </r>
  <r>
    <x v="5"/>
    <x v="149"/>
    <n v="7.3"/>
    <n v="3"/>
    <n v="0"/>
    <x v="0"/>
    <x v="1"/>
    <n v="41369"/>
    <n v="0.10596280987940725"/>
    <n v="7.2518069085547152"/>
  </r>
  <r>
    <x v="5"/>
    <x v="150"/>
    <n v="0"/>
    <n v="0"/>
    <n v="0"/>
    <x v="0"/>
    <x v="11"/>
    <n v="27472"/>
    <n v="0"/>
    <n v="0"/>
  </r>
  <r>
    <x v="5"/>
    <x v="151"/>
    <n v="46.8"/>
    <n v="16"/>
    <n v="0"/>
    <x v="0"/>
    <x v="8"/>
    <n v="34302"/>
    <n v="1.2025391614393792"/>
    <n v="46.644510524167686"/>
  </r>
  <r>
    <x v="5"/>
    <x v="152"/>
    <n v="14.9"/>
    <n v="4"/>
    <n v="2"/>
    <x v="0"/>
    <x v="4"/>
    <n v="26625"/>
    <n v="0.10970896953107644"/>
    <n v="15.023474178403756"/>
  </r>
  <r>
    <x v="5"/>
    <x v="153"/>
    <n v="37.200000000000003"/>
    <n v="20"/>
    <n v="3"/>
    <x v="2"/>
    <x v="5"/>
    <n v="53259"/>
    <n v="1.7368634504008247"/>
    <n v="37.552338571884562"/>
  </r>
  <r>
    <x v="5"/>
    <x v="154"/>
    <n v="15.6"/>
    <n v="2"/>
    <n v="0"/>
    <x v="0"/>
    <x v="11"/>
    <n v="12720"/>
    <n v="0.52314388549426627"/>
    <n v="15.723270440251572"/>
  </r>
  <r>
    <x v="5"/>
    <x v="155"/>
    <n v="9.1999999999999993"/>
    <n v="6"/>
    <n v="0"/>
    <x v="2"/>
    <x v="4"/>
    <n v="64956"/>
    <n v="0.16456345429661468"/>
    <n v="9.2370219841123227"/>
  </r>
  <r>
    <x v="5"/>
    <x v="156"/>
    <n v="37.200000000000003"/>
    <n v="17"/>
    <n v="9"/>
    <x v="0"/>
    <x v="10"/>
    <n v="45823"/>
    <n v="1.5216640201647336"/>
    <n v="37.09927329070554"/>
  </r>
  <r>
    <x v="5"/>
    <x v="157"/>
    <n v="17.600000000000001"/>
    <n v="4"/>
    <n v="0"/>
    <x v="0"/>
    <x v="1"/>
    <n v="22659"/>
    <n v="0.14128374650587636"/>
    <n v="17.653029701222472"/>
  </r>
  <r>
    <x v="5"/>
    <x v="158"/>
    <n v="10.199999999999999"/>
    <n v="3"/>
    <n v="0"/>
    <x v="0"/>
    <x v="4"/>
    <n v="29306"/>
    <n v="8.2281727148307338E-2"/>
    <n v="10.236811574421621"/>
  </r>
  <r>
    <x v="5"/>
    <x v="159"/>
    <n v="21.4"/>
    <n v="12"/>
    <n v="1"/>
    <x v="2"/>
    <x v="4"/>
    <n v="55644"/>
    <n v="0.32912690859322935"/>
    <n v="21.565667457407809"/>
  </r>
  <r>
    <x v="5"/>
    <x v="160"/>
    <n v="76.099999999999994"/>
    <n v="17"/>
    <n v="4"/>
    <x v="0"/>
    <x v="7"/>
    <n v="22158"/>
    <n v="0.67239228473361001"/>
    <n v="76.721725787525955"/>
  </r>
  <r>
    <x v="5"/>
    <x v="161"/>
    <n v="161"/>
    <n v="25"/>
    <n v="2"/>
    <x v="0"/>
    <x v="7"/>
    <n v="15332"/>
    <n v="0.98881218343177957"/>
    <n v="163.05765718758153"/>
  </r>
  <r>
    <x v="5"/>
    <x v="162"/>
    <n v="47.9"/>
    <n v="18"/>
    <n v="7"/>
    <x v="0"/>
    <x v="10"/>
    <n v="37612"/>
    <n v="1.611173668409718"/>
    <n v="47.857066893544612"/>
  </r>
  <r>
    <x v="5"/>
    <x v="163"/>
    <n v="52.2"/>
    <n v="6"/>
    <n v="1"/>
    <x v="0"/>
    <x v="1"/>
    <n v="11435"/>
    <n v="0.21192561975881449"/>
    <n v="52.470485351989502"/>
  </r>
  <r>
    <x v="5"/>
    <x v="164"/>
    <n v="42.9"/>
    <n v="12"/>
    <n v="7"/>
    <x v="0"/>
    <x v="1"/>
    <n v="27836"/>
    <n v="0.42385123951762899"/>
    <n v="43.109642189969826"/>
  </r>
  <r>
    <x v="5"/>
    <x v="165"/>
    <n v="39"/>
    <n v="24"/>
    <n v="4"/>
    <x v="2"/>
    <x v="4"/>
    <n v="61155"/>
    <n v="0.6582538171864587"/>
    <n v="39.244542555800834"/>
  </r>
  <r>
    <x v="5"/>
    <x v="166"/>
    <n v="26.8"/>
    <n v="3"/>
    <n v="3"/>
    <x v="0"/>
    <x v="1"/>
    <n v="11146"/>
    <n v="0.10596280987940725"/>
    <n v="26.915485375919612"/>
  </r>
  <r>
    <x v="5"/>
    <x v="167"/>
    <n v="8.1"/>
    <n v="10"/>
    <n v="0"/>
    <x v="1"/>
    <x v="3"/>
    <n v="122415"/>
    <n v="1.5449551036046891"/>
    <n v="8.168933545725606"/>
  </r>
  <r>
    <x v="5"/>
    <x v="168"/>
    <n v="16"/>
    <n v="20"/>
    <n v="4"/>
    <x v="1"/>
    <x v="4"/>
    <n v="124306"/>
    <n v="0.54854484765538214"/>
    <n v="16.089327948771579"/>
  </r>
  <r>
    <x v="5"/>
    <x v="169"/>
    <n v="7.4"/>
    <n v="2"/>
    <n v="0"/>
    <x v="0"/>
    <x v="4"/>
    <n v="27197"/>
    <n v="5.4854484765538218E-2"/>
    <n v="7.3537522520866263"/>
  </r>
  <r>
    <x v="5"/>
    <x v="170"/>
    <n v="17.2"/>
    <n v="13"/>
    <n v="3"/>
    <x v="2"/>
    <x v="4"/>
    <n v="74947"/>
    <n v="0.35655415097599841"/>
    <n v="17.345590884224851"/>
  </r>
  <r>
    <x v="5"/>
    <x v="171"/>
    <n v="30.8"/>
    <n v="24"/>
    <n v="3"/>
    <x v="2"/>
    <x v="6"/>
    <n v="77389"/>
    <n v="5.8299123084023607"/>
    <n v="31.01215935081213"/>
  </r>
  <r>
    <x v="5"/>
    <x v="172"/>
    <n v="72.900000000000006"/>
    <n v="26"/>
    <n v="3"/>
    <x v="0"/>
    <x v="10"/>
    <n v="35857"/>
    <n v="2.3272508543695922"/>
    <n v="72.510249044816916"/>
  </r>
  <r>
    <x v="5"/>
    <x v="173"/>
    <n v="30"/>
    <n v="9"/>
    <n v="2"/>
    <x v="0"/>
    <x v="8"/>
    <n v="29755"/>
    <n v="0.6764282783096508"/>
    <n v="30.247017308015458"/>
  </r>
  <r>
    <x v="5"/>
    <x v="174"/>
    <n v="23.7"/>
    <n v="11"/>
    <n v="1"/>
    <x v="0"/>
    <x v="2"/>
    <n v="46372"/>
    <n v="0.53395388483003037"/>
    <n v="23.721211075649098"/>
  </r>
  <r>
    <x v="5"/>
    <x v="175"/>
    <n v="4.4000000000000004"/>
    <n v="1"/>
    <n v="0"/>
    <x v="0"/>
    <x v="4"/>
    <n v="22746"/>
    <n v="2.7427242382769109E-2"/>
    <n v="4.3963773850347314"/>
  </r>
  <r>
    <x v="5"/>
    <x v="176"/>
    <n v="6"/>
    <n v="2"/>
    <n v="0"/>
    <x v="0"/>
    <x v="2"/>
    <n v="33574"/>
    <n v="9.7082524514550975E-2"/>
    <n v="5.9569905283850604"/>
  </r>
  <r>
    <x v="5"/>
    <x v="177"/>
    <n v="85.7"/>
    <n v="20"/>
    <n v="3"/>
    <x v="0"/>
    <x v="7"/>
    <n v="23120"/>
    <n v="0.79104974674542361"/>
    <n v="86.505190311418687"/>
  </r>
  <r>
    <x v="5"/>
    <x v="178"/>
    <n v="69.099999999999994"/>
    <n v="10"/>
    <n v="1"/>
    <x v="0"/>
    <x v="8"/>
    <n v="14395"/>
    <n v="0.75158697589961199"/>
    <n v="69.468565474122954"/>
  </r>
  <r>
    <x v="5"/>
    <x v="179"/>
    <n v="0"/>
    <n v="0"/>
    <n v="0"/>
    <x v="0"/>
    <x v="9"/>
    <n v="9732"/>
    <n v="0"/>
    <n v="0"/>
  </r>
  <r>
    <x v="5"/>
    <x v="180"/>
    <n v="4.4000000000000004"/>
    <n v="1"/>
    <n v="0"/>
    <x v="0"/>
    <x v="5"/>
    <n v="22547"/>
    <n v="8.6843172520041229E-2"/>
    <n v="4.435179846542777"/>
  </r>
  <r>
    <x v="5"/>
    <x v="181"/>
    <n v="12.1"/>
    <n v="3"/>
    <n v="1"/>
    <x v="0"/>
    <x v="2"/>
    <n v="24350"/>
    <n v="0.14562378677182647"/>
    <n v="12.320328542094456"/>
  </r>
  <r>
    <x v="5"/>
    <x v="182"/>
    <n v="37.9"/>
    <n v="9"/>
    <n v="0"/>
    <x v="0"/>
    <x v="10"/>
    <n v="23697"/>
    <n v="0.80558683420485899"/>
    <n v="37.979491074819599"/>
  </r>
  <r>
    <x v="5"/>
    <x v="183"/>
    <n v="21.4"/>
    <n v="7"/>
    <n v="1"/>
    <x v="0"/>
    <x v="4"/>
    <n v="32518"/>
    <n v="0.19199069667938376"/>
    <n v="21.526539147549048"/>
  </r>
  <r>
    <x v="5"/>
    <x v="184"/>
    <n v="77.3"/>
    <n v="94"/>
    <n v="34"/>
    <x v="1"/>
    <x v="10"/>
    <n v="122723"/>
    <n v="8.4139069350285265"/>
    <n v="76.595259242358807"/>
  </r>
  <r>
    <x v="5"/>
    <x v="185"/>
    <n v="8.9"/>
    <n v="4"/>
    <n v="0"/>
    <x v="0"/>
    <x v="1"/>
    <n v="44480"/>
    <n v="0.14128374650587636"/>
    <n v="8.9928057553956844"/>
  </r>
  <r>
    <x v="5"/>
    <x v="186"/>
    <n v="42.3"/>
    <n v="8"/>
    <n v="5"/>
    <x v="0"/>
    <x v="10"/>
    <n v="19039"/>
    <n v="0.71607718595987457"/>
    <n v="42.019013603655658"/>
  </r>
  <r>
    <x v="5"/>
    <x v="187"/>
    <n v="172"/>
    <n v="139"/>
    <n v="12"/>
    <x v="2"/>
    <x v="7"/>
    <n v="80148"/>
    <n v="5.4977957398806945"/>
    <n v="173.42915606128662"/>
  </r>
  <r>
    <x v="5"/>
    <x v="188"/>
    <n v="8.9"/>
    <n v="3"/>
    <n v="0"/>
    <x v="0"/>
    <x v="0"/>
    <n v="33410"/>
    <n v="0.60963218857955703"/>
    <n v="8.979347500748279"/>
  </r>
  <r>
    <x v="5"/>
    <x v="189"/>
    <n v="12.4"/>
    <n v="6"/>
    <n v="0"/>
    <x v="0"/>
    <x v="11"/>
    <n v="48303"/>
    <n v="1.569431656482799"/>
    <n v="12.421588721197441"/>
  </r>
  <r>
    <x v="5"/>
    <x v="190"/>
    <n v="10.3"/>
    <n v="2"/>
    <n v="0"/>
    <x v="0"/>
    <x v="4"/>
    <n v="19338"/>
    <n v="5.4854484765538218E-2"/>
    <n v="10.34233116144379"/>
  </r>
  <r>
    <x v="5"/>
    <x v="191"/>
    <n v="3"/>
    <n v="1"/>
    <n v="0"/>
    <x v="0"/>
    <x v="0"/>
    <n v="33172"/>
    <n v="0.20321072952651897"/>
    <n v="3.0145906185939948"/>
  </r>
  <r>
    <x v="5"/>
    <x v="192"/>
    <n v="3.3"/>
    <n v="2"/>
    <n v="0"/>
    <x v="2"/>
    <x v="9"/>
    <n v="60951"/>
    <n v="0.34308671688312575"/>
    <n v="3.2813243425046346"/>
  </r>
  <r>
    <x v="5"/>
    <x v="193"/>
    <n v="45.9"/>
    <n v="5"/>
    <n v="3"/>
    <x v="0"/>
    <x v="7"/>
    <n v="10831"/>
    <n v="0.1977624366863559"/>
    <n v="46.163789123811284"/>
  </r>
  <r>
    <x v="5"/>
    <x v="194"/>
    <n v="10.8"/>
    <n v="4"/>
    <n v="1"/>
    <x v="0"/>
    <x v="7"/>
    <n v="36967"/>
    <n v="0.15820994934908472"/>
    <n v="10.820461492682663"/>
  </r>
  <r>
    <x v="5"/>
    <x v="195"/>
    <n v="29.6"/>
    <n v="13"/>
    <n v="2"/>
    <x v="0"/>
    <x v="4"/>
    <n v="43846"/>
    <n v="0.35655415097599841"/>
    <n v="29.649226839392419"/>
  </r>
  <r>
    <x v="5"/>
    <x v="196"/>
    <n v="8.3000000000000007"/>
    <n v="3"/>
    <n v="0"/>
    <x v="0"/>
    <x v="2"/>
    <n v="35627"/>
    <n v="0.14562378677182647"/>
    <n v="8.4205798972689241"/>
  </r>
  <r>
    <x v="5"/>
    <x v="197"/>
    <n v="21.4"/>
    <n v="3"/>
    <n v="1"/>
    <x v="0"/>
    <x v="8"/>
    <n v="13879"/>
    <n v="0.22547609276988362"/>
    <n v="21.615390157792348"/>
  </r>
  <r>
    <x v="5"/>
    <x v="198"/>
    <n v="64.099999999999994"/>
    <n v="5"/>
    <n v="2"/>
    <x v="0"/>
    <x v="10"/>
    <n v="7768"/>
    <n v="0.44754824122492165"/>
    <n v="64.366632337796091"/>
  </r>
  <r>
    <x v="5"/>
    <x v="199"/>
    <n v="45.8"/>
    <n v="11"/>
    <n v="2"/>
    <x v="0"/>
    <x v="2"/>
    <n v="23615"/>
    <n v="0.53395388483003037"/>
    <n v="46.580563201355069"/>
  </r>
  <r>
    <x v="5"/>
    <x v="200"/>
    <n v="64.7"/>
    <n v="11"/>
    <n v="2"/>
    <x v="0"/>
    <x v="10"/>
    <n v="17038"/>
    <n v="0.98460613069482761"/>
    <n v="64.56156825918535"/>
  </r>
  <r>
    <x v="5"/>
    <x v="201"/>
    <n v="17.5"/>
    <n v="11"/>
    <n v="0"/>
    <x v="2"/>
    <x v="8"/>
    <n v="62426"/>
    <n v="0.82674567348957317"/>
    <n v="17.620863101912665"/>
  </r>
  <r>
    <x v="5"/>
    <x v="202"/>
    <n v="14"/>
    <n v="4"/>
    <n v="1"/>
    <x v="0"/>
    <x v="4"/>
    <n v="28269"/>
    <n v="0.10970896953107644"/>
    <n v="14.149775372315965"/>
  </r>
  <r>
    <x v="5"/>
    <x v="203"/>
    <n v="18.600000000000001"/>
    <n v="8"/>
    <n v="1"/>
    <x v="0"/>
    <x v="2"/>
    <n v="42307"/>
    <n v="0.3883300980582039"/>
    <n v="18.909400335641855"/>
  </r>
  <r>
    <x v="5"/>
    <x v="204"/>
    <n v="52.6"/>
    <n v="93"/>
    <n v="14"/>
    <x v="1"/>
    <x v="2"/>
    <n v="175948"/>
    <n v="4.5143373899266201"/>
    <n v="52.856525791711185"/>
  </r>
  <r>
    <x v="5"/>
    <x v="205"/>
    <n v="20"/>
    <n v="17"/>
    <n v="2"/>
    <x v="2"/>
    <x v="4"/>
    <n v="84588"/>
    <n v="0.46626312050707491"/>
    <n v="20.097413344682462"/>
  </r>
  <r>
    <x v="5"/>
    <x v="206"/>
    <n v="6.6"/>
    <n v="3"/>
    <n v="1"/>
    <x v="0"/>
    <x v="3"/>
    <n v="45287"/>
    <n v="0.46348653108140681"/>
    <n v="6.6244176032857114"/>
  </r>
  <r>
    <x v="5"/>
    <x v="207"/>
    <n v="13.7"/>
    <n v="1"/>
    <n v="1"/>
    <x v="0"/>
    <x v="11"/>
    <n v="7314"/>
    <n v="0.26157194274713313"/>
    <n v="13.672409078479628"/>
  </r>
  <r>
    <x v="5"/>
    <x v="208"/>
    <n v="3.2"/>
    <n v="1"/>
    <n v="0"/>
    <x v="0"/>
    <x v="0"/>
    <n v="32370"/>
    <n v="0.20321072952651897"/>
    <n v="3.0892801977139328"/>
  </r>
  <r>
    <x v="5"/>
    <x v="209"/>
    <n v="8.5"/>
    <n v="4"/>
    <n v="1"/>
    <x v="0"/>
    <x v="6"/>
    <n v="46625"/>
    <n v="0.97165205140039346"/>
    <n v="8.5790884718498663"/>
  </r>
  <r>
    <x v="5"/>
    <x v="210"/>
    <n v="14"/>
    <n v="6"/>
    <n v="0"/>
    <x v="0"/>
    <x v="4"/>
    <n v="42661"/>
    <n v="0.16456345429661468"/>
    <n v="14.064367923864889"/>
  </r>
  <r>
    <x v="5"/>
    <x v="211"/>
    <n v="17.3"/>
    <n v="4"/>
    <n v="0"/>
    <x v="0"/>
    <x v="7"/>
    <n v="23019"/>
    <n v="0.15820994934908472"/>
    <n v="17.3769494765194"/>
  </r>
  <r>
    <x v="5"/>
    <x v="212"/>
    <n v="80.099999999999994"/>
    <n v="22"/>
    <n v="5"/>
    <x v="0"/>
    <x v="2"/>
    <n v="27114"/>
    <n v="1.0679077696600607"/>
    <n v="81.13889503577488"/>
  </r>
  <r>
    <x v="5"/>
    <x v="213"/>
    <n v="32.799999999999997"/>
    <n v="8"/>
    <n v="1"/>
    <x v="0"/>
    <x v="4"/>
    <n v="23887"/>
    <n v="0.21941793906215287"/>
    <n v="33.49102022020346"/>
  </r>
  <r>
    <x v="5"/>
    <x v="214"/>
    <n v="21.5"/>
    <n v="4"/>
    <n v="1"/>
    <x v="0"/>
    <x v="7"/>
    <n v="18558"/>
    <n v="0.15820994934908472"/>
    <n v="21.554046772281495"/>
  </r>
  <r>
    <x v="5"/>
    <x v="215"/>
    <n v="61.2"/>
    <n v="16"/>
    <n v="0"/>
    <x v="0"/>
    <x v="7"/>
    <n v="26132"/>
    <n v="0.63283979739633889"/>
    <n v="61.227613653757849"/>
  </r>
  <r>
    <x v="5"/>
    <x v="216"/>
    <n v="0"/>
    <n v="0"/>
    <n v="0"/>
    <x v="0"/>
    <x v="9"/>
    <n v="38075"/>
    <n v="0"/>
    <n v="0"/>
  </r>
  <r>
    <x v="5"/>
    <x v="217"/>
    <n v="33.9"/>
    <n v="8"/>
    <n v="1"/>
    <x v="0"/>
    <x v="2"/>
    <n v="23504"/>
    <n v="0.3883300980582039"/>
    <n v="34.036759700476516"/>
  </r>
  <r>
    <x v="5"/>
    <x v="218"/>
    <n v="25.1"/>
    <n v="8"/>
    <n v="2"/>
    <x v="0"/>
    <x v="5"/>
    <n v="31915"/>
    <n v="0.69474538016032983"/>
    <n v="25.06658311138963"/>
  </r>
  <r>
    <x v="5"/>
    <x v="219"/>
    <n v="22.1"/>
    <n v="4"/>
    <n v="2"/>
    <x v="0"/>
    <x v="5"/>
    <n v="18023"/>
    <n v="0.34737269008016491"/>
    <n v="22.193863396770791"/>
  </r>
  <r>
    <x v="5"/>
    <x v="220"/>
    <n v="33.700000000000003"/>
    <n v="6"/>
    <n v="0"/>
    <x v="0"/>
    <x v="5"/>
    <n v="17630"/>
    <n v="0.52105903512024743"/>
    <n v="34.032898468519569"/>
  </r>
  <r>
    <x v="5"/>
    <x v="221"/>
    <n v="20.2"/>
    <n v="6"/>
    <n v="4"/>
    <x v="0"/>
    <x v="2"/>
    <n v="29675"/>
    <n v="0.29124757354365294"/>
    <n v="20.219039595619208"/>
  </r>
  <r>
    <x v="5"/>
    <x v="222"/>
    <n v="41.4"/>
    <n v="23"/>
    <n v="1"/>
    <x v="2"/>
    <x v="7"/>
    <n v="55147"/>
    <n v="0.9097072087572371"/>
    <n v="41.706711153825232"/>
  </r>
  <r>
    <x v="5"/>
    <x v="223"/>
    <n v="0"/>
    <n v="0"/>
    <n v="0"/>
    <x v="0"/>
    <x v="3"/>
    <n v="25459"/>
    <n v="0"/>
    <n v="0"/>
  </r>
  <r>
    <x v="5"/>
    <x v="224"/>
    <n v="51.2"/>
    <n v="5"/>
    <n v="0"/>
    <x v="0"/>
    <x v="1"/>
    <n v="9735"/>
    <n v="0.17660468313234542"/>
    <n v="51.361068310220851"/>
  </r>
  <r>
    <x v="5"/>
    <x v="225"/>
    <n v="0"/>
    <n v="0"/>
    <n v="0"/>
    <x v="0"/>
    <x v="1"/>
    <n v="11526"/>
    <n v="0"/>
    <n v="0"/>
  </r>
  <r>
    <x v="5"/>
    <x v="226"/>
    <n v="10.1"/>
    <n v="3"/>
    <n v="0"/>
    <x v="0"/>
    <x v="3"/>
    <n v="29753"/>
    <n v="0.46348653108140681"/>
    <n v="10.083016838638121"/>
  </r>
  <r>
    <x v="5"/>
    <x v="227"/>
    <n v="79.8"/>
    <n v="73"/>
    <n v="8"/>
    <x v="2"/>
    <x v="7"/>
    <n v="90951"/>
    <n v="2.887331575620796"/>
    <n v="80.26299875757276"/>
  </r>
  <r>
    <x v="5"/>
    <x v="228"/>
    <n v="10.1"/>
    <n v="4"/>
    <n v="0"/>
    <x v="0"/>
    <x v="2"/>
    <n v="39520"/>
    <n v="0.19416504902910195"/>
    <n v="10.121457489878543"/>
  </r>
  <r>
    <x v="5"/>
    <x v="229"/>
    <n v="50.3"/>
    <n v="7"/>
    <n v="2"/>
    <x v="0"/>
    <x v="1"/>
    <n v="13496"/>
    <n v="0.24724655638528362"/>
    <n v="51.867219917012449"/>
  </r>
  <r>
    <x v="5"/>
    <x v="230"/>
    <n v="68.599999999999994"/>
    <n v="7"/>
    <n v="3"/>
    <x v="0"/>
    <x v="8"/>
    <n v="10180"/>
    <n v="0.52611088312972842"/>
    <n v="68.762278978389006"/>
  </r>
  <r>
    <x v="5"/>
    <x v="231"/>
    <n v="69.400000000000006"/>
    <n v="33"/>
    <n v="3"/>
    <x v="0"/>
    <x v="2"/>
    <n v="47481"/>
    <n v="1.601861654490091"/>
    <n v="69.501484804448097"/>
  </r>
  <r>
    <x v="5"/>
    <x v="232"/>
    <n v="15.5"/>
    <n v="5"/>
    <n v="0"/>
    <x v="0"/>
    <x v="4"/>
    <n v="32264"/>
    <n v="0.13713621191384553"/>
    <n v="15.497148524671461"/>
  </r>
  <r>
    <x v="5"/>
    <x v="233"/>
    <n v="182.4"/>
    <n v="79"/>
    <n v="10"/>
    <x v="0"/>
    <x v="10"/>
    <n v="43312"/>
    <n v="7.071262211353762"/>
    <n v="182.3974879940894"/>
  </r>
  <r>
    <x v="5"/>
    <x v="234"/>
    <n v="16.399999999999999"/>
    <n v="2"/>
    <n v="0"/>
    <x v="0"/>
    <x v="9"/>
    <n v="12245"/>
    <n v="0.34308671688312575"/>
    <n v="16.333197223356471"/>
  </r>
  <r>
    <x v="5"/>
    <x v="235"/>
    <n v="25.8"/>
    <n v="14"/>
    <n v="2"/>
    <x v="2"/>
    <x v="4"/>
    <n v="53634"/>
    <n v="0.38398139335876752"/>
    <n v="26.102845210127906"/>
  </r>
  <r>
    <x v="5"/>
    <x v="236"/>
    <n v="28.7"/>
    <n v="23"/>
    <n v="1"/>
    <x v="2"/>
    <x v="1"/>
    <n v="79983"/>
    <n v="0.81238154240878901"/>
    <n v="28.756110673518123"/>
  </r>
  <r>
    <x v="5"/>
    <x v="237"/>
    <n v="12.4"/>
    <n v="3"/>
    <n v="0"/>
    <x v="0"/>
    <x v="2"/>
    <n v="24313"/>
    <n v="0.14562378677182647"/>
    <n v="12.339077859581293"/>
  </r>
  <r>
    <x v="5"/>
    <x v="238"/>
    <n v="16"/>
    <n v="6"/>
    <n v="1"/>
    <x v="0"/>
    <x v="5"/>
    <n v="37158"/>
    <n v="0.52105903512024743"/>
    <n v="16.147263038914904"/>
  </r>
  <r>
    <x v="5"/>
    <x v="239"/>
    <n v="26.5"/>
    <n v="6"/>
    <n v="1"/>
    <x v="0"/>
    <x v="11"/>
    <n v="22555"/>
    <n v="1.569431656482799"/>
    <n v="26.601640434493458"/>
  </r>
  <r>
    <x v="5"/>
    <x v="240"/>
    <n v="35.1"/>
    <n v="11"/>
    <n v="1"/>
    <x v="0"/>
    <x v="2"/>
    <n v="31338"/>
    <n v="0.53395388483003037"/>
    <n v="35.10115514710575"/>
  </r>
  <r>
    <x v="5"/>
    <x v="241"/>
    <n v="0"/>
    <n v="0"/>
    <n v="0"/>
    <x v="0"/>
    <x v="8"/>
    <n v="5175"/>
    <n v="0"/>
    <n v="0"/>
  </r>
  <r>
    <x v="5"/>
    <x v="242"/>
    <n v="7.7"/>
    <n v="1"/>
    <n v="0"/>
    <x v="0"/>
    <x v="7"/>
    <n v="13040"/>
    <n v="3.955248733727118E-2"/>
    <n v="7.6687116564417179"/>
  </r>
  <r>
    <x v="5"/>
    <x v="243"/>
    <n v="34.4"/>
    <n v="15"/>
    <n v="3"/>
    <x v="0"/>
    <x v="2"/>
    <n v="43527"/>
    <n v="0.72811893385913229"/>
    <n v="34.461368805568959"/>
  </r>
  <r>
    <x v="5"/>
    <x v="244"/>
    <n v="5"/>
    <n v="1"/>
    <n v="0"/>
    <x v="0"/>
    <x v="8"/>
    <n v="19816"/>
    <n v="7.5158697589961201E-2"/>
    <n v="5.0464271295922485"/>
  </r>
  <r>
    <x v="5"/>
    <x v="245"/>
    <n v="15.1"/>
    <n v="7"/>
    <n v="2"/>
    <x v="0"/>
    <x v="4"/>
    <n v="45789"/>
    <n v="0.19199069667938376"/>
    <n v="15.287514468540479"/>
  </r>
  <r>
    <x v="5"/>
    <x v="246"/>
    <n v="10.4"/>
    <n v="4"/>
    <n v="0"/>
    <x v="0"/>
    <x v="5"/>
    <n v="38097"/>
    <n v="0.34737269008016491"/>
    <n v="10.499514397459118"/>
  </r>
  <r>
    <x v="5"/>
    <x v="247"/>
    <n v="15"/>
    <n v="8"/>
    <n v="1"/>
    <x v="2"/>
    <x v="4"/>
    <n v="52208"/>
    <n v="0.21941793906215287"/>
    <n v="15.323322096230463"/>
  </r>
  <r>
    <x v="5"/>
    <x v="248"/>
    <n v="48.5"/>
    <n v="10"/>
    <n v="3"/>
    <x v="0"/>
    <x v="10"/>
    <n v="20728"/>
    <n v="0.8950964824498433"/>
    <n v="48.243921265920498"/>
  </r>
  <r>
    <x v="5"/>
    <x v="249"/>
    <n v="44.7"/>
    <n v="26"/>
    <n v="3"/>
    <x v="2"/>
    <x v="10"/>
    <n v="57761"/>
    <n v="2.3272508543695922"/>
    <n v="45.013071103339627"/>
  </r>
  <r>
    <x v="5"/>
    <x v="250"/>
    <n v="23.4"/>
    <n v="18"/>
    <n v="2"/>
    <x v="2"/>
    <x v="7"/>
    <n v="77000"/>
    <n v="0.71194477207088114"/>
    <n v="23.376623376623378"/>
  </r>
  <r>
    <x v="5"/>
    <x v="251"/>
    <n v="25.3"/>
    <n v="163"/>
    <n v="14"/>
    <x v="1"/>
    <x v="4"/>
    <n v="638712"/>
    <n v="4.470640508391365"/>
    <n v="25.520109219804855"/>
  </r>
  <r>
    <x v="5"/>
    <x v="252"/>
    <n v="120.9"/>
    <n v="2"/>
    <n v="0"/>
    <x v="0"/>
    <x v="2"/>
    <n v="1575"/>
    <n v="9.7082524514550975E-2"/>
    <n v="126.98412698412699"/>
  </r>
  <r>
    <x v="5"/>
    <x v="253"/>
    <n v="26.6"/>
    <n v="6"/>
    <n v="0"/>
    <x v="0"/>
    <x v="7"/>
    <n v="22401"/>
    <n v="0.23731492402362706"/>
    <n v="26.784518548279099"/>
  </r>
  <r>
    <x v="5"/>
    <x v="254"/>
    <n v="21.5"/>
    <n v="10"/>
    <n v="3"/>
    <x v="0"/>
    <x v="1"/>
    <n v="46379"/>
    <n v="0.35320936626469085"/>
    <n v="21.561482567541344"/>
  </r>
  <r>
    <x v="5"/>
    <x v="255"/>
    <n v="20.3"/>
    <n v="2"/>
    <n v="0"/>
    <x v="0"/>
    <x v="2"/>
    <n v="9751"/>
    <n v="9.7082524514550975E-2"/>
    <n v="20.510716849553891"/>
  </r>
  <r>
    <x v="5"/>
    <x v="256"/>
    <n v="12.8"/>
    <n v="10"/>
    <n v="2"/>
    <x v="2"/>
    <x v="4"/>
    <n v="77907"/>
    <n v="0.27427242382769107"/>
    <n v="12.835817063935206"/>
  </r>
  <r>
    <x v="5"/>
    <x v="257"/>
    <n v="0"/>
    <n v="0"/>
    <n v="0"/>
    <x v="0"/>
    <x v="3"/>
    <n v="932"/>
    <n v="0"/>
    <n v="0"/>
  </r>
  <r>
    <x v="5"/>
    <x v="258"/>
    <n v="8.9"/>
    <n v="3"/>
    <n v="0"/>
    <x v="0"/>
    <x v="11"/>
    <n v="33687"/>
    <n v="0.78471582824139952"/>
    <n v="8.90551251224508"/>
  </r>
  <r>
    <x v="5"/>
    <x v="261"/>
    <n v="66.599999999999994"/>
    <n v="7"/>
    <n v="2"/>
    <x v="0"/>
    <x v="10"/>
    <n v="10561"/>
    <n v="0.62656753771489038"/>
    <n v="66.281602121011261"/>
  </r>
  <r>
    <x v="5"/>
    <x v="262"/>
    <n v="112"/>
    <n v="13"/>
    <n v="0"/>
    <x v="0"/>
    <x v="7"/>
    <n v="11577"/>
    <n v="0.51418233538452529"/>
    <n v="112.29161268031442"/>
  </r>
  <r>
    <x v="5"/>
    <x v="263"/>
    <n v="58.6"/>
    <n v="17"/>
    <n v="3"/>
    <x v="0"/>
    <x v="7"/>
    <n v="28673"/>
    <n v="0.67239228473361001"/>
    <n v="59.28922679873051"/>
  </r>
  <r>
    <x v="5"/>
    <x v="264"/>
    <n v="90.7"/>
    <n v="84"/>
    <n v="23"/>
    <x v="2"/>
    <x v="10"/>
    <n v="92956"/>
    <n v="7.5188104525786832"/>
    <n v="90.365334136580756"/>
  </r>
  <r>
    <x v="5"/>
    <x v="265"/>
    <n v="16"/>
    <n v="4"/>
    <n v="1"/>
    <x v="0"/>
    <x v="4"/>
    <n v="25020"/>
    <n v="0.10970896953107644"/>
    <n v="15.987210231814549"/>
  </r>
  <r>
    <x v="5"/>
    <x v="266"/>
    <n v="21.4"/>
    <n v="5"/>
    <n v="1"/>
    <x v="0"/>
    <x v="11"/>
    <n v="23526"/>
    <n v="1.307859713735666"/>
    <n v="21.253081696846042"/>
  </r>
  <r>
    <x v="5"/>
    <x v="267"/>
    <n v="5.4"/>
    <n v="3"/>
    <n v="0"/>
    <x v="2"/>
    <x v="3"/>
    <n v="55889"/>
    <n v="0.46348653108140681"/>
    <n v="5.3677825690207372"/>
  </r>
  <r>
    <x v="5"/>
    <x v="268"/>
    <n v="43.3"/>
    <n v="20"/>
    <n v="4"/>
    <x v="0"/>
    <x v="8"/>
    <n v="46089"/>
    <n v="1.503173951799224"/>
    <n v="43.394302328104324"/>
  </r>
  <r>
    <x v="5"/>
    <x v="269"/>
    <n v="36.200000000000003"/>
    <n v="7"/>
    <n v="0"/>
    <x v="0"/>
    <x v="7"/>
    <n v="19120"/>
    <n v="0.27686741136089826"/>
    <n v="36.610878661087867"/>
  </r>
  <r>
    <x v="5"/>
    <x v="270"/>
    <n v="76.900000000000006"/>
    <n v="13"/>
    <n v="3"/>
    <x v="0"/>
    <x v="7"/>
    <n v="16753"/>
    <n v="0.51418233538452529"/>
    <n v="77.598042141705974"/>
  </r>
  <r>
    <x v="5"/>
    <x v="271"/>
    <n v="0"/>
    <n v="0"/>
    <n v="0"/>
    <x v="0"/>
    <x v="9"/>
    <n v="32258"/>
    <n v="0"/>
    <n v="0"/>
  </r>
  <r>
    <x v="5"/>
    <x v="272"/>
    <n v="23.5"/>
    <n v="4"/>
    <n v="0"/>
    <x v="0"/>
    <x v="5"/>
    <n v="16797"/>
    <n v="0.34737269008016491"/>
    <n v="23.813776269571946"/>
  </r>
  <r>
    <x v="5"/>
    <x v="273"/>
    <n v="41.5"/>
    <n v="9"/>
    <n v="1"/>
    <x v="0"/>
    <x v="1"/>
    <n v="21670"/>
    <n v="0.31788842963822178"/>
    <n v="41.532071988924784"/>
  </r>
  <r>
    <x v="5"/>
    <x v="274"/>
    <n v="35.9"/>
    <n v="9"/>
    <n v="1"/>
    <x v="0"/>
    <x v="7"/>
    <n v="24781"/>
    <n v="0.35597238603544057"/>
    <n v="36.318146967434728"/>
  </r>
  <r>
    <x v="5"/>
    <x v="275"/>
    <n v="11.4"/>
    <n v="5"/>
    <n v="1"/>
    <x v="0"/>
    <x v="5"/>
    <n v="43768"/>
    <n v="0.43421586260020617"/>
    <n v="11.423871321513435"/>
  </r>
  <r>
    <x v="5"/>
    <x v="276"/>
    <n v="96.1"/>
    <n v="24"/>
    <n v="15"/>
    <x v="0"/>
    <x v="10"/>
    <n v="24987"/>
    <n v="2.1482315578796238"/>
    <n v="96.049945971905387"/>
  </r>
  <r>
    <x v="5"/>
    <x v="277"/>
    <n v="24.9"/>
    <n v="16"/>
    <n v="3"/>
    <x v="2"/>
    <x v="8"/>
    <n v="64513"/>
    <n v="1.2025391614393792"/>
    <n v="24.80120285833863"/>
  </r>
  <r>
    <x v="5"/>
    <x v="278"/>
    <n v="6.7"/>
    <n v="6"/>
    <n v="1"/>
    <x v="2"/>
    <x v="3"/>
    <n v="89583"/>
    <n v="0.92697306216281361"/>
    <n v="6.697699340276615"/>
  </r>
  <r>
    <x v="5"/>
    <x v="279"/>
    <n v="11"/>
    <n v="6"/>
    <n v="0"/>
    <x v="2"/>
    <x v="11"/>
    <n v="54440"/>
    <n v="1.569431656482799"/>
    <n v="11.021307861866275"/>
  </r>
  <r>
    <x v="5"/>
    <x v="280"/>
    <n v="0"/>
    <n v="0"/>
    <n v="0"/>
    <x v="0"/>
    <x v="3"/>
    <n v="4906"/>
    <n v="0"/>
    <n v="0"/>
  </r>
  <r>
    <x v="5"/>
    <x v="281"/>
    <n v="22.1"/>
    <n v="3"/>
    <n v="0"/>
    <x v="0"/>
    <x v="1"/>
    <n v="13584"/>
    <n v="0.10596280987940725"/>
    <n v="22.084805653710248"/>
  </r>
  <r>
    <x v="5"/>
    <x v="282"/>
    <n v="18.899999999999999"/>
    <n v="7"/>
    <n v="0"/>
    <x v="0"/>
    <x v="4"/>
    <n v="36584"/>
    <n v="0.19199069667938376"/>
    <n v="19.134047671113056"/>
  </r>
  <r>
    <x v="5"/>
    <x v="283"/>
    <n v="42.7"/>
    <n v="11"/>
    <n v="3"/>
    <x v="0"/>
    <x v="11"/>
    <n v="25583"/>
    <n v="2.8772913702184648"/>
    <n v="42.997302896454677"/>
  </r>
  <r>
    <x v="5"/>
    <x v="284"/>
    <n v="19.100000000000001"/>
    <n v="8"/>
    <n v="2"/>
    <x v="0"/>
    <x v="2"/>
    <n v="41465"/>
    <n v="0.3883300980582039"/>
    <n v="19.293379959001566"/>
  </r>
  <r>
    <x v="5"/>
    <x v="285"/>
    <n v="97.1"/>
    <n v="211"/>
    <n v="18"/>
    <x v="1"/>
    <x v="7"/>
    <n v="215521"/>
    <n v="8.3455748281642173"/>
    <n v="97.902292584017331"/>
  </r>
  <r>
    <x v="5"/>
    <x v="286"/>
    <n v="18.8"/>
    <n v="4"/>
    <n v="0"/>
    <x v="0"/>
    <x v="5"/>
    <n v="21213"/>
    <n v="0.34737269008016491"/>
    <n v="18.856361665016735"/>
  </r>
  <r>
    <x v="5"/>
    <x v="287"/>
    <n v="8.9"/>
    <n v="3"/>
    <n v="1"/>
    <x v="0"/>
    <x v="5"/>
    <n v="33903"/>
    <n v="0.26052951756012371"/>
    <n v="8.8487744447394032"/>
  </r>
  <r>
    <x v="5"/>
    <x v="288"/>
    <n v="29.7"/>
    <n v="10"/>
    <n v="2"/>
    <x v="0"/>
    <x v="0"/>
    <n v="33462"/>
    <n v="2.03210729526519"/>
    <n v="29.884645269260655"/>
  </r>
  <r>
    <x v="5"/>
    <x v="289"/>
    <n v="3.1"/>
    <n v="1"/>
    <n v="0"/>
    <x v="0"/>
    <x v="3"/>
    <n v="31870"/>
    <n v="0.15449551036046894"/>
    <n v="3.1377470975839352"/>
  </r>
  <r>
    <x v="5"/>
    <x v="290"/>
    <n v="220.2"/>
    <n v="92"/>
    <n v="8"/>
    <x v="0"/>
    <x v="7"/>
    <n v="41725"/>
    <n v="3.6388288350289484"/>
    <n v="220.49131216297181"/>
  </r>
  <r>
    <x v="5"/>
    <x v="291"/>
    <n v="29.6"/>
    <n v="4"/>
    <n v="0"/>
    <x v="0"/>
    <x v="1"/>
    <n v="13520"/>
    <n v="0.14128374650587636"/>
    <n v="29.585798816568047"/>
  </r>
  <r>
    <x v="5"/>
    <x v="292"/>
    <n v="13.6"/>
    <n v="4"/>
    <n v="2"/>
    <x v="0"/>
    <x v="1"/>
    <n v="29445"/>
    <n v="0.14128374650587636"/>
    <n v="13.58464934623875"/>
  </r>
  <r>
    <x v="5"/>
    <x v="293"/>
    <n v="33.700000000000003"/>
    <n v="7"/>
    <n v="0"/>
    <x v="0"/>
    <x v="6"/>
    <n v="20524"/>
    <n v="1.7003910899506889"/>
    <n v="34.106412005457024"/>
  </r>
  <r>
    <x v="5"/>
    <x v="294"/>
    <n v="45.3"/>
    <n v="160"/>
    <n v="15"/>
    <x v="1"/>
    <x v="8"/>
    <n v="347483"/>
    <n v="12.025391614393792"/>
    <n v="46.04541804922831"/>
  </r>
  <r>
    <x v="5"/>
    <x v="295"/>
    <n v="28.3"/>
    <n v="14"/>
    <n v="0"/>
    <x v="0"/>
    <x v="8"/>
    <n v="49314"/>
    <n v="1.0522217662594568"/>
    <n v="28.389503994808774"/>
  </r>
  <r>
    <x v="5"/>
    <x v="296"/>
    <n v="29.7"/>
    <n v="3"/>
    <n v="3"/>
    <x v="0"/>
    <x v="10"/>
    <n v="9874"/>
    <n v="0.26852894473495298"/>
    <n v="30.382823577071097"/>
  </r>
  <r>
    <x v="5"/>
    <x v="297"/>
    <n v="48.6"/>
    <n v="8"/>
    <n v="4"/>
    <x v="0"/>
    <x v="10"/>
    <n v="16431"/>
    <n v="0.71607718595987457"/>
    <n v="48.688454750167367"/>
  </r>
  <r>
    <x v="5"/>
    <x v="298"/>
    <n v="25.9"/>
    <n v="8"/>
    <n v="3"/>
    <x v="0"/>
    <x v="7"/>
    <n v="30654"/>
    <n v="0.31641989869816944"/>
    <n v="26.097736021400145"/>
  </r>
  <r>
    <x v="5"/>
    <x v="299"/>
    <n v="0"/>
    <n v="0"/>
    <n v="0"/>
    <x v="0"/>
    <x v="9"/>
    <n v="27508"/>
    <n v="0"/>
    <n v="0"/>
  </r>
  <r>
    <x v="5"/>
    <x v="300"/>
    <n v="9.1"/>
    <n v="6"/>
    <n v="0"/>
    <x v="2"/>
    <x v="8"/>
    <n v="64918"/>
    <n v="0.45095218553976724"/>
    <n v="9.2424289103176314"/>
  </r>
  <r>
    <x v="5"/>
    <x v="301"/>
    <n v="27.5"/>
    <n v="6"/>
    <n v="0"/>
    <x v="0"/>
    <x v="11"/>
    <n v="21867"/>
    <n v="1.569431656482799"/>
    <n v="27.438606118809165"/>
  </r>
  <r>
    <x v="5"/>
    <x v="302"/>
    <n v="30.9"/>
    <n v="14"/>
    <n v="3"/>
    <x v="0"/>
    <x v="7"/>
    <n v="44925"/>
    <n v="0.55373482272179653"/>
    <n v="31.163049526989429"/>
  </r>
  <r>
    <x v="5"/>
    <x v="303"/>
    <n v="21.9"/>
    <n v="15"/>
    <n v="4"/>
    <x v="2"/>
    <x v="1"/>
    <n v="67831"/>
    <n v="0.52981404939703636"/>
    <n v="22.113782783682975"/>
  </r>
  <r>
    <x v="5"/>
    <x v="304"/>
    <n v="39.4"/>
    <n v="40"/>
    <n v="5"/>
    <x v="1"/>
    <x v="10"/>
    <n v="101192"/>
    <n v="3.5803859297993732"/>
    <n v="39.52881650723377"/>
  </r>
  <r>
    <x v="5"/>
    <x v="305"/>
    <n v="30"/>
    <n v="13"/>
    <n v="3"/>
    <x v="0"/>
    <x v="10"/>
    <n v="43341"/>
    <n v="1.1636254271847961"/>
    <n v="29.994693246579452"/>
  </r>
  <r>
    <x v="5"/>
    <x v="306"/>
    <n v="32.299999999999997"/>
    <n v="18"/>
    <n v="6"/>
    <x v="2"/>
    <x v="8"/>
    <n v="55001"/>
    <n v="1.3528565566193016"/>
    <n v="32.726677696769151"/>
  </r>
  <r>
    <x v="5"/>
    <x v="307"/>
    <n v="24.9"/>
    <n v="18"/>
    <n v="3"/>
    <x v="2"/>
    <x v="4"/>
    <n v="72050"/>
    <n v="0.49369036288984397"/>
    <n v="24.982650936849407"/>
  </r>
  <r>
    <x v="5"/>
    <x v="308"/>
    <n v="0"/>
    <n v="0"/>
    <n v="0"/>
    <x v="0"/>
    <x v="3"/>
    <n v="1132"/>
    <n v="0"/>
    <n v="0"/>
  </r>
  <r>
    <x v="5"/>
    <x v="309"/>
    <n v="18"/>
    <n v="8"/>
    <n v="0"/>
    <x v="0"/>
    <x v="11"/>
    <n v="44485"/>
    <n v="2.0925755419770651"/>
    <n v="17.98358997414859"/>
  </r>
  <r>
    <x v="5"/>
    <x v="310"/>
    <n v="40.200000000000003"/>
    <n v="5"/>
    <n v="1"/>
    <x v="0"/>
    <x v="10"/>
    <n v="12390"/>
    <n v="0.44754824122492165"/>
    <n v="40.355125100887811"/>
  </r>
  <r>
    <x v="5"/>
    <x v="311"/>
    <n v="11.8"/>
    <n v="3"/>
    <n v="0"/>
    <x v="0"/>
    <x v="4"/>
    <n v="25453"/>
    <n v="8.2281727148307338E-2"/>
    <n v="11.786429890386202"/>
  </r>
  <r>
    <x v="5"/>
    <x v="312"/>
    <n v="12.3"/>
    <n v="3"/>
    <n v="1"/>
    <x v="0"/>
    <x v="2"/>
    <n v="24310"/>
    <n v="0.14562378677182647"/>
    <n v="12.340600575894692"/>
  </r>
  <r>
    <x v="5"/>
    <x v="313"/>
    <n v="72"/>
    <n v="19"/>
    <n v="2"/>
    <x v="0"/>
    <x v="7"/>
    <n v="26418"/>
    <n v="0.75149725940815237"/>
    <n v="71.92066015595428"/>
  </r>
  <r>
    <x v="5"/>
    <x v="314"/>
    <n v="0"/>
    <n v="0"/>
    <n v="0"/>
    <x v="0"/>
    <x v="3"/>
    <n v="46112"/>
    <n v="0"/>
    <n v="0"/>
  </r>
  <r>
    <x v="5"/>
    <x v="315"/>
    <n v="17.399999999999999"/>
    <n v="3"/>
    <n v="1"/>
    <x v="0"/>
    <x v="7"/>
    <n v="17075"/>
    <n v="0.11865746201181353"/>
    <n v="17.569546120058565"/>
  </r>
  <r>
    <x v="5"/>
    <x v="316"/>
    <n v="60.1"/>
    <n v="29"/>
    <n v="5"/>
    <x v="0"/>
    <x v="7"/>
    <n v="47725"/>
    <n v="1.1470221327808643"/>
    <n v="60.7647983237297"/>
  </r>
  <r>
    <x v="5"/>
    <x v="317"/>
    <n v="14.1"/>
    <n v="4"/>
    <n v="0"/>
    <x v="0"/>
    <x v="4"/>
    <n v="27578"/>
    <n v="0.10970896953107644"/>
    <n v="14.504315033722534"/>
  </r>
  <r>
    <x v="5"/>
    <x v="318"/>
    <n v="7.7"/>
    <n v="3"/>
    <n v="0"/>
    <x v="0"/>
    <x v="2"/>
    <n v="38412"/>
    <n v="0.14562378677182647"/>
    <n v="7.8100593564511085"/>
  </r>
  <r>
    <x v="5"/>
    <x v="319"/>
    <n v="19.100000000000001"/>
    <n v="5"/>
    <n v="0"/>
    <x v="0"/>
    <x v="4"/>
    <n v="26084"/>
    <n v="0.13713621191384553"/>
    <n v="19.16883913510198"/>
  </r>
  <r>
    <x v="5"/>
    <x v="320"/>
    <n v="57.8"/>
    <n v="10"/>
    <n v="1"/>
    <x v="0"/>
    <x v="1"/>
    <n v="17259"/>
    <n v="0.35320936626469085"/>
    <n v="57.94078451822238"/>
  </r>
  <r>
    <x v="5"/>
    <x v="321"/>
    <n v="34.1"/>
    <n v="17"/>
    <n v="5"/>
    <x v="0"/>
    <x v="10"/>
    <n v="49855"/>
    <n v="1.5216640201647336"/>
    <n v="34.098886771637751"/>
  </r>
  <r>
    <x v="5"/>
    <x v="322"/>
    <n v="10.3"/>
    <n v="2"/>
    <n v="1"/>
    <x v="0"/>
    <x v="1"/>
    <n v="19147"/>
    <n v="7.0641873252938178E-2"/>
    <n v="10.445500600616285"/>
  </r>
  <r>
    <x v="5"/>
    <x v="323"/>
    <n v="33.5"/>
    <n v="17"/>
    <n v="2"/>
    <x v="2"/>
    <x v="2"/>
    <n v="50349"/>
    <n v="0.82520145837368331"/>
    <n v="33.76432501142029"/>
  </r>
  <r>
    <x v="5"/>
    <x v="324"/>
    <n v="41.9"/>
    <n v="8"/>
    <n v="1"/>
    <x v="0"/>
    <x v="2"/>
    <n v="18891"/>
    <n v="0.3883300980582039"/>
    <n v="42.348208141443017"/>
  </r>
  <r>
    <x v="5"/>
    <x v="325"/>
    <n v="12.7"/>
    <n v="8"/>
    <n v="0"/>
    <x v="2"/>
    <x v="9"/>
    <n v="62844"/>
    <n v="1.372346867532503"/>
    <n v="12.72993444083763"/>
  </r>
  <r>
    <x v="5"/>
    <x v="326"/>
    <n v="10.3"/>
    <n v="2"/>
    <n v="0"/>
    <x v="0"/>
    <x v="0"/>
    <n v="19152"/>
    <n v="0.40642145905303795"/>
    <n v="10.442773600668337"/>
  </r>
  <r>
    <x v="5"/>
    <x v="327"/>
    <n v="13.4"/>
    <n v="2"/>
    <n v="0"/>
    <x v="0"/>
    <x v="2"/>
    <n v="15015"/>
    <n v="9.7082524514550975E-2"/>
    <n v="13.32001332001332"/>
  </r>
  <r>
    <x v="5"/>
    <x v="328"/>
    <n v="0"/>
    <n v="0"/>
    <n v="0"/>
    <x v="0"/>
    <x v="9"/>
    <n v="24684"/>
    <n v="0"/>
    <n v="0"/>
  </r>
  <r>
    <x v="5"/>
    <x v="329"/>
    <n v="23"/>
    <n v="25"/>
    <n v="4"/>
    <x v="1"/>
    <x v="4"/>
    <n v="107492"/>
    <n v="0.68568105956922776"/>
    <n v="23.257544747516093"/>
  </r>
  <r>
    <x v="5"/>
    <x v="330"/>
    <n v="3.9"/>
    <n v="1"/>
    <n v="0"/>
    <x v="0"/>
    <x v="3"/>
    <n v="25720"/>
    <n v="0.15449551036046894"/>
    <n v="3.888024883359253"/>
  </r>
  <r>
    <x v="5"/>
    <x v="331"/>
    <n v="54.7"/>
    <n v="8"/>
    <n v="1"/>
    <x v="0"/>
    <x v="4"/>
    <n v="14508"/>
    <n v="0.21941793906215287"/>
    <n v="55.141990625861595"/>
  </r>
  <r>
    <x v="5"/>
    <x v="332"/>
    <n v="0"/>
    <n v="0"/>
    <n v="0"/>
    <x v="0"/>
    <x v="5"/>
    <n v="24258"/>
    <n v="0"/>
    <n v="0"/>
  </r>
  <r>
    <x v="5"/>
    <x v="333"/>
    <n v="56.2"/>
    <n v="23"/>
    <n v="2"/>
    <x v="0"/>
    <x v="2"/>
    <n v="40847"/>
    <n v="1.1164490319173361"/>
    <n v="56.307684774891669"/>
  </r>
  <r>
    <x v="5"/>
    <x v="334"/>
    <n v="4.2"/>
    <n v="1"/>
    <n v="0"/>
    <x v="0"/>
    <x v="1"/>
    <n v="23659"/>
    <n v="3.5320936626469089E-2"/>
    <n v="4.2267213322625636"/>
  </r>
  <r>
    <x v="5"/>
    <x v="335"/>
    <n v="25.3"/>
    <n v="6"/>
    <n v="0"/>
    <x v="0"/>
    <x v="8"/>
    <n v="23678"/>
    <n v="0.45095218553976724"/>
    <n v="25.3399780386857"/>
  </r>
  <r>
    <x v="5"/>
    <x v="336"/>
    <n v="6.9"/>
    <n v="2"/>
    <n v="0"/>
    <x v="0"/>
    <x v="2"/>
    <n v="28987"/>
    <n v="9.7082524514550975E-2"/>
    <n v="6.8996446682995822"/>
  </r>
  <r>
    <x v="5"/>
    <x v="337"/>
    <n v="18.3"/>
    <n v="4"/>
    <n v="1"/>
    <x v="0"/>
    <x v="7"/>
    <n v="21800"/>
    <n v="0.15820994934908472"/>
    <n v="18.348623853211009"/>
  </r>
  <r>
    <x v="5"/>
    <x v="338"/>
    <n v="36.4"/>
    <n v="19"/>
    <n v="5"/>
    <x v="2"/>
    <x v="8"/>
    <n v="51758"/>
    <n v="1.428015254209263"/>
    <n v="36.709300977626647"/>
  </r>
  <r>
    <x v="5"/>
    <x v="339"/>
    <n v="12.2"/>
    <n v="2"/>
    <n v="0"/>
    <x v="0"/>
    <x v="1"/>
    <n v="15995"/>
    <n v="7.0641873252938178E-2"/>
    <n v="12.503907471084714"/>
  </r>
  <r>
    <x v="5"/>
    <x v="340"/>
    <n v="30.4"/>
    <n v="4"/>
    <n v="0"/>
    <x v="0"/>
    <x v="8"/>
    <n v="13021"/>
    <n v="0.30063479035984481"/>
    <n v="30.719606789033104"/>
  </r>
  <r>
    <x v="5"/>
    <x v="341"/>
    <n v="12.8"/>
    <n v="20"/>
    <n v="1"/>
    <x v="1"/>
    <x v="1"/>
    <n v="154865"/>
    <n v="0.7064187325293817"/>
    <n v="12.914473896619638"/>
  </r>
  <r>
    <x v="5"/>
    <x v="342"/>
    <n v="24.6"/>
    <n v="7"/>
    <n v="0"/>
    <x v="0"/>
    <x v="2"/>
    <n v="28014"/>
    <n v="0.33978883580092839"/>
    <n v="24.98750624687656"/>
  </r>
  <r>
    <x v="5"/>
    <x v="343"/>
    <n v="35.299999999999997"/>
    <n v="6"/>
    <n v="3"/>
    <x v="0"/>
    <x v="1"/>
    <n v="16970"/>
    <n v="0.21192561975881449"/>
    <n v="35.356511490866232"/>
  </r>
  <r>
    <x v="5"/>
    <x v="344"/>
    <n v="17.899999999999999"/>
    <n v="4"/>
    <n v="0"/>
    <x v="0"/>
    <x v="6"/>
    <n v="22407"/>
    <n v="0.97165205140039346"/>
    <n v="17.851564243316822"/>
  </r>
  <r>
    <x v="5"/>
    <x v="345"/>
    <n v="31.3"/>
    <n v="20"/>
    <n v="1"/>
    <x v="2"/>
    <x v="8"/>
    <n v="63322"/>
    <n v="1.503173951799224"/>
    <n v="31.584599349357255"/>
  </r>
  <r>
    <x v="5"/>
    <x v="346"/>
    <n v="23"/>
    <n v="10"/>
    <n v="1"/>
    <x v="0"/>
    <x v="2"/>
    <n v="43402"/>
    <n v="0.48541262257275486"/>
    <n v="23.040412884198886"/>
  </r>
  <r>
    <x v="5"/>
    <x v="347"/>
    <n v="6.4"/>
    <n v="8"/>
    <n v="1"/>
    <x v="1"/>
    <x v="4"/>
    <n v="124695"/>
    <n v="0.21941793906215287"/>
    <n v="6.4156541962388234"/>
  </r>
  <r>
    <x v="5"/>
    <x v="348"/>
    <n v="11.8"/>
    <n v="1"/>
    <n v="1"/>
    <x v="0"/>
    <x v="4"/>
    <n v="8430"/>
    <n v="2.7427242382769109E-2"/>
    <n v="11.862396204033214"/>
  </r>
  <r>
    <x v="5"/>
    <x v="349"/>
    <n v="7"/>
    <n v="3"/>
    <n v="0"/>
    <x v="0"/>
    <x v="4"/>
    <n v="41882"/>
    <n v="8.2281727148307338E-2"/>
    <n v="7.1629817105200333"/>
  </r>
  <r>
    <x v="5"/>
    <x v="350"/>
    <n v="50.9"/>
    <n v="11"/>
    <n v="2"/>
    <x v="0"/>
    <x v="7"/>
    <n v="21525"/>
    <n v="0.43507736070998299"/>
    <n v="51.103368176538908"/>
  </r>
  <r>
    <x v="5"/>
    <x v="351"/>
    <n v="12.6"/>
    <n v="6"/>
    <n v="0"/>
    <x v="0"/>
    <x v="2"/>
    <n v="47537"/>
    <n v="0.29124757354365294"/>
    <n v="12.621747270547154"/>
  </r>
  <r>
    <x v="5"/>
    <x v="352"/>
    <n v="97.8"/>
    <n v="22"/>
    <n v="3"/>
    <x v="0"/>
    <x v="5"/>
    <n v="22468"/>
    <n v="1.9105497954409072"/>
    <n v="97.917037564536244"/>
  </r>
  <r>
    <x v="5"/>
    <x v="353"/>
    <n v="17.899999999999999"/>
    <n v="8"/>
    <n v="2"/>
    <x v="0"/>
    <x v="4"/>
    <n v="44586"/>
    <n v="0.21941793906215287"/>
    <n v="17.942852016327997"/>
  </r>
  <r>
    <x v="5"/>
    <x v="354"/>
    <n v="31.4"/>
    <n v="40"/>
    <n v="5"/>
    <x v="1"/>
    <x v="5"/>
    <n v="126116"/>
    <n v="3.4737269008016494"/>
    <n v="31.716832122807578"/>
  </r>
  <r>
    <x v="5"/>
    <x v="355"/>
    <m/>
    <n v="200"/>
    <n v="16"/>
    <x v="3"/>
    <x v="12"/>
    <e v="#N/A"/>
    <e v="#N/A"/>
    <e v="#N/A"/>
  </r>
  <r>
    <x v="6"/>
    <x v="259"/>
    <n v="15.1"/>
    <n v="81"/>
    <n v="18"/>
    <x v="1"/>
    <x v="4"/>
    <n v="532561"/>
    <n v="2.2216066330042978"/>
    <n v="15.209525293816107"/>
  </r>
  <r>
    <x v="6"/>
    <x v="260"/>
    <n v="48.6"/>
    <n v="75"/>
    <n v="8"/>
    <x v="1"/>
    <x v="7"/>
    <n v="153434"/>
    <n v="2.9664365502953385"/>
    <n v="48.880952070597125"/>
  </r>
  <r>
    <x v="6"/>
    <x v="0"/>
    <n v="3.9"/>
    <n v="1"/>
    <n v="0"/>
    <x v="0"/>
    <x v="0"/>
    <n v="25390"/>
    <n v="0.20321072952651897"/>
    <n v="3.9385584875935407"/>
  </r>
  <r>
    <x v="6"/>
    <x v="1"/>
    <n v="31.5"/>
    <n v="10"/>
    <n v="1"/>
    <x v="0"/>
    <x v="1"/>
    <n v="31499"/>
    <n v="0.35320936626469085"/>
    <n v="31.747039588558369"/>
  </r>
  <r>
    <x v="6"/>
    <x v="2"/>
    <n v="7.4"/>
    <n v="2"/>
    <n v="1"/>
    <x v="0"/>
    <x v="2"/>
    <n v="26962"/>
    <n v="9.7082524514550975E-2"/>
    <n v="7.4178473407017291"/>
  </r>
  <r>
    <x v="6"/>
    <x v="3"/>
    <n v="3.6"/>
    <n v="1"/>
    <n v="1"/>
    <x v="0"/>
    <x v="3"/>
    <n v="27935"/>
    <n v="0.15449551036046894"/>
    <n v="3.5797386790764278"/>
  </r>
  <r>
    <x v="6"/>
    <x v="4"/>
    <n v="24.9"/>
    <n v="5"/>
    <n v="1"/>
    <x v="0"/>
    <x v="4"/>
    <n v="20014"/>
    <n v="0.13713621191384553"/>
    <n v="24.982512241430999"/>
  </r>
  <r>
    <x v="6"/>
    <x v="5"/>
    <n v="71.2"/>
    <n v="18"/>
    <n v="0"/>
    <x v="0"/>
    <x v="4"/>
    <n v="25218"/>
    <n v="0.49369036288984397"/>
    <n v="71.377587437544605"/>
  </r>
  <r>
    <x v="6"/>
    <x v="6"/>
    <n v="22.1"/>
    <n v="24"/>
    <n v="4"/>
    <x v="1"/>
    <x v="1"/>
    <n v="108470"/>
    <n v="0.84770247903525797"/>
    <n v="22.125933437816908"/>
  </r>
  <r>
    <x v="6"/>
    <x v="7"/>
    <n v="13.7"/>
    <n v="10"/>
    <n v="2"/>
    <x v="2"/>
    <x v="5"/>
    <n v="72629"/>
    <n v="0.86843172520041234"/>
    <n v="13.768604827272851"/>
  </r>
  <r>
    <x v="6"/>
    <x v="8"/>
    <n v="13.5"/>
    <n v="28"/>
    <n v="7"/>
    <x v="1"/>
    <x v="6"/>
    <n v="203990"/>
    <n v="6.8015643598027555"/>
    <n v="13.726163047208198"/>
  </r>
  <r>
    <x v="6"/>
    <x v="9"/>
    <n v="19.8"/>
    <n v="22"/>
    <n v="2"/>
    <x v="1"/>
    <x v="4"/>
    <n v="109682"/>
    <n v="0.60339933242092036"/>
    <n v="20.057985813533669"/>
  </r>
  <r>
    <x v="6"/>
    <x v="10"/>
    <n v="157.69999999999999"/>
    <n v="16"/>
    <n v="1"/>
    <x v="0"/>
    <x v="7"/>
    <n v="10083"/>
    <n v="0.63283979739633889"/>
    <n v="158.68293166716253"/>
  </r>
  <r>
    <x v="6"/>
    <x v="11"/>
    <n v="63.2"/>
    <n v="35"/>
    <n v="7"/>
    <x v="2"/>
    <x v="7"/>
    <n v="54766"/>
    <n v="1.3843370568044913"/>
    <n v="63.908264251542931"/>
  </r>
  <r>
    <x v="6"/>
    <x v="12"/>
    <n v="0"/>
    <n v="0"/>
    <n v="0"/>
    <x v="0"/>
    <x v="3"/>
    <n v="3654"/>
    <n v="0"/>
    <n v="0"/>
  </r>
  <r>
    <x v="6"/>
    <x v="13"/>
    <n v="30.1"/>
    <n v="47"/>
    <n v="3"/>
    <x v="1"/>
    <x v="8"/>
    <n v="155226"/>
    <n v="3.5324587867281765"/>
    <n v="30.278432736783788"/>
  </r>
  <r>
    <x v="6"/>
    <x v="14"/>
    <n v="38.5"/>
    <n v="35"/>
    <n v="2"/>
    <x v="2"/>
    <x v="1"/>
    <n v="89870"/>
    <n v="1.2362327819264181"/>
    <n v="38.945142984310671"/>
  </r>
  <r>
    <x v="6"/>
    <x v="15"/>
    <n v="34.4"/>
    <n v="297"/>
    <n v="47"/>
    <x v="1"/>
    <x v="1"/>
    <n v="854047"/>
    <n v="10.490318178061319"/>
    <n v="34.77560368457474"/>
  </r>
  <r>
    <x v="6"/>
    <x v="16"/>
    <n v="20.9"/>
    <n v="34"/>
    <n v="5"/>
    <x v="1"/>
    <x v="2"/>
    <n v="161156"/>
    <n v="1.6504029167473666"/>
    <n v="21.097570056342924"/>
  </r>
  <r>
    <x v="6"/>
    <x v="17"/>
    <n v="0"/>
    <n v="0"/>
    <n v="0"/>
    <x v="0"/>
    <x v="9"/>
    <n v="11801"/>
    <n v="0"/>
    <n v="0"/>
  </r>
  <r>
    <x v="6"/>
    <x v="18"/>
    <n v="15.7"/>
    <n v="25"/>
    <n v="2"/>
    <x v="1"/>
    <x v="2"/>
    <n v="157223"/>
    <n v="1.2135315564318871"/>
    <n v="15.900981408572537"/>
  </r>
  <r>
    <x v="6"/>
    <x v="19"/>
    <n v="7.4"/>
    <n v="5"/>
    <n v="0"/>
    <x v="2"/>
    <x v="0"/>
    <n v="67708"/>
    <n v="1.016053647632595"/>
    <n v="7.3846517398239495"/>
  </r>
  <r>
    <x v="6"/>
    <x v="20"/>
    <n v="35.9"/>
    <n v="6"/>
    <n v="0"/>
    <x v="0"/>
    <x v="7"/>
    <n v="16719"/>
    <n v="0.23731492402362706"/>
    <n v="35.887313834559485"/>
  </r>
  <r>
    <x v="6"/>
    <x v="21"/>
    <n v="29.2"/>
    <n v="2"/>
    <n v="1"/>
    <x v="0"/>
    <x v="7"/>
    <n v="6799"/>
    <n v="7.9104974674542361E-2"/>
    <n v="29.416090601559052"/>
  </r>
  <r>
    <x v="6"/>
    <x v="22"/>
    <n v="16.2"/>
    <n v="4"/>
    <n v="2"/>
    <x v="0"/>
    <x v="8"/>
    <n v="24630"/>
    <n v="0.30063479035984481"/>
    <n v="16.240357287860331"/>
  </r>
  <r>
    <x v="6"/>
    <x v="23"/>
    <n v="32.9"/>
    <n v="16"/>
    <n v="1"/>
    <x v="0"/>
    <x v="4"/>
    <n v="48477"/>
    <n v="0.43883587812430574"/>
    <n v="33.005342739856012"/>
  </r>
  <r>
    <x v="6"/>
    <x v="24"/>
    <n v="22.4"/>
    <n v="13"/>
    <n v="1"/>
    <x v="2"/>
    <x v="2"/>
    <n v="57339"/>
    <n v="0.63103640934458127"/>
    <n v="22.672177749873558"/>
  </r>
  <r>
    <x v="6"/>
    <x v="25"/>
    <n v="81.599999999999994"/>
    <n v="13"/>
    <n v="4"/>
    <x v="0"/>
    <x v="10"/>
    <n v="15895"/>
    <n v="1.1636254271847961"/>
    <n v="81.786725385341299"/>
  </r>
  <r>
    <x v="6"/>
    <x v="26"/>
    <n v="84"/>
    <n v="30"/>
    <n v="1"/>
    <x v="0"/>
    <x v="10"/>
    <n v="35969"/>
    <n v="2.6852894473495299"/>
    <n v="83.405154438544301"/>
  </r>
  <r>
    <x v="6"/>
    <x v="27"/>
    <n v="20.5"/>
    <n v="2"/>
    <n v="1"/>
    <x v="0"/>
    <x v="1"/>
    <n v="9550"/>
    <n v="7.0641873252938178E-2"/>
    <n v="20.94240837696335"/>
  </r>
  <r>
    <x v="6"/>
    <x v="28"/>
    <n v="51.8"/>
    <n v="7"/>
    <n v="1"/>
    <x v="0"/>
    <x v="10"/>
    <n v="13444"/>
    <n v="0.62656753771489038"/>
    <n v="52.06783695328771"/>
  </r>
  <r>
    <x v="6"/>
    <x v="29"/>
    <n v="106.3"/>
    <n v="37"/>
    <n v="2"/>
    <x v="0"/>
    <x v="2"/>
    <n v="34748"/>
    <n v="1.796026703519193"/>
    <n v="106.48094854380109"/>
  </r>
  <r>
    <x v="6"/>
    <x v="30"/>
    <n v="54.1"/>
    <n v="10"/>
    <n v="5"/>
    <x v="0"/>
    <x v="7"/>
    <n v="18398"/>
    <n v="0.3955248733727118"/>
    <n v="54.353734101532773"/>
  </r>
  <r>
    <x v="6"/>
    <x v="31"/>
    <n v="7.6"/>
    <n v="1"/>
    <n v="0"/>
    <x v="0"/>
    <x v="10"/>
    <n v="13106"/>
    <n v="8.9509648244984322E-2"/>
    <n v="7.6300930871356627"/>
  </r>
  <r>
    <x v="6"/>
    <x v="32"/>
    <n v="40"/>
    <n v="12"/>
    <n v="0"/>
    <x v="0"/>
    <x v="1"/>
    <n v="29941"/>
    <n v="0.42385123951762899"/>
    <n v="40.078821682642534"/>
  </r>
  <r>
    <x v="6"/>
    <x v="33"/>
    <n v="18"/>
    <n v="12"/>
    <n v="0"/>
    <x v="2"/>
    <x v="7"/>
    <n v="66354"/>
    <n v="0.47462984804725411"/>
    <n v="18.084817795460712"/>
  </r>
  <r>
    <x v="6"/>
    <x v="34"/>
    <n v="4.5999999999999996"/>
    <n v="2"/>
    <n v="0"/>
    <x v="0"/>
    <x v="2"/>
    <n v="44029"/>
    <n v="9.7082524514550975E-2"/>
    <n v="4.5424606509346113"/>
  </r>
  <r>
    <x v="6"/>
    <x v="35"/>
    <n v="224"/>
    <n v="69"/>
    <n v="2"/>
    <x v="0"/>
    <x v="7"/>
    <n v="30550"/>
    <n v="2.7291216262717111"/>
    <n v="225.85924713584288"/>
  </r>
  <r>
    <x v="6"/>
    <x v="36"/>
    <n v="63.7"/>
    <n v="19"/>
    <n v="2"/>
    <x v="0"/>
    <x v="7"/>
    <n v="29497"/>
    <n v="0.75149725940815237"/>
    <n v="64.41333016916974"/>
  </r>
  <r>
    <x v="6"/>
    <x v="37"/>
    <n v="58"/>
    <n v="15"/>
    <n v="2"/>
    <x v="0"/>
    <x v="2"/>
    <n v="25798"/>
    <n v="0.72811893385913229"/>
    <n v="58.144042173811926"/>
  </r>
  <r>
    <x v="6"/>
    <x v="38"/>
    <n v="26.7"/>
    <n v="11"/>
    <n v="0"/>
    <x v="0"/>
    <x v="1"/>
    <n v="41077"/>
    <n v="0.38853030289115992"/>
    <n v="26.778976069333204"/>
  </r>
  <r>
    <x v="6"/>
    <x v="39"/>
    <n v="74.3"/>
    <n v="15"/>
    <n v="1"/>
    <x v="0"/>
    <x v="7"/>
    <n v="20144"/>
    <n v="0.59328731005906765"/>
    <n v="74.463860206513104"/>
  </r>
  <r>
    <x v="6"/>
    <x v="40"/>
    <n v="44.6"/>
    <n v="5"/>
    <n v="1"/>
    <x v="0"/>
    <x v="1"/>
    <n v="10795"/>
    <n v="0.17660468313234542"/>
    <n v="46.317739694302915"/>
  </r>
  <r>
    <x v="6"/>
    <x v="41"/>
    <n v="55.5"/>
    <n v="13"/>
    <n v="0"/>
    <x v="0"/>
    <x v="1"/>
    <n v="23208"/>
    <n v="0.45917217614409817"/>
    <n v="56.015167183729744"/>
  </r>
  <r>
    <x v="6"/>
    <x v="42"/>
    <n v="14.5"/>
    <n v="5"/>
    <n v="0"/>
    <x v="0"/>
    <x v="4"/>
    <n v="33948"/>
    <n v="0.13713621191384553"/>
    <n v="14.728408153646754"/>
  </r>
  <r>
    <x v="6"/>
    <x v="43"/>
    <n v="396.7"/>
    <n v="42"/>
    <n v="0"/>
    <x v="0"/>
    <x v="7"/>
    <n v="10502"/>
    <n v="1.6612044681653895"/>
    <n v="399.92382403351741"/>
  </r>
  <r>
    <x v="6"/>
    <x v="44"/>
    <n v="0"/>
    <n v="0"/>
    <n v="0"/>
    <x v="0"/>
    <x v="0"/>
    <n v="25351"/>
    <n v="0"/>
    <n v="0"/>
  </r>
  <r>
    <x v="6"/>
    <x v="45"/>
    <n v="47.4"/>
    <n v="11"/>
    <n v="3"/>
    <x v="0"/>
    <x v="5"/>
    <n v="23124"/>
    <n v="0.9552748977204536"/>
    <n v="47.569624632416541"/>
  </r>
  <r>
    <x v="6"/>
    <x v="46"/>
    <n v="21.9"/>
    <n v="5"/>
    <n v="1"/>
    <x v="0"/>
    <x v="11"/>
    <n v="22716"/>
    <n v="1.307859713735666"/>
    <n v="22.010917415037859"/>
  </r>
  <r>
    <x v="6"/>
    <x v="47"/>
    <n v="31"/>
    <n v="9"/>
    <n v="0"/>
    <x v="0"/>
    <x v="7"/>
    <n v="28853"/>
    <n v="0.35597238603544057"/>
    <n v="31.192596956988872"/>
  </r>
  <r>
    <x v="6"/>
    <x v="48"/>
    <n v="48.8"/>
    <n v="15"/>
    <n v="0"/>
    <x v="0"/>
    <x v="7"/>
    <n v="30672"/>
    <n v="0.59328731005906765"/>
    <n v="48.904538341158059"/>
  </r>
  <r>
    <x v="6"/>
    <x v="49"/>
    <n v="98.4"/>
    <n v="181"/>
    <n v="14"/>
    <x v="1"/>
    <x v="7"/>
    <n v="183448"/>
    <n v="7.1590002080460824"/>
    <n v="98.66556190310061"/>
  </r>
  <r>
    <x v="6"/>
    <x v="50"/>
    <n v="5.8"/>
    <n v="1"/>
    <n v="0"/>
    <x v="0"/>
    <x v="4"/>
    <n v="17040"/>
    <n v="2.7427242382769109E-2"/>
    <n v="5.868544600938967"/>
  </r>
  <r>
    <x v="6"/>
    <x v="51"/>
    <n v="19.3"/>
    <n v="7"/>
    <n v="0"/>
    <x v="0"/>
    <x v="2"/>
    <n v="36352"/>
    <n v="0.33978883580092839"/>
    <n v="19.256161971830984"/>
  </r>
  <r>
    <x v="6"/>
    <x v="52"/>
    <n v="19.3"/>
    <n v="4"/>
    <n v="0"/>
    <x v="0"/>
    <x v="2"/>
    <n v="20771"/>
    <n v="0.19416504902910195"/>
    <n v="19.257618795435945"/>
  </r>
  <r>
    <x v="6"/>
    <x v="53"/>
    <n v="71.2"/>
    <n v="20"/>
    <n v="3"/>
    <x v="0"/>
    <x v="10"/>
    <n v="28241"/>
    <n v="1.7901929648996866"/>
    <n v="70.819021989306336"/>
  </r>
  <r>
    <x v="6"/>
    <x v="54"/>
    <n v="52.7"/>
    <n v="8"/>
    <n v="2"/>
    <x v="0"/>
    <x v="8"/>
    <n v="15214"/>
    <n v="0.60126958071968961"/>
    <n v="52.583147101354015"/>
  </r>
  <r>
    <x v="6"/>
    <x v="55"/>
    <n v="13.9"/>
    <n v="3"/>
    <n v="2"/>
    <x v="0"/>
    <x v="8"/>
    <n v="21266"/>
    <n v="0.22547609276988362"/>
    <n v="14.107025298598703"/>
  </r>
  <r>
    <x v="6"/>
    <x v="56"/>
    <n v="26.3"/>
    <n v="7"/>
    <n v="1"/>
    <x v="0"/>
    <x v="2"/>
    <n v="26365"/>
    <n v="0.33978883580092839"/>
    <n v="26.550350843921869"/>
  </r>
  <r>
    <x v="6"/>
    <x v="57"/>
    <n v="34.4"/>
    <n v="23"/>
    <n v="10"/>
    <x v="2"/>
    <x v="4"/>
    <n v="66854"/>
    <n v="0.63082657480368953"/>
    <n v="34.403326652107573"/>
  </r>
  <r>
    <x v="6"/>
    <x v="58"/>
    <n v="28"/>
    <n v="10"/>
    <n v="0"/>
    <x v="0"/>
    <x v="1"/>
    <n v="35608"/>
    <n v="0.35320936626469085"/>
    <n v="28.083576724331607"/>
  </r>
  <r>
    <x v="6"/>
    <x v="59"/>
    <n v="42.3"/>
    <n v="15"/>
    <n v="0"/>
    <x v="0"/>
    <x v="0"/>
    <n v="35299"/>
    <n v="3.0481609428977854"/>
    <n v="42.494121646505562"/>
  </r>
  <r>
    <x v="6"/>
    <x v="60"/>
    <n v="122.3"/>
    <n v="25"/>
    <n v="2"/>
    <x v="0"/>
    <x v="7"/>
    <n v="20336"/>
    <n v="0.98881218343177957"/>
    <n v="122.93469708890636"/>
  </r>
  <r>
    <x v="6"/>
    <x v="61"/>
    <n v="32.1"/>
    <n v="8"/>
    <n v="2"/>
    <x v="0"/>
    <x v="7"/>
    <n v="24911"/>
    <n v="0.31641989869816944"/>
    <n v="32.114327004134722"/>
  </r>
  <r>
    <x v="6"/>
    <x v="62"/>
    <n v="28"/>
    <n v="8"/>
    <n v="0"/>
    <x v="0"/>
    <x v="2"/>
    <n v="28195"/>
    <n v="0.3883300980582039"/>
    <n v="28.37382514630254"/>
  </r>
  <r>
    <x v="6"/>
    <x v="63"/>
    <n v="42.1"/>
    <n v="12"/>
    <n v="1"/>
    <x v="0"/>
    <x v="5"/>
    <n v="28242"/>
    <n v="1.0421180702404949"/>
    <n v="42.489908646696406"/>
  </r>
  <r>
    <x v="6"/>
    <x v="64"/>
    <n v="0"/>
    <n v="0"/>
    <n v="0"/>
    <x v="0"/>
    <x v="3"/>
    <n v="18904"/>
    <n v="0"/>
    <n v="0"/>
  </r>
  <r>
    <x v="6"/>
    <x v="65"/>
    <n v="74.7"/>
    <n v="32"/>
    <n v="5"/>
    <x v="0"/>
    <x v="8"/>
    <n v="42846"/>
    <n v="2.4050783228787584"/>
    <n v="74.686085048779347"/>
  </r>
  <r>
    <x v="6"/>
    <x v="66"/>
    <n v="17.5"/>
    <n v="9"/>
    <n v="1"/>
    <x v="2"/>
    <x v="3"/>
    <n v="51742"/>
    <n v="1.3904595932442203"/>
    <n v="17.3939932743226"/>
  </r>
  <r>
    <x v="6"/>
    <x v="67"/>
    <n v="20.399999999999999"/>
    <n v="9"/>
    <n v="1"/>
    <x v="0"/>
    <x v="8"/>
    <n v="43620"/>
    <n v="0.6764282783096508"/>
    <n v="20.632737276478679"/>
  </r>
  <r>
    <x v="6"/>
    <x v="68"/>
    <n v="12.4"/>
    <n v="3"/>
    <n v="0"/>
    <x v="0"/>
    <x v="0"/>
    <n v="23917"/>
    <n v="0.60963218857955703"/>
    <n v="12.543379186352803"/>
  </r>
  <r>
    <x v="6"/>
    <x v="69"/>
    <n v="20.399999999999999"/>
    <n v="21"/>
    <n v="4"/>
    <x v="1"/>
    <x v="4"/>
    <n v="102253"/>
    <n v="0.57597209003815131"/>
    <n v="20.537294749298308"/>
  </r>
  <r>
    <x v="6"/>
    <x v="70"/>
    <n v="4"/>
    <n v="1"/>
    <n v="0"/>
    <x v="0"/>
    <x v="9"/>
    <n v="24864"/>
    <n v="0.17154335844156288"/>
    <n v="4.0218790218790215"/>
  </r>
  <r>
    <x v="6"/>
    <x v="71"/>
    <n v="9"/>
    <n v="5"/>
    <n v="0"/>
    <x v="2"/>
    <x v="1"/>
    <n v="55760"/>
    <n v="0.17660468313234542"/>
    <n v="8.9670014347202294"/>
  </r>
  <r>
    <x v="6"/>
    <x v="72"/>
    <n v="92.7"/>
    <n v="30"/>
    <n v="5"/>
    <x v="0"/>
    <x v="7"/>
    <n v="32137"/>
    <n v="1.1865746201181353"/>
    <n v="93.35034384043314"/>
  </r>
  <r>
    <x v="6"/>
    <x v="73"/>
    <n v="26"/>
    <n v="26"/>
    <n v="6"/>
    <x v="2"/>
    <x v="5"/>
    <n v="99653"/>
    <n v="2.257922485521072"/>
    <n v="26.090534153512685"/>
  </r>
  <r>
    <x v="6"/>
    <x v="74"/>
    <n v="20.6"/>
    <n v="6"/>
    <n v="2"/>
    <x v="0"/>
    <x v="1"/>
    <n v="28121"/>
    <n v="0.21192561975881449"/>
    <n v="21.336367838981541"/>
  </r>
  <r>
    <x v="6"/>
    <x v="75"/>
    <n v="75.900000000000006"/>
    <n v="20"/>
    <n v="3"/>
    <x v="0"/>
    <x v="5"/>
    <n v="26291"/>
    <n v="1.7368634504008247"/>
    <n v="76.071659503252064"/>
  </r>
  <r>
    <x v="6"/>
    <x v="76"/>
    <n v="44.9"/>
    <n v="5"/>
    <n v="1"/>
    <x v="0"/>
    <x v="2"/>
    <n v="11328"/>
    <n v="0.24270631128637743"/>
    <n v="44.138418079096049"/>
  </r>
  <r>
    <x v="6"/>
    <x v="77"/>
    <n v="17.399999999999999"/>
    <n v="10"/>
    <n v="2"/>
    <x v="2"/>
    <x v="2"/>
    <n v="57382"/>
    <n v="0.48541262257275486"/>
    <n v="17.427067721585168"/>
  </r>
  <r>
    <x v="6"/>
    <x v="78"/>
    <n v="23"/>
    <n v="6"/>
    <n v="2"/>
    <x v="0"/>
    <x v="7"/>
    <n v="25777"/>
    <n v="0.23731492402362706"/>
    <n v="23.276564379097646"/>
  </r>
  <r>
    <x v="6"/>
    <x v="79"/>
    <n v="21.9"/>
    <n v="26"/>
    <n v="3"/>
    <x v="1"/>
    <x v="4"/>
    <n v="118426"/>
    <n v="0.71310830195199681"/>
    <n v="21.954638339553814"/>
  </r>
  <r>
    <x v="6"/>
    <x v="80"/>
    <n v="15.3"/>
    <n v="3"/>
    <n v="0"/>
    <x v="0"/>
    <x v="1"/>
    <n v="19440"/>
    <n v="0.10596280987940725"/>
    <n v="15.432098765432098"/>
  </r>
  <r>
    <x v="6"/>
    <x v="81"/>
    <n v="73.7"/>
    <n v="20"/>
    <n v="3"/>
    <x v="0"/>
    <x v="7"/>
    <n v="27063"/>
    <n v="0.79104974674542361"/>
    <n v="73.901636921257804"/>
  </r>
  <r>
    <x v="6"/>
    <x v="82"/>
    <n v="27"/>
    <n v="11"/>
    <n v="0"/>
    <x v="0"/>
    <x v="6"/>
    <n v="40735"/>
    <n v="2.6720431413510823"/>
    <n v="27.003805081625138"/>
  </r>
  <r>
    <x v="6"/>
    <x v="83"/>
    <n v="37.200000000000003"/>
    <n v="7"/>
    <n v="1"/>
    <x v="0"/>
    <x v="2"/>
    <n v="18701"/>
    <n v="0.33978883580092839"/>
    <n v="37.431153414255924"/>
  </r>
  <r>
    <x v="6"/>
    <x v="84"/>
    <n v="7.9"/>
    <n v="2"/>
    <n v="0"/>
    <x v="0"/>
    <x v="2"/>
    <n v="25438"/>
    <n v="9.7082524514550975E-2"/>
    <n v="7.8622533218020285"/>
  </r>
  <r>
    <x v="6"/>
    <x v="85"/>
    <n v="63.2"/>
    <n v="20"/>
    <n v="5"/>
    <x v="0"/>
    <x v="10"/>
    <n v="31751"/>
    <n v="1.7901929648996866"/>
    <n v="62.990142042770309"/>
  </r>
  <r>
    <x v="6"/>
    <x v="86"/>
    <n v="24.9"/>
    <n v="9"/>
    <n v="2"/>
    <x v="0"/>
    <x v="1"/>
    <n v="35953"/>
    <n v="0.31788842963822178"/>
    <n v="25.032681556476511"/>
  </r>
  <r>
    <x v="6"/>
    <x v="87"/>
    <n v="22.5"/>
    <n v="26"/>
    <n v="4"/>
    <x v="1"/>
    <x v="2"/>
    <n v="114682"/>
    <n v="1.2620728186891625"/>
    <n v="22.671386965696446"/>
  </r>
  <r>
    <x v="6"/>
    <x v="88"/>
    <n v="11"/>
    <n v="1"/>
    <n v="0"/>
    <x v="0"/>
    <x v="8"/>
    <n v="9112"/>
    <n v="7.5158697589961201E-2"/>
    <n v="10.974539069359087"/>
  </r>
  <r>
    <x v="6"/>
    <x v="89"/>
    <n v="68"/>
    <n v="13"/>
    <n v="0"/>
    <x v="0"/>
    <x v="7"/>
    <n v="18778"/>
    <n v="0.51418233538452529"/>
    <n v="69.229949941420813"/>
  </r>
  <r>
    <x v="6"/>
    <x v="90"/>
    <n v="77.900000000000006"/>
    <n v="20"/>
    <n v="5"/>
    <x v="0"/>
    <x v="10"/>
    <n v="25566"/>
    <n v="1.7901929648996866"/>
    <n v="78.228897754830626"/>
  </r>
  <r>
    <x v="6"/>
    <x v="91"/>
    <n v="34.5"/>
    <n v="80"/>
    <n v="12"/>
    <x v="1"/>
    <x v="7"/>
    <n v="229126"/>
    <n v="3.1641989869816944"/>
    <n v="34.915286785436834"/>
  </r>
  <r>
    <x v="6"/>
    <x v="92"/>
    <n v="21.7"/>
    <n v="5"/>
    <n v="1"/>
    <x v="0"/>
    <x v="2"/>
    <n v="23107"/>
    <n v="0.24270631128637743"/>
    <n v="21.638464534556629"/>
  </r>
  <r>
    <x v="6"/>
    <x v="93"/>
    <n v="7.5"/>
    <n v="8"/>
    <n v="1"/>
    <x v="1"/>
    <x v="0"/>
    <n v="107192"/>
    <n v="1.6256858362121518"/>
    <n v="7.4632435256362415"/>
  </r>
  <r>
    <x v="6"/>
    <x v="94"/>
    <n v="70.2"/>
    <n v="13"/>
    <n v="3"/>
    <x v="0"/>
    <x v="1"/>
    <n v="18476"/>
    <n v="0.45917217614409817"/>
    <n v="70.361550119073385"/>
  </r>
  <r>
    <x v="6"/>
    <x v="95"/>
    <n v="16.399999999999999"/>
    <n v="26"/>
    <n v="6"/>
    <x v="1"/>
    <x v="5"/>
    <n v="158261"/>
    <n v="2.257922485521072"/>
    <n v="16.428557888551193"/>
  </r>
  <r>
    <x v="6"/>
    <x v="96"/>
    <n v="45.3"/>
    <n v="15"/>
    <n v="2"/>
    <x v="0"/>
    <x v="2"/>
    <n v="32863"/>
    <n v="0.72811893385913229"/>
    <n v="45.644037367251926"/>
  </r>
  <r>
    <x v="6"/>
    <x v="97"/>
    <n v="63.3"/>
    <n v="17"/>
    <n v="3"/>
    <x v="0"/>
    <x v="2"/>
    <n v="26793"/>
    <n v="0.82520145837368331"/>
    <n v="63.449408427574369"/>
  </r>
  <r>
    <x v="6"/>
    <x v="98"/>
    <n v="70.8"/>
    <n v="31"/>
    <n v="7"/>
    <x v="0"/>
    <x v="7"/>
    <n v="43532"/>
    <n v="1.2261271074554065"/>
    <n v="71.211981990260028"/>
  </r>
  <r>
    <x v="6"/>
    <x v="99"/>
    <n v="51.1"/>
    <n v="11"/>
    <n v="1"/>
    <x v="0"/>
    <x v="7"/>
    <n v="21517"/>
    <n v="0.43507736070998299"/>
    <n v="51.122368359901472"/>
  </r>
  <r>
    <x v="6"/>
    <x v="100"/>
    <n v="37.9"/>
    <n v="15"/>
    <n v="6"/>
    <x v="0"/>
    <x v="7"/>
    <n v="39252"/>
    <n v="0.59328731005906765"/>
    <n v="38.21461326811373"/>
  </r>
  <r>
    <x v="6"/>
    <x v="101"/>
    <n v="223.3"/>
    <n v="68"/>
    <n v="4"/>
    <x v="0"/>
    <x v="7"/>
    <n v="30340"/>
    <n v="2.6895691389344401"/>
    <n v="224.12656558998023"/>
  </r>
  <r>
    <x v="6"/>
    <x v="102"/>
    <n v="41"/>
    <n v="7"/>
    <n v="0"/>
    <x v="0"/>
    <x v="10"/>
    <n v="17052"/>
    <n v="0.62656753771489038"/>
    <n v="41.050903119868636"/>
  </r>
  <r>
    <x v="6"/>
    <x v="103"/>
    <n v="68.099999999999994"/>
    <n v="18"/>
    <n v="2"/>
    <x v="0"/>
    <x v="7"/>
    <n v="26313"/>
    <n v="0.71194477207088114"/>
    <n v="68.407251168623873"/>
  </r>
  <r>
    <x v="6"/>
    <x v="104"/>
    <n v="88.7"/>
    <n v="44"/>
    <n v="1"/>
    <x v="0"/>
    <x v="4"/>
    <n v="49129"/>
    <n v="1.2067986648418407"/>
    <n v="89.560137596938674"/>
  </r>
  <r>
    <x v="6"/>
    <x v="105"/>
    <n v="10.6"/>
    <n v="4"/>
    <n v="0"/>
    <x v="0"/>
    <x v="11"/>
    <n v="37636"/>
    <n v="1.0462877709885325"/>
    <n v="10.628122010840684"/>
  </r>
  <r>
    <x v="6"/>
    <x v="106"/>
    <n v="75.7"/>
    <n v="18"/>
    <n v="2"/>
    <x v="0"/>
    <x v="7"/>
    <n v="23621"/>
    <n v="0.71194477207088114"/>
    <n v="76.203378349773502"/>
  </r>
  <r>
    <x v="6"/>
    <x v="107"/>
    <n v="31.2"/>
    <n v="18"/>
    <n v="6"/>
    <x v="2"/>
    <x v="1"/>
    <n v="57337"/>
    <n v="0.63577685927644356"/>
    <n v="31.393341123532799"/>
  </r>
  <r>
    <x v="6"/>
    <x v="108"/>
    <n v="21.8"/>
    <n v="8"/>
    <n v="4"/>
    <x v="0"/>
    <x v="4"/>
    <n v="36284"/>
    <n v="0.21941793906215287"/>
    <n v="22.048285745783268"/>
  </r>
  <r>
    <x v="6"/>
    <x v="109"/>
    <n v="24.6"/>
    <n v="18"/>
    <n v="1"/>
    <x v="2"/>
    <x v="4"/>
    <n v="72700"/>
    <n v="0.49369036288984397"/>
    <n v="24.759284731774418"/>
  </r>
  <r>
    <x v="6"/>
    <x v="110"/>
    <n v="88.1"/>
    <n v="11"/>
    <n v="0"/>
    <x v="0"/>
    <x v="7"/>
    <n v="12419"/>
    <n v="0.43507736070998299"/>
    <n v="88.57395925597875"/>
  </r>
  <r>
    <x v="6"/>
    <x v="111"/>
    <n v="25.1"/>
    <n v="58"/>
    <n v="5"/>
    <x v="1"/>
    <x v="9"/>
    <n v="229962"/>
    <n v="9.9495147896106477"/>
    <n v="25.221558344422125"/>
  </r>
  <r>
    <x v="6"/>
    <x v="112"/>
    <n v="35.1"/>
    <n v="5"/>
    <n v="1"/>
    <x v="0"/>
    <x v="10"/>
    <n v="14196"/>
    <n v="0.44754824122492165"/>
    <n v="35.221189067342912"/>
  </r>
  <r>
    <x v="6"/>
    <x v="113"/>
    <n v="12.4"/>
    <n v="3"/>
    <n v="0"/>
    <x v="0"/>
    <x v="5"/>
    <n v="24291"/>
    <n v="0.26052951756012371"/>
    <n v="12.350253180190194"/>
  </r>
  <r>
    <x v="6"/>
    <x v="114"/>
    <n v="84.5"/>
    <n v="12"/>
    <n v="0"/>
    <x v="0"/>
    <x v="7"/>
    <n v="14103"/>
    <n v="0.47462984804725411"/>
    <n v="85.088279089555414"/>
  </r>
  <r>
    <x v="6"/>
    <x v="115"/>
    <n v="28.5"/>
    <n v="46"/>
    <n v="5"/>
    <x v="1"/>
    <x v="1"/>
    <n v="159709"/>
    <n v="1.624763084817578"/>
    <n v="28.802384336512031"/>
  </r>
  <r>
    <x v="6"/>
    <x v="116"/>
    <n v="14.9"/>
    <n v="23"/>
    <n v="0"/>
    <x v="1"/>
    <x v="1"/>
    <n v="153149"/>
    <n v="0.81238154240878901"/>
    <n v="15.018054313119903"/>
  </r>
  <r>
    <x v="6"/>
    <x v="117"/>
    <n v="26.5"/>
    <n v="8"/>
    <n v="0"/>
    <x v="0"/>
    <x v="7"/>
    <n v="29888"/>
    <n v="0.31641989869816944"/>
    <n v="26.76659528907923"/>
  </r>
  <r>
    <x v="6"/>
    <x v="118"/>
    <n v="11.6"/>
    <n v="7"/>
    <n v="1"/>
    <x v="2"/>
    <x v="5"/>
    <n v="60539"/>
    <n v="0.60790220764028857"/>
    <n v="11.562794231817506"/>
  </r>
  <r>
    <x v="6"/>
    <x v="119"/>
    <n v="27.3"/>
    <n v="13"/>
    <n v="4"/>
    <x v="0"/>
    <x v="2"/>
    <n v="46832"/>
    <n v="0.63103640934458127"/>
    <n v="27.758797403484799"/>
  </r>
  <r>
    <x v="6"/>
    <x v="120"/>
    <n v="33.200000000000003"/>
    <n v="6"/>
    <n v="0"/>
    <x v="0"/>
    <x v="4"/>
    <n v="17958"/>
    <n v="0.16456345429661468"/>
    <n v="33.41129301703976"/>
  </r>
  <r>
    <x v="6"/>
    <x v="121"/>
    <n v="19"/>
    <n v="3"/>
    <n v="0"/>
    <x v="0"/>
    <x v="3"/>
    <n v="15783"/>
    <n v="0.46348653108140681"/>
    <n v="19.007793195210038"/>
  </r>
  <r>
    <x v="6"/>
    <x v="122"/>
    <n v="24.6"/>
    <n v="3"/>
    <n v="1"/>
    <x v="0"/>
    <x v="2"/>
    <n v="12154"/>
    <n v="0.14562378677182647"/>
    <n v="24.683231857824588"/>
  </r>
  <r>
    <x v="6"/>
    <x v="123"/>
    <n v="23"/>
    <n v="9"/>
    <n v="2"/>
    <x v="0"/>
    <x v="1"/>
    <n v="39146"/>
    <n v="0.31788842963822178"/>
    <n v="22.990854748888776"/>
  </r>
  <r>
    <x v="6"/>
    <x v="124"/>
    <n v="62.3"/>
    <n v="17"/>
    <n v="1"/>
    <x v="0"/>
    <x v="1"/>
    <n v="27080"/>
    <n v="0.60045592264997449"/>
    <n v="62.776957163958642"/>
  </r>
  <r>
    <x v="6"/>
    <x v="125"/>
    <n v="102.4"/>
    <n v="19"/>
    <n v="4"/>
    <x v="0"/>
    <x v="2"/>
    <n v="18603"/>
    <n v="0.92228398288823421"/>
    <n v="102.13406439821533"/>
  </r>
  <r>
    <x v="6"/>
    <x v="126"/>
    <n v="6"/>
    <n v="3"/>
    <n v="0"/>
    <x v="2"/>
    <x v="3"/>
    <n v="50192"/>
    <n v="0.46348653108140681"/>
    <n v="5.9770481351609819"/>
  </r>
  <r>
    <x v="6"/>
    <x v="127"/>
    <n v="28.2"/>
    <n v="16"/>
    <n v="1"/>
    <x v="2"/>
    <x v="1"/>
    <n v="55850"/>
    <n v="0.56513498602350543"/>
    <n v="28.648164726947179"/>
  </r>
  <r>
    <x v="6"/>
    <x v="128"/>
    <n v="61"/>
    <n v="53"/>
    <n v="7"/>
    <x v="2"/>
    <x v="10"/>
    <n v="86762"/>
    <n v="4.7440113569841698"/>
    <n v="61.086650837924438"/>
  </r>
  <r>
    <x v="6"/>
    <x v="129"/>
    <n v="62.6"/>
    <n v="10"/>
    <n v="3"/>
    <x v="0"/>
    <x v="7"/>
    <n v="15886"/>
    <n v="0.3955248733727118"/>
    <n v="62.948508120357552"/>
  </r>
  <r>
    <x v="6"/>
    <x v="130"/>
    <n v="38.4"/>
    <n v="9"/>
    <n v="1"/>
    <x v="0"/>
    <x v="1"/>
    <n v="23099"/>
    <n v="0.31788842963822178"/>
    <n v="38.962725659119442"/>
  </r>
  <r>
    <x v="6"/>
    <x v="131"/>
    <n v="19.5"/>
    <n v="7"/>
    <n v="1"/>
    <x v="0"/>
    <x v="5"/>
    <n v="35796"/>
    <n v="0.60790220764028857"/>
    <n v="19.55525757067829"/>
  </r>
  <r>
    <x v="6"/>
    <x v="132"/>
    <n v="12.5"/>
    <n v="5"/>
    <n v="0"/>
    <x v="0"/>
    <x v="4"/>
    <n v="39997"/>
    <n v="0.13713621191384553"/>
    <n v="12.500937570317776"/>
  </r>
  <r>
    <x v="6"/>
    <x v="133"/>
    <n v="68.8"/>
    <n v="63"/>
    <n v="8"/>
    <x v="2"/>
    <x v="7"/>
    <n v="90903"/>
    <n v="2.4918067022480841"/>
    <n v="69.304643411108543"/>
  </r>
  <r>
    <x v="6"/>
    <x v="134"/>
    <n v="9.6999999999999993"/>
    <n v="3"/>
    <n v="1"/>
    <x v="0"/>
    <x v="4"/>
    <n v="30677"/>
    <n v="8.2281727148307338E-2"/>
    <n v="9.7793134921928484"/>
  </r>
  <r>
    <x v="6"/>
    <x v="135"/>
    <n v="21.1"/>
    <n v="17"/>
    <n v="1"/>
    <x v="2"/>
    <x v="5"/>
    <n v="80593"/>
    <n v="1.476333932840701"/>
    <n v="21.093643368530767"/>
  </r>
  <r>
    <x v="6"/>
    <x v="136"/>
    <n v="8.4"/>
    <n v="4"/>
    <n v="3"/>
    <x v="0"/>
    <x v="9"/>
    <n v="48019"/>
    <n v="0.68617343376625151"/>
    <n v="8.3300360274058196"/>
  </r>
  <r>
    <x v="6"/>
    <x v="137"/>
    <n v="72.8"/>
    <n v="12"/>
    <n v="1"/>
    <x v="0"/>
    <x v="2"/>
    <n v="16462"/>
    <n v="0.58249514708730588"/>
    <n v="72.895152472360579"/>
  </r>
  <r>
    <x v="6"/>
    <x v="138"/>
    <n v="45.3"/>
    <n v="20"/>
    <n v="1"/>
    <x v="0"/>
    <x v="7"/>
    <n v="43723"/>
    <n v="0.79104974674542361"/>
    <n v="45.742515380920793"/>
  </r>
  <r>
    <x v="6"/>
    <x v="139"/>
    <n v="13.7"/>
    <n v="3"/>
    <n v="0"/>
    <x v="0"/>
    <x v="4"/>
    <n v="21812"/>
    <n v="8.2281727148307338E-2"/>
    <n v="13.753896937465615"/>
  </r>
  <r>
    <x v="6"/>
    <x v="140"/>
    <n v="65.2"/>
    <n v="10"/>
    <n v="2"/>
    <x v="0"/>
    <x v="7"/>
    <n v="15366"/>
    <n v="0.3955248733727118"/>
    <n v="65.078745281790972"/>
  </r>
  <r>
    <x v="6"/>
    <x v="141"/>
    <n v="17.7"/>
    <n v="16"/>
    <n v="9"/>
    <x v="2"/>
    <x v="1"/>
    <n v="89521"/>
    <n v="0.56513498602350543"/>
    <n v="17.872901330414095"/>
  </r>
  <r>
    <x v="6"/>
    <x v="142"/>
    <n v="41.5"/>
    <n v="36"/>
    <n v="5"/>
    <x v="2"/>
    <x v="4"/>
    <n v="86115"/>
    <n v="0.98738072577968794"/>
    <n v="41.804563664866748"/>
  </r>
  <r>
    <x v="6"/>
    <x v="143"/>
    <n v="17.2"/>
    <n v="6"/>
    <n v="1"/>
    <x v="0"/>
    <x v="5"/>
    <n v="34930"/>
    <n v="0.52105903512024743"/>
    <n v="17.177211565989122"/>
  </r>
  <r>
    <x v="6"/>
    <x v="144"/>
    <n v="20.9"/>
    <n v="10"/>
    <n v="0"/>
    <x v="0"/>
    <x v="1"/>
    <n v="47681"/>
    <n v="0.35320936626469085"/>
    <n v="20.972714498437533"/>
  </r>
  <r>
    <x v="6"/>
    <x v="145"/>
    <n v="12.6"/>
    <n v="7"/>
    <n v="1"/>
    <x v="2"/>
    <x v="0"/>
    <n v="55677"/>
    <n v="1.4224751066856329"/>
    <n v="12.572516478976956"/>
  </r>
  <r>
    <x v="6"/>
    <x v="146"/>
    <n v="19.2"/>
    <n v="14"/>
    <n v="2"/>
    <x v="2"/>
    <x v="1"/>
    <n v="72806"/>
    <n v="0.49449311277056723"/>
    <n v="19.229184407878471"/>
  </r>
  <r>
    <x v="6"/>
    <x v="147"/>
    <n v="42.6"/>
    <n v="18"/>
    <n v="1"/>
    <x v="0"/>
    <x v="10"/>
    <n v="42271"/>
    <n v="1.611173668409718"/>
    <n v="42.582385086702466"/>
  </r>
  <r>
    <x v="6"/>
    <x v="148"/>
    <n v="74.099999999999994"/>
    <n v="37"/>
    <n v="8"/>
    <x v="0"/>
    <x v="8"/>
    <n v="49579"/>
    <n v="2.7808718108285642"/>
    <n v="74.628370882833465"/>
  </r>
  <r>
    <x v="6"/>
    <x v="149"/>
    <n v="17"/>
    <n v="7"/>
    <n v="4"/>
    <x v="0"/>
    <x v="1"/>
    <n v="41369"/>
    <n v="0.24724655638528362"/>
    <n v="16.920882786627669"/>
  </r>
  <r>
    <x v="6"/>
    <x v="150"/>
    <n v="3.6"/>
    <n v="1"/>
    <n v="1"/>
    <x v="0"/>
    <x v="11"/>
    <n v="27472"/>
    <n v="0.26157194274713313"/>
    <n v="3.6400698893418757"/>
  </r>
  <r>
    <x v="6"/>
    <x v="151"/>
    <n v="52.7"/>
    <n v="18"/>
    <n v="2"/>
    <x v="0"/>
    <x v="8"/>
    <n v="34302"/>
    <n v="1.3528565566193016"/>
    <n v="52.475074339688653"/>
  </r>
  <r>
    <x v="6"/>
    <x v="152"/>
    <n v="18.600000000000001"/>
    <n v="5"/>
    <n v="1"/>
    <x v="0"/>
    <x v="4"/>
    <n v="26625"/>
    <n v="0.13713621191384553"/>
    <n v="18.779342723004696"/>
  </r>
  <r>
    <x v="6"/>
    <x v="153"/>
    <n v="55.8"/>
    <n v="30"/>
    <n v="10"/>
    <x v="2"/>
    <x v="5"/>
    <n v="53259"/>
    <n v="2.605295175601237"/>
    <n v="56.328507857826843"/>
  </r>
  <r>
    <x v="6"/>
    <x v="154"/>
    <n v="15.6"/>
    <n v="2"/>
    <n v="0"/>
    <x v="0"/>
    <x v="11"/>
    <n v="12720"/>
    <n v="0.52314388549426627"/>
    <n v="15.723270440251572"/>
  </r>
  <r>
    <x v="6"/>
    <x v="155"/>
    <n v="10.7"/>
    <n v="7"/>
    <n v="1"/>
    <x v="2"/>
    <x v="4"/>
    <n v="64956"/>
    <n v="0.19199069667938376"/>
    <n v="10.776525648131043"/>
  </r>
  <r>
    <x v="6"/>
    <x v="156"/>
    <n v="46"/>
    <n v="21"/>
    <n v="4"/>
    <x v="0"/>
    <x v="10"/>
    <n v="45823"/>
    <n v="1.8797026131446708"/>
    <n v="45.8285140649892"/>
  </r>
  <r>
    <x v="6"/>
    <x v="157"/>
    <n v="22"/>
    <n v="5"/>
    <n v="1"/>
    <x v="0"/>
    <x v="1"/>
    <n v="22659"/>
    <n v="0.17660468313234542"/>
    <n v="22.066287126528088"/>
  </r>
  <r>
    <x v="6"/>
    <x v="158"/>
    <n v="20.399999999999999"/>
    <n v="6"/>
    <n v="3"/>
    <x v="0"/>
    <x v="4"/>
    <n v="29306"/>
    <n v="0.16456345429661468"/>
    <n v="20.473623148843242"/>
  </r>
  <r>
    <x v="6"/>
    <x v="159"/>
    <n v="28.5"/>
    <n v="16"/>
    <n v="4"/>
    <x v="2"/>
    <x v="4"/>
    <n v="55644"/>
    <n v="0.43883587812430574"/>
    <n v="28.75422327654374"/>
  </r>
  <r>
    <x v="6"/>
    <x v="160"/>
    <n v="85.1"/>
    <n v="19"/>
    <n v="2"/>
    <x v="0"/>
    <x v="7"/>
    <n v="22158"/>
    <n v="0.75149725940815237"/>
    <n v="85.747811174293716"/>
  </r>
  <r>
    <x v="6"/>
    <x v="161"/>
    <n v="161"/>
    <n v="25"/>
    <n v="0"/>
    <x v="0"/>
    <x v="7"/>
    <n v="15332"/>
    <n v="0.98881218343177957"/>
    <n v="163.05765718758153"/>
  </r>
  <r>
    <x v="6"/>
    <x v="162"/>
    <n v="55.9"/>
    <n v="21"/>
    <n v="3"/>
    <x v="0"/>
    <x v="10"/>
    <n v="37612"/>
    <n v="1.8797026131446708"/>
    <n v="55.833244709135379"/>
  </r>
  <r>
    <x v="6"/>
    <x v="163"/>
    <n v="52.2"/>
    <n v="6"/>
    <n v="0"/>
    <x v="0"/>
    <x v="1"/>
    <n v="11435"/>
    <n v="0.21192561975881449"/>
    <n v="52.470485351989502"/>
  </r>
  <r>
    <x v="6"/>
    <x v="164"/>
    <n v="42.9"/>
    <n v="12"/>
    <n v="0"/>
    <x v="0"/>
    <x v="1"/>
    <n v="27836"/>
    <n v="0.42385123951762899"/>
    <n v="43.109642189969826"/>
  </r>
  <r>
    <x v="6"/>
    <x v="165"/>
    <n v="40.6"/>
    <n v="25"/>
    <n v="1"/>
    <x v="2"/>
    <x v="4"/>
    <n v="61155"/>
    <n v="0.68568105956922776"/>
    <n v="40.879731828959201"/>
  </r>
  <r>
    <x v="6"/>
    <x v="166"/>
    <n v="35.700000000000003"/>
    <n v="4"/>
    <n v="1"/>
    <x v="0"/>
    <x v="1"/>
    <n v="11146"/>
    <n v="0.14128374650587636"/>
    <n v="35.887313834559485"/>
  </r>
  <r>
    <x v="6"/>
    <x v="167"/>
    <n v="9.6999999999999993"/>
    <n v="12"/>
    <n v="2"/>
    <x v="1"/>
    <x v="3"/>
    <n v="122415"/>
    <n v="1.8539461243256272"/>
    <n v="9.8027202548707262"/>
  </r>
  <r>
    <x v="6"/>
    <x v="168"/>
    <n v="16.8"/>
    <n v="21"/>
    <n v="1"/>
    <x v="1"/>
    <x v="4"/>
    <n v="124306"/>
    <n v="0.57597209003815131"/>
    <n v="16.893794346210161"/>
  </r>
  <r>
    <x v="6"/>
    <x v="169"/>
    <n v="11.1"/>
    <n v="3"/>
    <n v="1"/>
    <x v="0"/>
    <x v="4"/>
    <n v="27197"/>
    <n v="8.2281727148307338E-2"/>
    <n v="11.030628378129942"/>
  </r>
  <r>
    <x v="6"/>
    <x v="170"/>
    <n v="18.600000000000001"/>
    <n v="14"/>
    <n v="1"/>
    <x v="2"/>
    <x v="4"/>
    <n v="74947"/>
    <n v="0.38398139335876752"/>
    <n v="18.679867106088302"/>
  </r>
  <r>
    <x v="6"/>
    <x v="171"/>
    <n v="33.4"/>
    <n v="26"/>
    <n v="2"/>
    <x v="2"/>
    <x v="6"/>
    <n v="77389"/>
    <n v="6.3157383341025577"/>
    <n v="33.596505963379812"/>
  </r>
  <r>
    <x v="6"/>
    <x v="172"/>
    <n v="81.3"/>
    <n v="29"/>
    <n v="3"/>
    <x v="0"/>
    <x v="10"/>
    <n v="35857"/>
    <n v="2.5957797991045455"/>
    <n v="80.876816242295789"/>
  </r>
  <r>
    <x v="6"/>
    <x v="173"/>
    <n v="43.3"/>
    <n v="13"/>
    <n v="4"/>
    <x v="0"/>
    <x v="8"/>
    <n v="29755"/>
    <n v="0.97706306866949566"/>
    <n v="43.690136111577885"/>
  </r>
  <r>
    <x v="6"/>
    <x v="174"/>
    <n v="30.1"/>
    <n v="14"/>
    <n v="3"/>
    <x v="0"/>
    <x v="2"/>
    <n v="46372"/>
    <n v="0.67957767160185678"/>
    <n v="30.190632278098853"/>
  </r>
  <r>
    <x v="6"/>
    <x v="175"/>
    <n v="8.8000000000000007"/>
    <n v="2"/>
    <n v="1"/>
    <x v="0"/>
    <x v="4"/>
    <n v="22746"/>
    <n v="5.4854484765538218E-2"/>
    <n v="8.7927547700694628"/>
  </r>
  <r>
    <x v="6"/>
    <x v="176"/>
    <n v="17.899999999999999"/>
    <n v="6"/>
    <n v="4"/>
    <x v="0"/>
    <x v="2"/>
    <n v="33574"/>
    <n v="0.29124757354365294"/>
    <n v="17.870971585155178"/>
  </r>
  <r>
    <x v="6"/>
    <x v="177"/>
    <n v="85.7"/>
    <n v="20"/>
    <n v="0"/>
    <x v="0"/>
    <x v="7"/>
    <n v="23120"/>
    <n v="0.79104974674542361"/>
    <n v="86.505190311418687"/>
  </r>
  <r>
    <x v="6"/>
    <x v="178"/>
    <n v="76"/>
    <n v="11"/>
    <n v="1"/>
    <x v="0"/>
    <x v="8"/>
    <n v="14395"/>
    <n v="0.82674567348957317"/>
    <n v="76.41542202153525"/>
  </r>
  <r>
    <x v="6"/>
    <x v="179"/>
    <n v="0"/>
    <n v="0"/>
    <n v="0"/>
    <x v="0"/>
    <x v="9"/>
    <n v="9732"/>
    <n v="0"/>
    <n v="0"/>
  </r>
  <r>
    <x v="6"/>
    <x v="180"/>
    <n v="4.4000000000000004"/>
    <n v="1"/>
    <n v="0"/>
    <x v="0"/>
    <x v="5"/>
    <n v="22547"/>
    <n v="8.6843172520041229E-2"/>
    <n v="4.435179846542777"/>
  </r>
  <r>
    <x v="6"/>
    <x v="181"/>
    <n v="12.1"/>
    <n v="3"/>
    <n v="0"/>
    <x v="0"/>
    <x v="2"/>
    <n v="24350"/>
    <n v="0.14562378677182647"/>
    <n v="12.320328542094456"/>
  </r>
  <r>
    <x v="6"/>
    <x v="182"/>
    <n v="42.2"/>
    <n v="10"/>
    <n v="1"/>
    <x v="0"/>
    <x v="10"/>
    <n v="23697"/>
    <n v="0.8950964824498433"/>
    <n v="42.199434527577331"/>
  </r>
  <r>
    <x v="6"/>
    <x v="183"/>
    <n v="21.4"/>
    <n v="7"/>
    <n v="0"/>
    <x v="0"/>
    <x v="4"/>
    <n v="32518"/>
    <n v="0.19199069667938376"/>
    <n v="21.526539147549048"/>
  </r>
  <r>
    <x v="6"/>
    <x v="184"/>
    <n v="92.1"/>
    <n v="112"/>
    <n v="18"/>
    <x v="1"/>
    <x v="10"/>
    <n v="122723"/>
    <n v="10.025080603438246"/>
    <n v="91.262436544087095"/>
  </r>
  <r>
    <x v="6"/>
    <x v="185"/>
    <n v="8.9"/>
    <n v="4"/>
    <n v="0"/>
    <x v="0"/>
    <x v="1"/>
    <n v="44480"/>
    <n v="0.14128374650587636"/>
    <n v="8.9928057553956844"/>
  </r>
  <r>
    <x v="6"/>
    <x v="186"/>
    <n v="42.3"/>
    <n v="8"/>
    <n v="0"/>
    <x v="0"/>
    <x v="10"/>
    <n v="19039"/>
    <n v="0.71607718595987457"/>
    <n v="42.019013603655658"/>
  </r>
  <r>
    <x v="6"/>
    <x v="187"/>
    <n v="184.4"/>
    <n v="149"/>
    <n v="10"/>
    <x v="2"/>
    <x v="7"/>
    <n v="80148"/>
    <n v="5.8933206132534055"/>
    <n v="185.90607376353745"/>
  </r>
  <r>
    <x v="6"/>
    <x v="188"/>
    <n v="8.9"/>
    <n v="3"/>
    <n v="0"/>
    <x v="0"/>
    <x v="0"/>
    <n v="33410"/>
    <n v="0.60963218857955703"/>
    <n v="8.979347500748279"/>
  </r>
  <r>
    <x v="6"/>
    <x v="189"/>
    <n v="14.4"/>
    <n v="7"/>
    <n v="1"/>
    <x v="0"/>
    <x v="11"/>
    <n v="48303"/>
    <n v="1.8310035992299323"/>
    <n v="14.491853508063683"/>
  </r>
  <r>
    <x v="6"/>
    <x v="190"/>
    <n v="10.3"/>
    <n v="2"/>
    <n v="0"/>
    <x v="0"/>
    <x v="4"/>
    <n v="19338"/>
    <n v="5.4854484765538218E-2"/>
    <n v="10.34233116144379"/>
  </r>
  <r>
    <x v="6"/>
    <x v="191"/>
    <n v="3"/>
    <n v="1"/>
    <n v="0"/>
    <x v="0"/>
    <x v="0"/>
    <n v="33172"/>
    <n v="0.20321072952651897"/>
    <n v="3.0145906185939948"/>
  </r>
  <r>
    <x v="6"/>
    <x v="192"/>
    <n v="3.3"/>
    <n v="2"/>
    <n v="0"/>
    <x v="2"/>
    <x v="9"/>
    <n v="60951"/>
    <n v="0.34308671688312575"/>
    <n v="3.2813243425046346"/>
  </r>
  <r>
    <x v="6"/>
    <x v="193"/>
    <n v="45.9"/>
    <n v="5"/>
    <n v="0"/>
    <x v="0"/>
    <x v="7"/>
    <n v="10831"/>
    <n v="0.1977624366863559"/>
    <n v="46.163789123811284"/>
  </r>
  <r>
    <x v="6"/>
    <x v="194"/>
    <n v="13.5"/>
    <n v="5"/>
    <n v="1"/>
    <x v="0"/>
    <x v="7"/>
    <n v="36967"/>
    <n v="0.1977624366863559"/>
    <n v="13.525576865853328"/>
  </r>
  <r>
    <x v="6"/>
    <x v="195"/>
    <n v="36.5"/>
    <n v="16"/>
    <n v="3"/>
    <x v="0"/>
    <x v="4"/>
    <n v="43846"/>
    <n v="0.43883587812430574"/>
    <n v="36.491356110021435"/>
  </r>
  <r>
    <x v="6"/>
    <x v="196"/>
    <n v="8.3000000000000007"/>
    <n v="3"/>
    <n v="0"/>
    <x v="0"/>
    <x v="2"/>
    <n v="35627"/>
    <n v="0.14562378677182647"/>
    <n v="8.4205798972689241"/>
  </r>
  <r>
    <x v="6"/>
    <x v="197"/>
    <n v="35.700000000000003"/>
    <n v="5"/>
    <n v="2"/>
    <x v="0"/>
    <x v="8"/>
    <n v="13879"/>
    <n v="0.37579348794980599"/>
    <n v="36.025650262987241"/>
  </r>
  <r>
    <x v="6"/>
    <x v="198"/>
    <n v="64.099999999999994"/>
    <n v="5"/>
    <n v="0"/>
    <x v="0"/>
    <x v="10"/>
    <n v="7768"/>
    <n v="0.44754824122492165"/>
    <n v="64.366632337796091"/>
  </r>
  <r>
    <x v="6"/>
    <x v="199"/>
    <n v="45.8"/>
    <n v="11"/>
    <n v="0"/>
    <x v="0"/>
    <x v="2"/>
    <n v="23615"/>
    <n v="0.53395388483003037"/>
    <n v="46.580563201355069"/>
  </r>
  <r>
    <x v="6"/>
    <x v="200"/>
    <n v="82.3"/>
    <n v="14"/>
    <n v="3"/>
    <x v="0"/>
    <x v="10"/>
    <n v="17038"/>
    <n v="1.2531350754297808"/>
    <n v="82.169268693508627"/>
  </r>
  <r>
    <x v="6"/>
    <x v="201"/>
    <n v="19"/>
    <n v="12"/>
    <n v="1"/>
    <x v="2"/>
    <x v="8"/>
    <n v="62426"/>
    <n v="0.90190437107953447"/>
    <n v="19.22275974754109"/>
  </r>
  <r>
    <x v="6"/>
    <x v="202"/>
    <n v="21"/>
    <n v="6"/>
    <n v="2"/>
    <x v="0"/>
    <x v="4"/>
    <n v="28269"/>
    <n v="0.16456345429661468"/>
    <n v="21.224663058473947"/>
  </r>
  <r>
    <x v="6"/>
    <x v="203"/>
    <n v="18.600000000000001"/>
    <n v="8"/>
    <n v="0"/>
    <x v="0"/>
    <x v="2"/>
    <n v="42307"/>
    <n v="0.3883300980582039"/>
    <n v="18.909400335641855"/>
  </r>
  <r>
    <x v="6"/>
    <x v="204"/>
    <n v="61.1"/>
    <n v="108"/>
    <n v="15"/>
    <x v="1"/>
    <x v="2"/>
    <n v="175948"/>
    <n v="5.2424563237857527"/>
    <n v="61.381771887148481"/>
  </r>
  <r>
    <x v="6"/>
    <x v="205"/>
    <n v="22.4"/>
    <n v="19"/>
    <n v="2"/>
    <x v="2"/>
    <x v="4"/>
    <n v="84588"/>
    <n v="0.52111760527261308"/>
    <n v="22.461814914645103"/>
  </r>
  <r>
    <x v="6"/>
    <x v="206"/>
    <n v="6.6"/>
    <n v="3"/>
    <n v="0"/>
    <x v="0"/>
    <x v="3"/>
    <n v="45287"/>
    <n v="0.46348653108140681"/>
    <n v="6.6244176032857114"/>
  </r>
  <r>
    <x v="6"/>
    <x v="207"/>
    <n v="27.4"/>
    <n v="2"/>
    <n v="1"/>
    <x v="0"/>
    <x v="11"/>
    <n v="7314"/>
    <n v="0.52314388549426627"/>
    <n v="27.344818156959256"/>
  </r>
  <r>
    <x v="6"/>
    <x v="208"/>
    <n v="3.2"/>
    <n v="1"/>
    <n v="0"/>
    <x v="0"/>
    <x v="0"/>
    <n v="32370"/>
    <n v="0.20321072952651897"/>
    <n v="3.0892801977139328"/>
  </r>
  <r>
    <x v="6"/>
    <x v="209"/>
    <n v="10.7"/>
    <n v="5"/>
    <n v="1"/>
    <x v="0"/>
    <x v="6"/>
    <n v="46625"/>
    <n v="1.2145650642504919"/>
    <n v="10.723860589812332"/>
  </r>
  <r>
    <x v="6"/>
    <x v="210"/>
    <n v="16.3"/>
    <n v="7"/>
    <n v="1"/>
    <x v="0"/>
    <x v="4"/>
    <n v="42661"/>
    <n v="0.19199069667938376"/>
    <n v="16.408429244509037"/>
  </r>
  <r>
    <x v="6"/>
    <x v="211"/>
    <n v="34.5"/>
    <n v="8"/>
    <n v="4"/>
    <x v="0"/>
    <x v="7"/>
    <n v="23019"/>
    <n v="0.31641989869816944"/>
    <n v="34.753898953038799"/>
  </r>
  <r>
    <x v="6"/>
    <x v="212"/>
    <n v="105.5"/>
    <n v="29"/>
    <n v="7"/>
    <x v="0"/>
    <x v="2"/>
    <n v="27114"/>
    <n v="1.4076966054609892"/>
    <n v="106.95581618352142"/>
  </r>
  <r>
    <x v="6"/>
    <x v="213"/>
    <n v="36.799999999999997"/>
    <n v="9"/>
    <n v="1"/>
    <x v="0"/>
    <x v="4"/>
    <n v="23887"/>
    <n v="0.24684518144492198"/>
    <n v="37.677397747728889"/>
  </r>
  <r>
    <x v="6"/>
    <x v="214"/>
    <n v="32.200000000000003"/>
    <n v="6"/>
    <n v="2"/>
    <x v="0"/>
    <x v="7"/>
    <n v="18558"/>
    <n v="0.23731492402362706"/>
    <n v="32.331070158422243"/>
  </r>
  <r>
    <x v="6"/>
    <x v="215"/>
    <n v="68.900000000000006"/>
    <n v="18"/>
    <n v="2"/>
    <x v="0"/>
    <x v="7"/>
    <n v="26132"/>
    <n v="0.71194477207088114"/>
    <n v="68.881065360477578"/>
  </r>
  <r>
    <x v="6"/>
    <x v="216"/>
    <n v="0"/>
    <n v="0"/>
    <n v="0"/>
    <x v="0"/>
    <x v="9"/>
    <n v="38075"/>
    <n v="0"/>
    <n v="0"/>
  </r>
  <r>
    <x v="6"/>
    <x v="217"/>
    <n v="50.9"/>
    <n v="12"/>
    <n v="4"/>
    <x v="0"/>
    <x v="2"/>
    <n v="23504"/>
    <n v="0.58249514708730588"/>
    <n v="51.05513955071477"/>
  </r>
  <r>
    <x v="6"/>
    <x v="218"/>
    <n v="40.799999999999997"/>
    <n v="13"/>
    <n v="5"/>
    <x v="0"/>
    <x v="5"/>
    <n v="31915"/>
    <n v="1.128961242760536"/>
    <n v="40.73319755600815"/>
  </r>
  <r>
    <x v="6"/>
    <x v="219"/>
    <n v="33.200000000000003"/>
    <n v="6"/>
    <n v="2"/>
    <x v="0"/>
    <x v="5"/>
    <n v="18023"/>
    <n v="0.52105903512024743"/>
    <n v="33.290795095156184"/>
  </r>
  <r>
    <x v="6"/>
    <x v="220"/>
    <n v="39.299999999999997"/>
    <n v="7"/>
    <n v="1"/>
    <x v="0"/>
    <x v="5"/>
    <n v="17630"/>
    <n v="0.60790220764028857"/>
    <n v="39.705048213272832"/>
  </r>
  <r>
    <x v="6"/>
    <x v="221"/>
    <n v="20.2"/>
    <n v="6"/>
    <n v="0"/>
    <x v="0"/>
    <x v="2"/>
    <n v="29675"/>
    <n v="0.29124757354365294"/>
    <n v="20.219039595619208"/>
  </r>
  <r>
    <x v="6"/>
    <x v="222"/>
    <n v="46.7"/>
    <n v="26"/>
    <n v="3"/>
    <x v="2"/>
    <x v="7"/>
    <n v="55147"/>
    <n v="1.0283646707690506"/>
    <n v="47.146716956498089"/>
  </r>
  <r>
    <x v="6"/>
    <x v="223"/>
    <n v="3.9"/>
    <n v="1"/>
    <n v="1"/>
    <x v="0"/>
    <x v="3"/>
    <n v="25459"/>
    <n v="0.15449551036046894"/>
    <n v="3.9278840488628775"/>
  </r>
  <r>
    <x v="6"/>
    <x v="224"/>
    <n v="61.5"/>
    <n v="6"/>
    <n v="1"/>
    <x v="0"/>
    <x v="1"/>
    <n v="9735"/>
    <n v="0.21192561975881449"/>
    <n v="61.633281972265024"/>
  </r>
  <r>
    <x v="6"/>
    <x v="225"/>
    <n v="0"/>
    <n v="0"/>
    <n v="0"/>
    <x v="0"/>
    <x v="1"/>
    <n v="11526"/>
    <n v="0"/>
    <n v="0"/>
  </r>
  <r>
    <x v="6"/>
    <x v="226"/>
    <n v="13.5"/>
    <n v="4"/>
    <n v="1"/>
    <x v="0"/>
    <x v="3"/>
    <n v="29753"/>
    <n v="0.61798204144187574"/>
    <n v="13.444022451517494"/>
  </r>
  <r>
    <x v="6"/>
    <x v="227"/>
    <n v="88.6"/>
    <n v="81"/>
    <n v="8"/>
    <x v="2"/>
    <x v="7"/>
    <n v="90951"/>
    <n v="3.2037514743189655"/>
    <n v="89.058943826895799"/>
  </r>
  <r>
    <x v="6"/>
    <x v="228"/>
    <n v="10.1"/>
    <n v="4"/>
    <n v="0"/>
    <x v="0"/>
    <x v="2"/>
    <n v="39520"/>
    <n v="0.19416504902910195"/>
    <n v="10.121457489878543"/>
  </r>
  <r>
    <x v="6"/>
    <x v="229"/>
    <n v="50.3"/>
    <n v="7"/>
    <n v="0"/>
    <x v="0"/>
    <x v="1"/>
    <n v="13496"/>
    <n v="0.24724655638528362"/>
    <n v="51.867219917012449"/>
  </r>
  <r>
    <x v="6"/>
    <x v="230"/>
    <n v="98"/>
    <n v="10"/>
    <n v="3"/>
    <x v="0"/>
    <x v="8"/>
    <n v="10180"/>
    <n v="0.75158697589961199"/>
    <n v="98.231827111984273"/>
  </r>
  <r>
    <x v="6"/>
    <x v="231"/>
    <n v="79.900000000000006"/>
    <n v="38"/>
    <n v="5"/>
    <x v="0"/>
    <x v="2"/>
    <n v="47481"/>
    <n v="1.8445679657764684"/>
    <n v="80.032012805122051"/>
  </r>
  <r>
    <x v="6"/>
    <x v="232"/>
    <n v="18.600000000000001"/>
    <n v="6"/>
    <n v="1"/>
    <x v="0"/>
    <x v="4"/>
    <n v="32264"/>
    <n v="0.16456345429661468"/>
    <n v="18.596578229605754"/>
  </r>
  <r>
    <x v="6"/>
    <x v="233"/>
    <n v="203.2"/>
    <n v="88"/>
    <n v="9"/>
    <x v="0"/>
    <x v="10"/>
    <n v="43312"/>
    <n v="7.8768490455586209"/>
    <n v="203.17694865164387"/>
  </r>
  <r>
    <x v="6"/>
    <x v="234"/>
    <n v="16.399999999999999"/>
    <n v="2"/>
    <n v="0"/>
    <x v="0"/>
    <x v="9"/>
    <n v="12245"/>
    <n v="0.34308671688312575"/>
    <n v="16.333197223356471"/>
  </r>
  <r>
    <x v="6"/>
    <x v="235"/>
    <n v="29.4"/>
    <n v="16"/>
    <n v="2"/>
    <x v="2"/>
    <x v="4"/>
    <n v="53634"/>
    <n v="0.43883587812430574"/>
    <n v="29.831823097289032"/>
  </r>
  <r>
    <x v="6"/>
    <x v="236"/>
    <n v="39.9"/>
    <n v="32"/>
    <n v="9"/>
    <x v="2"/>
    <x v="1"/>
    <n v="79983"/>
    <n v="1.1302699720470109"/>
    <n v="40.008501806633909"/>
  </r>
  <r>
    <x v="6"/>
    <x v="237"/>
    <n v="20.7"/>
    <n v="5"/>
    <n v="2"/>
    <x v="0"/>
    <x v="2"/>
    <n v="24313"/>
    <n v="0.24270631128637743"/>
    <n v="20.565129765968823"/>
  </r>
  <r>
    <x v="6"/>
    <x v="238"/>
    <n v="26.7"/>
    <n v="10"/>
    <n v="4"/>
    <x v="0"/>
    <x v="5"/>
    <n v="37158"/>
    <n v="0.86843172520041234"/>
    <n v="26.912105064858171"/>
  </r>
  <r>
    <x v="6"/>
    <x v="239"/>
    <n v="30.9"/>
    <n v="7"/>
    <n v="1"/>
    <x v="0"/>
    <x v="11"/>
    <n v="22555"/>
    <n v="1.8310035992299323"/>
    <n v="31.035247173575701"/>
  </r>
  <r>
    <x v="6"/>
    <x v="240"/>
    <n v="38.299999999999997"/>
    <n v="12"/>
    <n v="1"/>
    <x v="0"/>
    <x v="2"/>
    <n v="31338"/>
    <n v="0.58249514708730588"/>
    <n v="38.292169251388088"/>
  </r>
  <r>
    <x v="6"/>
    <x v="241"/>
    <n v="0"/>
    <n v="0"/>
    <n v="0"/>
    <x v="0"/>
    <x v="8"/>
    <n v="5175"/>
    <n v="0"/>
    <n v="0"/>
  </r>
  <r>
    <x v="6"/>
    <x v="242"/>
    <n v="7.7"/>
    <n v="1"/>
    <n v="0"/>
    <x v="0"/>
    <x v="7"/>
    <n v="13040"/>
    <n v="3.955248733727118E-2"/>
    <n v="7.6687116564417179"/>
  </r>
  <r>
    <x v="6"/>
    <x v="243"/>
    <n v="41.2"/>
    <n v="18"/>
    <n v="3"/>
    <x v="0"/>
    <x v="2"/>
    <n v="43527"/>
    <n v="0.87374272063095881"/>
    <n v="41.353642566682744"/>
  </r>
  <r>
    <x v="6"/>
    <x v="244"/>
    <n v="5"/>
    <n v="1"/>
    <n v="0"/>
    <x v="0"/>
    <x v="8"/>
    <n v="19816"/>
    <n v="7.5158697589961201E-2"/>
    <n v="5.0464271295922485"/>
  </r>
  <r>
    <x v="6"/>
    <x v="245"/>
    <n v="19.5"/>
    <n v="9"/>
    <n v="2"/>
    <x v="0"/>
    <x v="4"/>
    <n v="45789"/>
    <n v="0.24684518144492198"/>
    <n v="19.65537574526633"/>
  </r>
  <r>
    <x v="6"/>
    <x v="246"/>
    <n v="23.5"/>
    <n v="9"/>
    <n v="5"/>
    <x v="0"/>
    <x v="5"/>
    <n v="38097"/>
    <n v="0.7815885526803712"/>
    <n v="23.623907394283016"/>
  </r>
  <r>
    <x v="6"/>
    <x v="247"/>
    <n v="18.7"/>
    <n v="10"/>
    <n v="2"/>
    <x v="2"/>
    <x v="4"/>
    <n v="52208"/>
    <n v="0.27427242382769107"/>
    <n v="19.15415262028808"/>
  </r>
  <r>
    <x v="6"/>
    <x v="248"/>
    <n v="48.5"/>
    <n v="10"/>
    <n v="0"/>
    <x v="0"/>
    <x v="10"/>
    <n v="20728"/>
    <n v="0.8950964824498433"/>
    <n v="48.243921265920498"/>
  </r>
  <r>
    <x v="6"/>
    <x v="249"/>
    <n v="48.1"/>
    <n v="28"/>
    <n v="2"/>
    <x v="2"/>
    <x v="10"/>
    <n v="57761"/>
    <n v="2.5062701508595615"/>
    <n v="48.475615034365745"/>
  </r>
  <r>
    <x v="6"/>
    <x v="250"/>
    <n v="26"/>
    <n v="20"/>
    <n v="2"/>
    <x v="2"/>
    <x v="7"/>
    <n v="77000"/>
    <n v="0.79104974674542361"/>
    <n v="25.974025974025974"/>
  </r>
  <r>
    <x v="6"/>
    <x v="251"/>
    <n v="28.9"/>
    <n v="186"/>
    <n v="23"/>
    <x v="1"/>
    <x v="4"/>
    <n v="638712"/>
    <n v="5.1014670831950548"/>
    <n v="29.121106226280389"/>
  </r>
  <r>
    <x v="6"/>
    <x v="252"/>
    <n v="120.9"/>
    <n v="2"/>
    <n v="0"/>
    <x v="0"/>
    <x v="2"/>
    <n v="1575"/>
    <n v="9.7082524514550975E-2"/>
    <n v="126.98412698412699"/>
  </r>
  <r>
    <x v="6"/>
    <x v="253"/>
    <n v="26.6"/>
    <n v="6"/>
    <n v="0"/>
    <x v="0"/>
    <x v="7"/>
    <n v="22401"/>
    <n v="0.23731492402362706"/>
    <n v="26.784518548279099"/>
  </r>
  <r>
    <x v="6"/>
    <x v="254"/>
    <n v="23.6"/>
    <n v="11"/>
    <n v="1"/>
    <x v="0"/>
    <x v="1"/>
    <n v="46379"/>
    <n v="0.38853030289115992"/>
    <n v="23.71763082429548"/>
  </r>
  <r>
    <x v="6"/>
    <x v="255"/>
    <n v="20.3"/>
    <n v="2"/>
    <n v="0"/>
    <x v="0"/>
    <x v="2"/>
    <n v="9751"/>
    <n v="9.7082524514550975E-2"/>
    <n v="20.510716849553891"/>
  </r>
  <r>
    <x v="6"/>
    <x v="256"/>
    <n v="17.899999999999999"/>
    <n v="14"/>
    <n v="4"/>
    <x v="2"/>
    <x v="4"/>
    <n v="77907"/>
    <n v="0.38398139335876752"/>
    <n v="17.970143889509288"/>
  </r>
  <r>
    <x v="6"/>
    <x v="257"/>
    <n v="0"/>
    <n v="0"/>
    <n v="0"/>
    <x v="0"/>
    <x v="3"/>
    <n v="932"/>
    <n v="0"/>
    <n v="0"/>
  </r>
  <r>
    <x v="6"/>
    <x v="258"/>
    <n v="17.8"/>
    <n v="6"/>
    <n v="3"/>
    <x v="0"/>
    <x v="11"/>
    <n v="33687"/>
    <n v="1.569431656482799"/>
    <n v="17.81102502449016"/>
  </r>
  <r>
    <x v="6"/>
    <x v="261"/>
    <n v="76.099999999999994"/>
    <n v="8"/>
    <n v="1"/>
    <x v="0"/>
    <x v="10"/>
    <n v="10561"/>
    <n v="0.71607718595987457"/>
    <n v="75.750402424012876"/>
  </r>
  <r>
    <x v="6"/>
    <x v="262"/>
    <n v="112"/>
    <n v="13"/>
    <n v="0"/>
    <x v="0"/>
    <x v="7"/>
    <n v="11577"/>
    <n v="0.51418233538452529"/>
    <n v="112.29161268031442"/>
  </r>
  <r>
    <x v="6"/>
    <x v="263"/>
    <n v="62.1"/>
    <n v="18"/>
    <n v="1"/>
    <x v="0"/>
    <x v="7"/>
    <n v="28673"/>
    <n v="0.71194477207088114"/>
    <n v="62.776828375126428"/>
  </r>
  <r>
    <x v="6"/>
    <x v="264"/>
    <n v="92.8"/>
    <n v="86"/>
    <n v="2"/>
    <x v="2"/>
    <x v="10"/>
    <n v="92956"/>
    <n v="7.6978297490686529"/>
    <n v="92.516889711261243"/>
  </r>
  <r>
    <x v="6"/>
    <x v="265"/>
    <n v="20"/>
    <n v="5"/>
    <n v="1"/>
    <x v="0"/>
    <x v="4"/>
    <n v="25020"/>
    <n v="0.13713621191384553"/>
    <n v="19.984012789768187"/>
  </r>
  <r>
    <x v="6"/>
    <x v="266"/>
    <n v="21.4"/>
    <n v="5"/>
    <n v="0"/>
    <x v="0"/>
    <x v="11"/>
    <n v="23526"/>
    <n v="1.307859713735666"/>
    <n v="21.253081696846042"/>
  </r>
  <r>
    <x v="6"/>
    <x v="267"/>
    <n v="7.2"/>
    <n v="4"/>
    <n v="1"/>
    <x v="2"/>
    <x v="3"/>
    <n v="55889"/>
    <n v="0.61798204144187574"/>
    <n v="7.1570434253609827"/>
  </r>
  <r>
    <x v="6"/>
    <x v="268"/>
    <n v="45.5"/>
    <n v="21"/>
    <n v="1"/>
    <x v="0"/>
    <x v="8"/>
    <n v="46089"/>
    <n v="1.5783326493891854"/>
    <n v="45.564017444509538"/>
  </r>
  <r>
    <x v="6"/>
    <x v="269"/>
    <n v="51.8"/>
    <n v="10"/>
    <n v="3"/>
    <x v="0"/>
    <x v="7"/>
    <n v="19120"/>
    <n v="0.3955248733727118"/>
    <n v="52.30125523012552"/>
  </r>
  <r>
    <x v="6"/>
    <x v="270"/>
    <n v="88.7"/>
    <n v="15"/>
    <n v="2"/>
    <x v="0"/>
    <x v="7"/>
    <n v="16753"/>
    <n v="0.59328731005906765"/>
    <n v="89.536202471199189"/>
  </r>
  <r>
    <x v="6"/>
    <x v="271"/>
    <n v="0"/>
    <n v="0"/>
    <n v="0"/>
    <x v="0"/>
    <x v="9"/>
    <n v="32258"/>
    <n v="0"/>
    <n v="0"/>
  </r>
  <r>
    <x v="6"/>
    <x v="272"/>
    <n v="23.5"/>
    <n v="4"/>
    <n v="0"/>
    <x v="0"/>
    <x v="5"/>
    <n v="16797"/>
    <n v="0.34737269008016491"/>
    <n v="23.813776269571946"/>
  </r>
  <r>
    <x v="6"/>
    <x v="273"/>
    <n v="59.9"/>
    <n v="13"/>
    <n v="4"/>
    <x v="0"/>
    <x v="1"/>
    <n v="21670"/>
    <n v="0.45917217614409817"/>
    <n v="59.990770650669127"/>
  </r>
  <r>
    <x v="6"/>
    <x v="274"/>
    <n v="43.9"/>
    <n v="11"/>
    <n v="2"/>
    <x v="0"/>
    <x v="7"/>
    <n v="24781"/>
    <n v="0.43507736070998299"/>
    <n v="44.38884629353133"/>
  </r>
  <r>
    <x v="6"/>
    <x v="275"/>
    <n v="13.7"/>
    <n v="6"/>
    <n v="1"/>
    <x v="0"/>
    <x v="5"/>
    <n v="43768"/>
    <n v="0.52105903512024743"/>
    <n v="13.708645585816122"/>
  </r>
  <r>
    <x v="6"/>
    <x v="276"/>
    <n v="96.1"/>
    <n v="24"/>
    <n v="0"/>
    <x v="0"/>
    <x v="10"/>
    <n v="24987"/>
    <n v="2.1482315578796238"/>
    <n v="96.049945971905387"/>
  </r>
  <r>
    <x v="6"/>
    <x v="277"/>
    <n v="34.200000000000003"/>
    <n v="22"/>
    <n v="6"/>
    <x v="2"/>
    <x v="8"/>
    <n v="64513"/>
    <n v="1.6534913469791463"/>
    <n v="34.101653930215612"/>
  </r>
  <r>
    <x v="6"/>
    <x v="278"/>
    <n v="8.9"/>
    <n v="8"/>
    <n v="2"/>
    <x v="2"/>
    <x v="3"/>
    <n v="89583"/>
    <n v="1.2359640828837515"/>
    <n v="8.930265787035486"/>
  </r>
  <r>
    <x v="6"/>
    <x v="279"/>
    <n v="18.3"/>
    <n v="10"/>
    <n v="4"/>
    <x v="2"/>
    <x v="11"/>
    <n v="54440"/>
    <n v="2.615719427471332"/>
    <n v="18.368846436443789"/>
  </r>
  <r>
    <x v="6"/>
    <x v="280"/>
    <n v="0"/>
    <n v="0"/>
    <n v="0"/>
    <x v="0"/>
    <x v="3"/>
    <n v="4906"/>
    <n v="0"/>
    <n v="0"/>
  </r>
  <r>
    <x v="6"/>
    <x v="281"/>
    <n v="22.1"/>
    <n v="3"/>
    <n v="0"/>
    <x v="0"/>
    <x v="1"/>
    <n v="13584"/>
    <n v="0.10596280987940725"/>
    <n v="22.084805653710248"/>
  </r>
  <r>
    <x v="6"/>
    <x v="282"/>
    <n v="21.6"/>
    <n v="8"/>
    <n v="1"/>
    <x v="0"/>
    <x v="4"/>
    <n v="36584"/>
    <n v="0.21941793906215287"/>
    <n v="21.867483052700635"/>
  </r>
  <r>
    <x v="6"/>
    <x v="283"/>
    <n v="50.4"/>
    <n v="13"/>
    <n v="2"/>
    <x v="0"/>
    <x v="11"/>
    <n v="25583"/>
    <n v="3.4004352557127313"/>
    <n v="50.814994332173711"/>
  </r>
  <r>
    <x v="6"/>
    <x v="284"/>
    <n v="33.4"/>
    <n v="14"/>
    <n v="6"/>
    <x v="0"/>
    <x v="2"/>
    <n v="41465"/>
    <n v="0.67957767160185678"/>
    <n v="33.763414928252743"/>
  </r>
  <r>
    <x v="6"/>
    <x v="285"/>
    <n v="103.1"/>
    <n v="224"/>
    <n v="13"/>
    <x v="1"/>
    <x v="7"/>
    <n v="215521"/>
    <n v="8.8597571635487444"/>
    <n v="103.93418738777196"/>
  </r>
  <r>
    <x v="6"/>
    <x v="286"/>
    <n v="18.8"/>
    <n v="4"/>
    <n v="0"/>
    <x v="0"/>
    <x v="5"/>
    <n v="21213"/>
    <n v="0.34737269008016491"/>
    <n v="18.856361665016735"/>
  </r>
  <r>
    <x v="6"/>
    <x v="287"/>
    <n v="8.9"/>
    <n v="3"/>
    <n v="0"/>
    <x v="0"/>
    <x v="5"/>
    <n v="33903"/>
    <n v="0.26052951756012371"/>
    <n v="8.8487744447394032"/>
  </r>
  <r>
    <x v="6"/>
    <x v="288"/>
    <n v="38.6"/>
    <n v="13"/>
    <n v="3"/>
    <x v="0"/>
    <x v="0"/>
    <n v="33462"/>
    <n v="2.6417394838447472"/>
    <n v="38.85003885003885"/>
  </r>
  <r>
    <x v="6"/>
    <x v="289"/>
    <n v="6.3"/>
    <n v="2"/>
    <n v="1"/>
    <x v="0"/>
    <x v="3"/>
    <n v="31870"/>
    <n v="0.30899102072093787"/>
    <n v="6.2754941951678704"/>
  </r>
  <r>
    <x v="6"/>
    <x v="290"/>
    <n v="225"/>
    <n v="94"/>
    <n v="2"/>
    <x v="0"/>
    <x v="7"/>
    <n v="41725"/>
    <n v="3.7179338097034913"/>
    <n v="225.28460155781903"/>
  </r>
  <r>
    <x v="6"/>
    <x v="291"/>
    <n v="29.6"/>
    <n v="4"/>
    <n v="0"/>
    <x v="0"/>
    <x v="1"/>
    <n v="13520"/>
    <n v="0.14128374650587636"/>
    <n v="29.585798816568047"/>
  </r>
  <r>
    <x v="6"/>
    <x v="292"/>
    <n v="17"/>
    <n v="5"/>
    <n v="1"/>
    <x v="0"/>
    <x v="1"/>
    <n v="29445"/>
    <n v="0.17660468313234542"/>
    <n v="16.980811682798439"/>
  </r>
  <r>
    <x v="6"/>
    <x v="293"/>
    <n v="33.700000000000003"/>
    <n v="7"/>
    <n v="0"/>
    <x v="0"/>
    <x v="6"/>
    <n v="20524"/>
    <n v="1.7003910899506889"/>
    <n v="34.106412005457024"/>
  </r>
  <r>
    <x v="6"/>
    <x v="294"/>
    <n v="54.1"/>
    <n v="191"/>
    <n v="31"/>
    <x v="1"/>
    <x v="8"/>
    <n v="347483"/>
    <n v="14.355311239682591"/>
    <n v="54.966717796266295"/>
  </r>
  <r>
    <x v="6"/>
    <x v="295"/>
    <n v="30.3"/>
    <n v="15"/>
    <n v="1"/>
    <x v="0"/>
    <x v="8"/>
    <n v="49314"/>
    <n v="1.127380463849418"/>
    <n v="30.417325708723688"/>
  </r>
  <r>
    <x v="6"/>
    <x v="296"/>
    <n v="39.6"/>
    <n v="4"/>
    <n v="1"/>
    <x v="0"/>
    <x v="10"/>
    <n v="9874"/>
    <n v="0.35803859297993729"/>
    <n v="40.510431436094798"/>
  </r>
  <r>
    <x v="6"/>
    <x v="297"/>
    <n v="54.6"/>
    <n v="9"/>
    <n v="1"/>
    <x v="0"/>
    <x v="10"/>
    <n v="16431"/>
    <n v="0.80558683420485899"/>
    <n v="54.774511593938286"/>
  </r>
  <r>
    <x v="6"/>
    <x v="298"/>
    <n v="29.1"/>
    <n v="9"/>
    <n v="1"/>
    <x v="0"/>
    <x v="7"/>
    <n v="30654"/>
    <n v="0.35597238603544057"/>
    <n v="29.35995302407516"/>
  </r>
  <r>
    <x v="6"/>
    <x v="299"/>
    <n v="3.6"/>
    <n v="1"/>
    <n v="1"/>
    <x v="0"/>
    <x v="9"/>
    <n v="27508"/>
    <n v="0.17154335844156288"/>
    <n v="3.6353060927730114"/>
  </r>
  <r>
    <x v="6"/>
    <x v="300"/>
    <n v="10.7"/>
    <n v="7"/>
    <n v="1"/>
    <x v="2"/>
    <x v="8"/>
    <n v="64918"/>
    <n v="0.52611088312972842"/>
    <n v="10.782833728703904"/>
  </r>
  <r>
    <x v="6"/>
    <x v="301"/>
    <n v="27.5"/>
    <n v="6"/>
    <n v="0"/>
    <x v="0"/>
    <x v="11"/>
    <n v="21867"/>
    <n v="1.569431656482799"/>
    <n v="27.438606118809165"/>
  </r>
  <r>
    <x v="6"/>
    <x v="302"/>
    <n v="39.700000000000003"/>
    <n v="18"/>
    <n v="4"/>
    <x v="0"/>
    <x v="7"/>
    <n v="44925"/>
    <n v="0.71194477207088114"/>
    <n v="40.066777963272116"/>
  </r>
  <r>
    <x v="6"/>
    <x v="303"/>
    <n v="21.9"/>
    <n v="15"/>
    <n v="0"/>
    <x v="2"/>
    <x v="1"/>
    <n v="67831"/>
    <n v="0.52981404939703636"/>
    <n v="22.113782783682975"/>
  </r>
  <r>
    <x v="6"/>
    <x v="304"/>
    <n v="46.3"/>
    <n v="47"/>
    <n v="7"/>
    <x v="1"/>
    <x v="10"/>
    <n v="101192"/>
    <n v="4.2069534675142632"/>
    <n v="46.446359395999686"/>
  </r>
  <r>
    <x v="6"/>
    <x v="305"/>
    <n v="39.200000000000003"/>
    <n v="17"/>
    <n v="4"/>
    <x v="0"/>
    <x v="10"/>
    <n v="43341"/>
    <n v="1.5216640201647336"/>
    <n v="39.223829630142362"/>
  </r>
  <r>
    <x v="6"/>
    <x v="306"/>
    <n v="37.700000000000003"/>
    <n v="21"/>
    <n v="3"/>
    <x v="2"/>
    <x v="8"/>
    <n v="55001"/>
    <n v="1.5783326493891854"/>
    <n v="38.181123979564006"/>
  </r>
  <r>
    <x v="6"/>
    <x v="307"/>
    <n v="30.4"/>
    <n v="22"/>
    <n v="4"/>
    <x v="2"/>
    <x v="4"/>
    <n v="72050"/>
    <n v="0.60339933242092036"/>
    <n v="30.534351145038169"/>
  </r>
  <r>
    <x v="6"/>
    <x v="308"/>
    <n v="0"/>
    <n v="0"/>
    <n v="0"/>
    <x v="0"/>
    <x v="3"/>
    <n v="1132"/>
    <n v="0"/>
    <n v="0"/>
  </r>
  <r>
    <x v="6"/>
    <x v="309"/>
    <n v="18"/>
    <n v="8"/>
    <n v="0"/>
    <x v="0"/>
    <x v="11"/>
    <n v="44485"/>
    <n v="2.0925755419770651"/>
    <n v="17.98358997414859"/>
  </r>
  <r>
    <x v="6"/>
    <x v="310"/>
    <n v="48.2"/>
    <n v="6"/>
    <n v="1"/>
    <x v="0"/>
    <x v="10"/>
    <n v="12390"/>
    <n v="0.53705788946990596"/>
    <n v="48.426150121065376"/>
  </r>
  <r>
    <x v="6"/>
    <x v="311"/>
    <n v="19.600000000000001"/>
    <n v="5"/>
    <n v="2"/>
    <x v="0"/>
    <x v="4"/>
    <n v="25453"/>
    <n v="0.13713621191384553"/>
    <n v="19.644049817310336"/>
  </r>
  <r>
    <x v="6"/>
    <x v="312"/>
    <n v="24.6"/>
    <n v="6"/>
    <n v="3"/>
    <x v="0"/>
    <x v="2"/>
    <n v="24310"/>
    <n v="0.29124757354365294"/>
    <n v="24.681201151789384"/>
  </r>
  <r>
    <x v="6"/>
    <x v="313"/>
    <n v="83.3"/>
    <n v="22"/>
    <n v="3"/>
    <x v="0"/>
    <x v="7"/>
    <n v="26418"/>
    <n v="0.87015472141996597"/>
    <n v="83.27655386478915"/>
  </r>
  <r>
    <x v="6"/>
    <x v="314"/>
    <n v="0"/>
    <n v="0"/>
    <n v="0"/>
    <x v="0"/>
    <x v="3"/>
    <n v="46112"/>
    <n v="0"/>
    <n v="0"/>
  </r>
  <r>
    <x v="6"/>
    <x v="315"/>
    <n v="11.6"/>
    <n v="2"/>
    <n v="-1"/>
    <x v="0"/>
    <x v="7"/>
    <n v="17075"/>
    <n v="7.9104974674542361E-2"/>
    <n v="11.71303074670571"/>
  </r>
  <r>
    <x v="6"/>
    <x v="316"/>
    <n v="70.5"/>
    <n v="34"/>
    <n v="5"/>
    <x v="0"/>
    <x v="7"/>
    <n v="47725"/>
    <n v="1.34478456946722"/>
    <n v="71.241487689889993"/>
  </r>
  <r>
    <x v="6"/>
    <x v="317"/>
    <n v="17.7"/>
    <n v="5"/>
    <n v="1"/>
    <x v="0"/>
    <x v="4"/>
    <n v="27578"/>
    <n v="0.13713621191384553"/>
    <n v="18.130393792153164"/>
  </r>
  <r>
    <x v="6"/>
    <x v="318"/>
    <n v="7.7"/>
    <n v="3"/>
    <n v="0"/>
    <x v="0"/>
    <x v="2"/>
    <n v="38412"/>
    <n v="0.14562378677182647"/>
    <n v="7.8100593564511085"/>
  </r>
  <r>
    <x v="6"/>
    <x v="319"/>
    <n v="19.100000000000001"/>
    <n v="5"/>
    <n v="0"/>
    <x v="0"/>
    <x v="4"/>
    <n v="26084"/>
    <n v="0.13713621191384553"/>
    <n v="19.16883913510198"/>
  </r>
  <r>
    <x v="6"/>
    <x v="320"/>
    <n v="63.5"/>
    <n v="11"/>
    <n v="1"/>
    <x v="0"/>
    <x v="1"/>
    <n v="17259"/>
    <n v="0.38853030289115992"/>
    <n v="63.73486297004461"/>
  </r>
  <r>
    <x v="6"/>
    <x v="321"/>
    <n v="48.2"/>
    <n v="24"/>
    <n v="7"/>
    <x v="0"/>
    <x v="10"/>
    <n v="49855"/>
    <n v="2.1482315578796238"/>
    <n v="48.139604854076822"/>
  </r>
  <r>
    <x v="6"/>
    <x v="322"/>
    <n v="31"/>
    <n v="6"/>
    <n v="4"/>
    <x v="0"/>
    <x v="1"/>
    <n v="19147"/>
    <n v="0.21192561975881449"/>
    <n v="31.336501801848851"/>
  </r>
  <r>
    <x v="6"/>
    <x v="323"/>
    <n v="37.5"/>
    <n v="19"/>
    <n v="2"/>
    <x v="2"/>
    <x v="2"/>
    <n v="50349"/>
    <n v="0.92228398288823421"/>
    <n v="37.736598542175614"/>
  </r>
  <r>
    <x v="6"/>
    <x v="324"/>
    <n v="57.7"/>
    <n v="11"/>
    <n v="3"/>
    <x v="0"/>
    <x v="2"/>
    <n v="18891"/>
    <n v="0.53395388483003037"/>
    <n v="58.228786194484144"/>
  </r>
  <r>
    <x v="6"/>
    <x v="325"/>
    <n v="14.3"/>
    <n v="9"/>
    <n v="1"/>
    <x v="2"/>
    <x v="9"/>
    <n v="62844"/>
    <n v="1.5438902259740661"/>
    <n v="14.321176245942334"/>
  </r>
  <r>
    <x v="6"/>
    <x v="326"/>
    <n v="10.3"/>
    <n v="2"/>
    <n v="0"/>
    <x v="0"/>
    <x v="0"/>
    <n v="19152"/>
    <n v="0.40642145905303795"/>
    <n v="10.442773600668337"/>
  </r>
  <r>
    <x v="6"/>
    <x v="327"/>
    <n v="13.4"/>
    <n v="2"/>
    <n v="0"/>
    <x v="0"/>
    <x v="2"/>
    <n v="15015"/>
    <n v="9.7082524514550975E-2"/>
    <n v="13.32001332001332"/>
  </r>
  <r>
    <x v="6"/>
    <x v="328"/>
    <n v="11.9"/>
    <n v="3"/>
    <n v="3"/>
    <x v="0"/>
    <x v="9"/>
    <n v="24684"/>
    <n v="0.51463007532468874"/>
    <n v="12.153621779290228"/>
  </r>
  <r>
    <x v="6"/>
    <x v="329"/>
    <n v="25.8"/>
    <n v="28"/>
    <n v="3"/>
    <x v="1"/>
    <x v="4"/>
    <n v="107492"/>
    <n v="0.76796278671753504"/>
    <n v="26.048450117218025"/>
  </r>
  <r>
    <x v="6"/>
    <x v="330"/>
    <n v="3.9"/>
    <n v="1"/>
    <n v="0"/>
    <x v="0"/>
    <x v="3"/>
    <n v="25720"/>
    <n v="0.15449551036046894"/>
    <n v="3.888024883359253"/>
  </r>
  <r>
    <x v="6"/>
    <x v="331"/>
    <n v="54.7"/>
    <n v="8"/>
    <n v="0"/>
    <x v="0"/>
    <x v="4"/>
    <n v="14508"/>
    <n v="0.21941793906215287"/>
    <n v="55.141990625861595"/>
  </r>
  <r>
    <x v="6"/>
    <x v="332"/>
    <n v="4.0999999999999996"/>
    <n v="1"/>
    <n v="1"/>
    <x v="0"/>
    <x v="5"/>
    <n v="24258"/>
    <n v="8.6843172520041229E-2"/>
    <n v="4.122351389232418"/>
  </r>
  <r>
    <x v="6"/>
    <x v="333"/>
    <n v="58.6"/>
    <n v="24"/>
    <n v="1"/>
    <x v="0"/>
    <x v="2"/>
    <n v="40847"/>
    <n v="1.1649902941746118"/>
    <n v="58.755844982495653"/>
  </r>
  <r>
    <x v="6"/>
    <x v="334"/>
    <n v="12.5"/>
    <n v="3"/>
    <n v="2"/>
    <x v="0"/>
    <x v="1"/>
    <n v="23659"/>
    <n v="0.10596280987940725"/>
    <n v="12.680163996787693"/>
  </r>
  <r>
    <x v="6"/>
    <x v="335"/>
    <n v="25.3"/>
    <n v="6"/>
    <n v="0"/>
    <x v="0"/>
    <x v="8"/>
    <n v="23678"/>
    <n v="0.45095218553976724"/>
    <n v="25.3399780386857"/>
  </r>
  <r>
    <x v="6"/>
    <x v="336"/>
    <n v="6.9"/>
    <n v="2"/>
    <n v="0"/>
    <x v="0"/>
    <x v="2"/>
    <n v="28987"/>
    <n v="9.7082524514550975E-2"/>
    <n v="6.8996446682995822"/>
  </r>
  <r>
    <x v="6"/>
    <x v="337"/>
    <n v="22.9"/>
    <n v="5"/>
    <n v="1"/>
    <x v="0"/>
    <x v="7"/>
    <n v="21800"/>
    <n v="0.1977624366863559"/>
    <n v="22.935779816513762"/>
  </r>
  <r>
    <x v="6"/>
    <x v="338"/>
    <n v="42.1"/>
    <n v="22"/>
    <n v="3"/>
    <x v="2"/>
    <x v="8"/>
    <n v="51758"/>
    <n v="1.6534913469791463"/>
    <n v="42.505506395146647"/>
  </r>
  <r>
    <x v="6"/>
    <x v="339"/>
    <n v="18.399999999999999"/>
    <n v="3"/>
    <n v="1"/>
    <x v="0"/>
    <x v="1"/>
    <n v="15995"/>
    <n v="0.10596280987940725"/>
    <n v="18.75586120662707"/>
  </r>
  <r>
    <x v="6"/>
    <x v="340"/>
    <n v="45.6"/>
    <n v="6"/>
    <n v="2"/>
    <x v="0"/>
    <x v="8"/>
    <n v="13021"/>
    <n v="0.45095218553976724"/>
    <n v="46.079410183549655"/>
  </r>
  <r>
    <x v="6"/>
    <x v="341"/>
    <n v="18.600000000000001"/>
    <n v="29"/>
    <n v="9"/>
    <x v="1"/>
    <x v="1"/>
    <n v="154865"/>
    <n v="1.0243071621676034"/>
    <n v="18.725987150098472"/>
  </r>
  <r>
    <x v="6"/>
    <x v="342"/>
    <n v="24.6"/>
    <n v="7"/>
    <n v="0"/>
    <x v="0"/>
    <x v="2"/>
    <n v="28014"/>
    <n v="0.33978883580092839"/>
    <n v="24.98750624687656"/>
  </r>
  <r>
    <x v="6"/>
    <x v="343"/>
    <n v="35.299999999999997"/>
    <n v="6"/>
    <n v="0"/>
    <x v="0"/>
    <x v="1"/>
    <n v="16970"/>
    <n v="0.21192561975881449"/>
    <n v="35.356511490866232"/>
  </r>
  <r>
    <x v="6"/>
    <x v="344"/>
    <n v="22.4"/>
    <n v="5"/>
    <n v="1"/>
    <x v="0"/>
    <x v="6"/>
    <n v="22407"/>
    <n v="1.2145650642504919"/>
    <n v="22.314455304146026"/>
  </r>
  <r>
    <x v="6"/>
    <x v="345"/>
    <n v="39.1"/>
    <n v="25"/>
    <n v="5"/>
    <x v="2"/>
    <x v="8"/>
    <n v="63322"/>
    <n v="1.8789674397490301"/>
    <n v="39.480749186696571"/>
  </r>
  <r>
    <x v="6"/>
    <x v="346"/>
    <n v="23"/>
    <n v="10"/>
    <n v="0"/>
    <x v="0"/>
    <x v="2"/>
    <n v="43402"/>
    <n v="0.48541262257275486"/>
    <n v="23.040412884198886"/>
  </r>
  <r>
    <x v="6"/>
    <x v="347"/>
    <n v="10.4"/>
    <n v="13"/>
    <n v="5"/>
    <x v="1"/>
    <x v="4"/>
    <n v="124695"/>
    <n v="0.35655415097599841"/>
    <n v="10.425438068888088"/>
  </r>
  <r>
    <x v="6"/>
    <x v="348"/>
    <n v="11.8"/>
    <n v="1"/>
    <n v="0"/>
    <x v="0"/>
    <x v="4"/>
    <n v="8430"/>
    <n v="2.7427242382769109E-2"/>
    <n v="11.862396204033214"/>
  </r>
  <r>
    <x v="6"/>
    <x v="349"/>
    <n v="14"/>
    <n v="6"/>
    <n v="3"/>
    <x v="0"/>
    <x v="4"/>
    <n v="41882"/>
    <n v="0.16456345429661468"/>
    <n v="14.325963421040067"/>
  </r>
  <r>
    <x v="6"/>
    <x v="350"/>
    <n v="64.8"/>
    <n v="14"/>
    <n v="3"/>
    <x v="0"/>
    <x v="7"/>
    <n v="21525"/>
    <n v="0.55373482272179653"/>
    <n v="65.040650406504071"/>
  </r>
  <r>
    <x v="6"/>
    <x v="351"/>
    <n v="16.8"/>
    <n v="8"/>
    <n v="2"/>
    <x v="0"/>
    <x v="2"/>
    <n v="47537"/>
    <n v="0.3883300980582039"/>
    <n v="16.828996360729537"/>
  </r>
  <r>
    <x v="6"/>
    <x v="352"/>
    <n v="133.30000000000001"/>
    <n v="30"/>
    <n v="8"/>
    <x v="0"/>
    <x v="5"/>
    <n v="22468"/>
    <n v="2.605295175601237"/>
    <n v="133.52323304254941"/>
  </r>
  <r>
    <x v="6"/>
    <x v="353"/>
    <n v="20.2"/>
    <n v="9"/>
    <n v="1"/>
    <x v="0"/>
    <x v="4"/>
    <n v="44586"/>
    <n v="0.24684518144492198"/>
    <n v="20.185708518368994"/>
  </r>
  <r>
    <x v="6"/>
    <x v="354"/>
    <n v="36.9"/>
    <n v="47"/>
    <n v="7"/>
    <x v="1"/>
    <x v="5"/>
    <n v="126116"/>
    <n v="4.0816291084419385"/>
    <n v="37.267277744298902"/>
  </r>
  <r>
    <x v="6"/>
    <x v="355"/>
    <m/>
    <n v="213"/>
    <n v="13"/>
    <x v="3"/>
    <x v="12"/>
    <e v="#N/A"/>
    <e v="#N/A"/>
    <e v="#N/A"/>
  </r>
  <r>
    <x v="7"/>
    <x v="259"/>
    <n v="19.2"/>
    <n v="103"/>
    <n v="22"/>
    <x v="1"/>
    <x v="4"/>
    <n v="532561"/>
    <n v="2.8250059654252184"/>
    <n v="19.340507472383443"/>
  </r>
  <r>
    <x v="7"/>
    <x v="260"/>
    <n v="56.4"/>
    <n v="87"/>
    <n v="12"/>
    <x v="1"/>
    <x v="7"/>
    <n v="153434"/>
    <n v="3.4410663983425924"/>
    <n v="56.701904401892676"/>
  </r>
  <r>
    <x v="7"/>
    <x v="0"/>
    <n v="11.8"/>
    <n v="3"/>
    <n v="2"/>
    <x v="0"/>
    <x v="0"/>
    <n v="25390"/>
    <n v="0.60963218857955703"/>
    <n v="11.815675462780622"/>
  </r>
  <r>
    <x v="7"/>
    <x v="1"/>
    <n v="34.700000000000003"/>
    <n v="11"/>
    <n v="1"/>
    <x v="0"/>
    <x v="1"/>
    <n v="31499"/>
    <n v="0.38853030289115992"/>
    <n v="34.921743547414202"/>
  </r>
  <r>
    <x v="7"/>
    <x v="2"/>
    <n v="7.4"/>
    <n v="2"/>
    <n v="0"/>
    <x v="0"/>
    <x v="2"/>
    <n v="26962"/>
    <n v="9.7082524514550975E-2"/>
    <n v="7.4178473407017291"/>
  </r>
  <r>
    <x v="7"/>
    <x v="3"/>
    <n v="3.6"/>
    <n v="1"/>
    <n v="0"/>
    <x v="0"/>
    <x v="3"/>
    <n v="27935"/>
    <n v="0.15449551036046894"/>
    <n v="3.5797386790764278"/>
  </r>
  <r>
    <x v="7"/>
    <x v="4"/>
    <n v="29.9"/>
    <n v="6"/>
    <n v="1"/>
    <x v="0"/>
    <x v="4"/>
    <n v="20014"/>
    <n v="0.16456345429661468"/>
    <n v="29.979014689717197"/>
  </r>
  <r>
    <x v="7"/>
    <x v="5"/>
    <n v="75.2"/>
    <n v="19"/>
    <n v="1"/>
    <x v="0"/>
    <x v="4"/>
    <n v="25218"/>
    <n v="0.52111760527261308"/>
    <n v="75.343008961852647"/>
  </r>
  <r>
    <x v="7"/>
    <x v="6"/>
    <n v="26.7"/>
    <n v="29"/>
    <n v="5"/>
    <x v="1"/>
    <x v="1"/>
    <n v="108470"/>
    <n v="1.0243071621676034"/>
    <n v="26.735502904028763"/>
  </r>
  <r>
    <x v="7"/>
    <x v="7"/>
    <n v="16.5"/>
    <n v="12"/>
    <n v="2"/>
    <x v="2"/>
    <x v="5"/>
    <n v="72629"/>
    <n v="1.0421180702404949"/>
    <n v="16.522325792727422"/>
  </r>
  <r>
    <x v="7"/>
    <x v="8"/>
    <n v="15.4"/>
    <n v="32"/>
    <n v="4"/>
    <x v="1"/>
    <x v="6"/>
    <n v="203990"/>
    <n v="7.7732164112031477"/>
    <n v="15.687043482523654"/>
  </r>
  <r>
    <x v="7"/>
    <x v="9"/>
    <n v="27"/>
    <n v="30"/>
    <n v="8"/>
    <x v="1"/>
    <x v="4"/>
    <n v="109682"/>
    <n v="0.82281727148307315"/>
    <n v="27.351798836636821"/>
  </r>
  <r>
    <x v="7"/>
    <x v="10"/>
    <n v="187.2"/>
    <n v="19"/>
    <n v="3"/>
    <x v="0"/>
    <x v="7"/>
    <n v="10083"/>
    <n v="0.75149725940815237"/>
    <n v="188.43598135475551"/>
  </r>
  <r>
    <x v="7"/>
    <x v="11"/>
    <n v="63.2"/>
    <n v="35"/>
    <n v="0"/>
    <x v="2"/>
    <x v="7"/>
    <n v="54766"/>
    <n v="1.3843370568044913"/>
    <n v="63.908264251542931"/>
  </r>
  <r>
    <x v="7"/>
    <x v="12"/>
    <n v="0"/>
    <n v="0"/>
    <n v="0"/>
    <x v="0"/>
    <x v="3"/>
    <n v="3654"/>
    <n v="0"/>
    <n v="0"/>
  </r>
  <r>
    <x v="7"/>
    <x v="13"/>
    <n v="34.6"/>
    <n v="54"/>
    <n v="7"/>
    <x v="1"/>
    <x v="8"/>
    <n v="155226"/>
    <n v="4.0585696698579046"/>
    <n v="34.7879865486452"/>
  </r>
  <r>
    <x v="7"/>
    <x v="14"/>
    <n v="50.6"/>
    <n v="46"/>
    <n v="11"/>
    <x v="2"/>
    <x v="1"/>
    <n v="89870"/>
    <n v="1.624763084817578"/>
    <n v="51.18504506509403"/>
  </r>
  <r>
    <x v="7"/>
    <x v="15"/>
    <n v="40.700000000000003"/>
    <n v="351"/>
    <n v="54"/>
    <x v="1"/>
    <x v="1"/>
    <n v="854047"/>
    <n v="12.39764875589065"/>
    <n v="41.09844071813378"/>
  </r>
  <r>
    <x v="7"/>
    <x v="16"/>
    <n v="24"/>
    <n v="39"/>
    <n v="5"/>
    <x v="1"/>
    <x v="2"/>
    <n v="161156"/>
    <n v="1.893109228033744"/>
    <n v="24.200153888158056"/>
  </r>
  <r>
    <x v="7"/>
    <x v="17"/>
    <n v="0"/>
    <n v="0"/>
    <n v="0"/>
    <x v="0"/>
    <x v="9"/>
    <n v="11801"/>
    <n v="0"/>
    <n v="0"/>
  </r>
  <r>
    <x v="7"/>
    <x v="18"/>
    <n v="21.3"/>
    <n v="34"/>
    <n v="9"/>
    <x v="1"/>
    <x v="2"/>
    <n v="157223"/>
    <n v="1.6504029167473666"/>
    <n v="21.625334715658649"/>
  </r>
  <r>
    <x v="7"/>
    <x v="19"/>
    <n v="10.3"/>
    <n v="7"/>
    <n v="2"/>
    <x v="2"/>
    <x v="0"/>
    <n v="67708"/>
    <n v="1.4224751066856329"/>
    <n v="10.338512435753529"/>
  </r>
  <r>
    <x v="7"/>
    <x v="20"/>
    <n v="35.9"/>
    <n v="6"/>
    <n v="0"/>
    <x v="0"/>
    <x v="7"/>
    <n v="16719"/>
    <n v="0.23731492402362706"/>
    <n v="35.887313834559485"/>
  </r>
  <r>
    <x v="7"/>
    <x v="21"/>
    <n v="29.2"/>
    <n v="2"/>
    <n v="0"/>
    <x v="0"/>
    <x v="7"/>
    <n v="6799"/>
    <n v="7.9104974674542361E-2"/>
    <n v="29.416090601559052"/>
  </r>
  <r>
    <x v="7"/>
    <x v="22"/>
    <n v="20.2"/>
    <n v="5"/>
    <n v="1"/>
    <x v="0"/>
    <x v="8"/>
    <n v="24630"/>
    <n v="0.37579348794980599"/>
    <n v="20.300446609825418"/>
  </r>
  <r>
    <x v="7"/>
    <x v="23"/>
    <n v="39"/>
    <n v="19"/>
    <n v="3"/>
    <x v="0"/>
    <x v="4"/>
    <n v="48477"/>
    <n v="0.52111760527261308"/>
    <n v="39.193844503579015"/>
  </r>
  <r>
    <x v="7"/>
    <x v="24"/>
    <n v="22.4"/>
    <n v="13"/>
    <n v="0"/>
    <x v="2"/>
    <x v="2"/>
    <n v="57339"/>
    <n v="0.63103640934458127"/>
    <n v="22.672177749873558"/>
  </r>
  <r>
    <x v="7"/>
    <x v="25"/>
    <n v="81.599999999999994"/>
    <n v="13"/>
    <n v="0"/>
    <x v="0"/>
    <x v="10"/>
    <n v="15895"/>
    <n v="1.1636254271847961"/>
    <n v="81.786725385341299"/>
  </r>
  <r>
    <x v="7"/>
    <x v="26"/>
    <n v="89.6"/>
    <n v="32"/>
    <n v="2"/>
    <x v="0"/>
    <x v="10"/>
    <n v="35969"/>
    <n v="2.8643087438394983"/>
    <n v="88.965498067780587"/>
  </r>
  <r>
    <x v="7"/>
    <x v="27"/>
    <n v="20.5"/>
    <n v="2"/>
    <n v="0"/>
    <x v="0"/>
    <x v="1"/>
    <n v="9550"/>
    <n v="7.0641873252938178E-2"/>
    <n v="20.94240837696335"/>
  </r>
  <r>
    <x v="7"/>
    <x v="28"/>
    <n v="59.2"/>
    <n v="8"/>
    <n v="1"/>
    <x v="0"/>
    <x v="10"/>
    <n v="13444"/>
    <n v="0.71607718595987457"/>
    <n v="59.506099375185954"/>
  </r>
  <r>
    <x v="7"/>
    <x v="29"/>
    <n v="123.6"/>
    <n v="43"/>
    <n v="6"/>
    <x v="0"/>
    <x v="2"/>
    <n v="34748"/>
    <n v="2.0872742770628459"/>
    <n v="123.7481293887418"/>
  </r>
  <r>
    <x v="7"/>
    <x v="30"/>
    <n v="59.5"/>
    <n v="11"/>
    <n v="1"/>
    <x v="0"/>
    <x v="7"/>
    <n v="18398"/>
    <n v="0.43507736070998299"/>
    <n v="59.789107511686055"/>
  </r>
  <r>
    <x v="7"/>
    <x v="31"/>
    <n v="7.6"/>
    <n v="1"/>
    <n v="0"/>
    <x v="0"/>
    <x v="10"/>
    <n v="13106"/>
    <n v="8.9509648244984322E-2"/>
    <n v="7.6300930871356627"/>
  </r>
  <r>
    <x v="7"/>
    <x v="32"/>
    <n v="46.7"/>
    <n v="14"/>
    <n v="2"/>
    <x v="0"/>
    <x v="1"/>
    <n v="29941"/>
    <n v="0.49449311277056723"/>
    <n v="46.758625296416284"/>
  </r>
  <r>
    <x v="7"/>
    <x v="33"/>
    <n v="19.5"/>
    <n v="13"/>
    <n v="1"/>
    <x v="2"/>
    <x v="7"/>
    <n v="66354"/>
    <n v="0.51418233538452529"/>
    <n v="19.591885945082439"/>
  </r>
  <r>
    <x v="7"/>
    <x v="34"/>
    <n v="4.5999999999999996"/>
    <n v="2"/>
    <n v="0"/>
    <x v="0"/>
    <x v="2"/>
    <n v="44029"/>
    <n v="9.7082524514550975E-2"/>
    <n v="4.5424606509346113"/>
  </r>
  <r>
    <x v="7"/>
    <x v="35"/>
    <n v="269.39999999999998"/>
    <n v="83"/>
    <n v="14"/>
    <x v="0"/>
    <x v="7"/>
    <n v="30550"/>
    <n v="3.2828564489935079"/>
    <n v="271.68576104746319"/>
  </r>
  <r>
    <x v="7"/>
    <x v="36"/>
    <n v="70.400000000000006"/>
    <n v="21"/>
    <n v="2"/>
    <x v="0"/>
    <x v="7"/>
    <n v="29497"/>
    <n v="0.83060223408269473"/>
    <n v="71.193680713292878"/>
  </r>
  <r>
    <x v="7"/>
    <x v="37"/>
    <n v="58"/>
    <n v="15"/>
    <n v="0"/>
    <x v="0"/>
    <x v="2"/>
    <n v="25798"/>
    <n v="0.72811893385913229"/>
    <n v="58.144042173811926"/>
  </r>
  <r>
    <x v="7"/>
    <x v="38"/>
    <n v="29.1"/>
    <n v="12"/>
    <n v="1"/>
    <x v="0"/>
    <x v="1"/>
    <n v="41077"/>
    <n v="0.42385123951762899"/>
    <n v="29.213428439272583"/>
  </r>
  <r>
    <x v="7"/>
    <x v="39"/>
    <n v="74.3"/>
    <n v="15"/>
    <n v="0"/>
    <x v="0"/>
    <x v="7"/>
    <n v="20144"/>
    <n v="0.59328731005906765"/>
    <n v="74.463860206513104"/>
  </r>
  <r>
    <x v="7"/>
    <x v="40"/>
    <n v="53.6"/>
    <n v="6"/>
    <n v="1"/>
    <x v="0"/>
    <x v="1"/>
    <n v="10795"/>
    <n v="0.21192561975881449"/>
    <n v="55.581287633163498"/>
  </r>
  <r>
    <x v="7"/>
    <x v="41"/>
    <n v="68.3"/>
    <n v="16"/>
    <n v="3"/>
    <x v="0"/>
    <x v="1"/>
    <n v="23208"/>
    <n v="0.56513498602350543"/>
    <n v="68.941744226128918"/>
  </r>
  <r>
    <x v="7"/>
    <x v="42"/>
    <n v="23.2"/>
    <n v="8"/>
    <n v="3"/>
    <x v="0"/>
    <x v="4"/>
    <n v="33948"/>
    <n v="0.21941793906215287"/>
    <n v="23.565453045834804"/>
  </r>
  <r>
    <x v="7"/>
    <x v="43"/>
    <n v="396.7"/>
    <n v="42"/>
    <n v="0"/>
    <x v="0"/>
    <x v="7"/>
    <n v="10502"/>
    <n v="1.6612044681653895"/>
    <n v="399.92382403351741"/>
  </r>
  <r>
    <x v="7"/>
    <x v="44"/>
    <n v="0"/>
    <n v="0"/>
    <n v="0"/>
    <x v="0"/>
    <x v="0"/>
    <n v="25351"/>
    <n v="0"/>
    <n v="0"/>
  </r>
  <r>
    <x v="7"/>
    <x v="45"/>
    <n v="51.7"/>
    <n v="12"/>
    <n v="1"/>
    <x v="0"/>
    <x v="5"/>
    <n v="23124"/>
    <n v="1.0421180702404949"/>
    <n v="51.89413596263622"/>
  </r>
  <r>
    <x v="7"/>
    <x v="46"/>
    <n v="26.3"/>
    <n v="6"/>
    <n v="1"/>
    <x v="0"/>
    <x v="11"/>
    <n v="22716"/>
    <n v="1.569431656482799"/>
    <n v="26.413100898045432"/>
  </r>
  <r>
    <x v="7"/>
    <x v="47"/>
    <n v="34.4"/>
    <n v="10"/>
    <n v="1"/>
    <x v="0"/>
    <x v="7"/>
    <n v="28853"/>
    <n v="0.3955248733727118"/>
    <n v="34.658441063320971"/>
  </r>
  <r>
    <x v="7"/>
    <x v="48"/>
    <n v="61.8"/>
    <n v="19"/>
    <n v="4"/>
    <x v="0"/>
    <x v="7"/>
    <n v="30672"/>
    <n v="0.75149725940815237"/>
    <n v="61.945748565466872"/>
  </r>
  <r>
    <x v="7"/>
    <x v="49"/>
    <n v="109.3"/>
    <n v="201"/>
    <n v="20"/>
    <x v="1"/>
    <x v="7"/>
    <n v="183448"/>
    <n v="7.9500499547915071"/>
    <n v="109.56783393659239"/>
  </r>
  <r>
    <x v="7"/>
    <x v="50"/>
    <n v="11.6"/>
    <n v="2"/>
    <n v="1"/>
    <x v="0"/>
    <x v="4"/>
    <n v="17040"/>
    <n v="5.4854484765538218E-2"/>
    <n v="11.737089201877934"/>
  </r>
  <r>
    <x v="7"/>
    <x v="51"/>
    <n v="22.1"/>
    <n v="8"/>
    <n v="1"/>
    <x v="0"/>
    <x v="2"/>
    <n v="36352"/>
    <n v="0.3883300980582039"/>
    <n v="22.007042253521128"/>
  </r>
  <r>
    <x v="7"/>
    <x v="52"/>
    <n v="19.3"/>
    <n v="4"/>
    <n v="0"/>
    <x v="0"/>
    <x v="2"/>
    <n v="20771"/>
    <n v="0.19416504902910195"/>
    <n v="19.257618795435945"/>
  </r>
  <r>
    <x v="7"/>
    <x v="53"/>
    <n v="78.3"/>
    <n v="22"/>
    <n v="2"/>
    <x v="0"/>
    <x v="10"/>
    <n v="28241"/>
    <n v="1.9692122613896552"/>
    <n v="77.900924188236957"/>
  </r>
  <r>
    <x v="7"/>
    <x v="54"/>
    <n v="59.2"/>
    <n v="9"/>
    <n v="1"/>
    <x v="0"/>
    <x v="8"/>
    <n v="15214"/>
    <n v="0.6764282783096508"/>
    <n v="59.156040489023262"/>
  </r>
  <r>
    <x v="7"/>
    <x v="55"/>
    <n v="13.9"/>
    <n v="3"/>
    <n v="0"/>
    <x v="0"/>
    <x v="8"/>
    <n v="21266"/>
    <n v="0.22547609276988362"/>
    <n v="14.107025298598703"/>
  </r>
  <r>
    <x v="7"/>
    <x v="56"/>
    <n v="26.3"/>
    <n v="7"/>
    <n v="0"/>
    <x v="0"/>
    <x v="2"/>
    <n v="26365"/>
    <n v="0.33978883580092839"/>
    <n v="26.550350843921869"/>
  </r>
  <r>
    <x v="7"/>
    <x v="57"/>
    <n v="38.9"/>
    <n v="26"/>
    <n v="3"/>
    <x v="2"/>
    <x v="4"/>
    <n v="66854"/>
    <n v="0.71310830195199681"/>
    <n v="38.890717084991174"/>
  </r>
  <r>
    <x v="7"/>
    <x v="58"/>
    <n v="36.299999999999997"/>
    <n v="13"/>
    <n v="3"/>
    <x v="0"/>
    <x v="1"/>
    <n v="35608"/>
    <n v="0.45917217614409817"/>
    <n v="36.508649741631089"/>
  </r>
  <r>
    <x v="7"/>
    <x v="59"/>
    <n v="47.9"/>
    <n v="17"/>
    <n v="2"/>
    <x v="0"/>
    <x v="0"/>
    <n v="35299"/>
    <n v="3.4545824019508227"/>
    <n v="48.160004532706303"/>
  </r>
  <r>
    <x v="7"/>
    <x v="60"/>
    <n v="151.69999999999999"/>
    <n v="31"/>
    <n v="6"/>
    <x v="0"/>
    <x v="7"/>
    <n v="20336"/>
    <n v="1.2261271074554065"/>
    <n v="152.4390243902439"/>
  </r>
  <r>
    <x v="7"/>
    <x v="61"/>
    <n v="32.1"/>
    <n v="8"/>
    <n v="0"/>
    <x v="0"/>
    <x v="7"/>
    <n v="24911"/>
    <n v="0.31641989869816944"/>
    <n v="32.114327004134722"/>
  </r>
  <r>
    <x v="7"/>
    <x v="62"/>
    <n v="49"/>
    <n v="14"/>
    <n v="6"/>
    <x v="0"/>
    <x v="2"/>
    <n v="28195"/>
    <n v="0.67957767160185678"/>
    <n v="49.654194006029435"/>
  </r>
  <r>
    <x v="7"/>
    <x v="63"/>
    <n v="45.6"/>
    <n v="13"/>
    <n v="1"/>
    <x v="0"/>
    <x v="5"/>
    <n v="28242"/>
    <n v="1.128961242760536"/>
    <n v="46.030734367254446"/>
  </r>
  <r>
    <x v="7"/>
    <x v="64"/>
    <n v="5.3"/>
    <n v="1"/>
    <n v="1"/>
    <x v="0"/>
    <x v="3"/>
    <n v="18904"/>
    <n v="0.15449551036046894"/>
    <n v="5.2898857384680493"/>
  </r>
  <r>
    <x v="7"/>
    <x v="65"/>
    <n v="79.400000000000006"/>
    <n v="34"/>
    <n v="2"/>
    <x v="0"/>
    <x v="8"/>
    <n v="42846"/>
    <n v="2.5553957180586808"/>
    <n v="79.353965364328062"/>
  </r>
  <r>
    <x v="7"/>
    <x v="66"/>
    <n v="23.3"/>
    <n v="12"/>
    <n v="3"/>
    <x v="2"/>
    <x v="3"/>
    <n v="51742"/>
    <n v="1.8539461243256272"/>
    <n v="23.191991032430135"/>
  </r>
  <r>
    <x v="7"/>
    <x v="67"/>
    <n v="29.5"/>
    <n v="13"/>
    <n v="4"/>
    <x v="0"/>
    <x v="8"/>
    <n v="43620"/>
    <n v="0.97706306866949566"/>
    <n v="29.802842732691424"/>
  </r>
  <r>
    <x v="7"/>
    <x v="68"/>
    <n v="12.4"/>
    <n v="3"/>
    <n v="0"/>
    <x v="0"/>
    <x v="0"/>
    <n v="23917"/>
    <n v="0.60963218857955703"/>
    <n v="12.543379186352803"/>
  </r>
  <r>
    <x v="7"/>
    <x v="69"/>
    <n v="24.2"/>
    <n v="25"/>
    <n v="4"/>
    <x v="1"/>
    <x v="4"/>
    <n v="102253"/>
    <n v="0.68568105956922776"/>
    <n v="24.449160415831322"/>
  </r>
  <r>
    <x v="7"/>
    <x v="70"/>
    <n v="8.1"/>
    <n v="2"/>
    <n v="1"/>
    <x v="0"/>
    <x v="9"/>
    <n v="24864"/>
    <n v="0.34308671688312575"/>
    <n v="8.0437580437580429"/>
  </r>
  <r>
    <x v="7"/>
    <x v="71"/>
    <n v="10.8"/>
    <n v="6"/>
    <n v="1"/>
    <x v="2"/>
    <x v="1"/>
    <n v="55760"/>
    <n v="0.21192561975881449"/>
    <n v="10.760401721664275"/>
  </r>
  <r>
    <x v="7"/>
    <x v="72"/>
    <n v="108.2"/>
    <n v="35"/>
    <n v="5"/>
    <x v="0"/>
    <x v="7"/>
    <n v="32137"/>
    <n v="1.3843370568044913"/>
    <n v="108.90873448050533"/>
  </r>
  <r>
    <x v="7"/>
    <x v="73"/>
    <n v="30"/>
    <n v="30"/>
    <n v="4"/>
    <x v="2"/>
    <x v="5"/>
    <n v="99653"/>
    <n v="2.605295175601237"/>
    <n v="30.104462484822335"/>
  </r>
  <r>
    <x v="7"/>
    <x v="74"/>
    <n v="20.6"/>
    <n v="6"/>
    <n v="0"/>
    <x v="0"/>
    <x v="1"/>
    <n v="28121"/>
    <n v="0.21192561975881449"/>
    <n v="21.336367838981541"/>
  </r>
  <r>
    <x v="7"/>
    <x v="75"/>
    <n v="94.9"/>
    <n v="25"/>
    <n v="5"/>
    <x v="0"/>
    <x v="5"/>
    <n v="26291"/>
    <n v="2.1710793130010306"/>
    <n v="95.089574379065084"/>
  </r>
  <r>
    <x v="7"/>
    <x v="76"/>
    <n v="44.9"/>
    <n v="5"/>
    <n v="0"/>
    <x v="0"/>
    <x v="2"/>
    <n v="11328"/>
    <n v="0.24270631128637743"/>
    <n v="44.138418079096049"/>
  </r>
  <r>
    <x v="7"/>
    <x v="77"/>
    <n v="29.5"/>
    <n v="17"/>
    <n v="7"/>
    <x v="2"/>
    <x v="2"/>
    <n v="57382"/>
    <n v="0.82520145837368331"/>
    <n v="29.626015126694782"/>
  </r>
  <r>
    <x v="7"/>
    <x v="78"/>
    <n v="23"/>
    <n v="6"/>
    <n v="0"/>
    <x v="0"/>
    <x v="7"/>
    <n v="25777"/>
    <n v="0.23731492402362706"/>
    <n v="23.276564379097646"/>
  </r>
  <r>
    <x v="7"/>
    <x v="79"/>
    <n v="23.6"/>
    <n v="28"/>
    <n v="2"/>
    <x v="1"/>
    <x v="4"/>
    <n v="118426"/>
    <n v="0.76796278671753504"/>
    <n v="23.643456673365648"/>
  </r>
  <r>
    <x v="7"/>
    <x v="80"/>
    <n v="20.399999999999999"/>
    <n v="4"/>
    <n v="1"/>
    <x v="0"/>
    <x v="1"/>
    <n v="19440"/>
    <n v="0.14128374650587636"/>
    <n v="20.576131687242796"/>
  </r>
  <r>
    <x v="7"/>
    <x v="81"/>
    <n v="77.3"/>
    <n v="21"/>
    <n v="1"/>
    <x v="0"/>
    <x v="7"/>
    <n v="27063"/>
    <n v="0.83060223408269473"/>
    <n v="77.596718767320695"/>
  </r>
  <r>
    <x v="7"/>
    <x v="82"/>
    <n v="27"/>
    <n v="11"/>
    <n v="0"/>
    <x v="0"/>
    <x v="6"/>
    <n v="40735"/>
    <n v="2.6720431413510823"/>
    <n v="27.003805081625138"/>
  </r>
  <r>
    <x v="7"/>
    <x v="83"/>
    <n v="37.200000000000003"/>
    <n v="7"/>
    <n v="0"/>
    <x v="0"/>
    <x v="2"/>
    <n v="18701"/>
    <n v="0.33978883580092839"/>
    <n v="37.431153414255924"/>
  </r>
  <r>
    <x v="7"/>
    <x v="84"/>
    <n v="11.8"/>
    <n v="3"/>
    <n v="1"/>
    <x v="0"/>
    <x v="2"/>
    <n v="25438"/>
    <n v="0.14562378677182647"/>
    <n v="11.793379982703042"/>
  </r>
  <r>
    <x v="7"/>
    <x v="85"/>
    <n v="72.7"/>
    <n v="23"/>
    <n v="3"/>
    <x v="0"/>
    <x v="10"/>
    <n v="31751"/>
    <n v="2.0587219096346399"/>
    <n v="72.438663349185845"/>
  </r>
  <r>
    <x v="7"/>
    <x v="86"/>
    <n v="27.7"/>
    <n v="10"/>
    <n v="1"/>
    <x v="0"/>
    <x v="1"/>
    <n v="35953"/>
    <n v="0.35320936626469085"/>
    <n v="27.814090618307233"/>
  </r>
  <r>
    <x v="7"/>
    <x v="87"/>
    <n v="28.5"/>
    <n v="33"/>
    <n v="7"/>
    <x v="1"/>
    <x v="2"/>
    <n v="114682"/>
    <n v="1.601861654490091"/>
    <n v="28.775221917999339"/>
  </r>
  <r>
    <x v="7"/>
    <x v="88"/>
    <n v="11"/>
    <n v="1"/>
    <n v="0"/>
    <x v="0"/>
    <x v="8"/>
    <n v="9112"/>
    <n v="7.5158697589961201E-2"/>
    <n v="10.974539069359087"/>
  </r>
  <r>
    <x v="7"/>
    <x v="89"/>
    <n v="73.3"/>
    <n v="14"/>
    <n v="1"/>
    <x v="0"/>
    <x v="7"/>
    <n v="18778"/>
    <n v="0.55373482272179653"/>
    <n v="74.555330706145483"/>
  </r>
  <r>
    <x v="7"/>
    <x v="90"/>
    <n v="101.3"/>
    <n v="26"/>
    <n v="6"/>
    <x v="0"/>
    <x v="10"/>
    <n v="25566"/>
    <n v="2.3272508543695922"/>
    <n v="101.69756708127981"/>
  </r>
  <r>
    <x v="7"/>
    <x v="91"/>
    <n v="40.1"/>
    <n v="93"/>
    <n v="13"/>
    <x v="1"/>
    <x v="7"/>
    <n v="229126"/>
    <n v="3.6783813223662194"/>
    <n v="40.589020888070323"/>
  </r>
  <r>
    <x v="7"/>
    <x v="92"/>
    <n v="26"/>
    <n v="6"/>
    <n v="1"/>
    <x v="0"/>
    <x v="2"/>
    <n v="23107"/>
    <n v="0.29124757354365294"/>
    <n v="25.966157441467953"/>
  </r>
  <r>
    <x v="7"/>
    <x v="93"/>
    <n v="7.5"/>
    <n v="8"/>
    <n v="0"/>
    <x v="1"/>
    <x v="0"/>
    <n v="107192"/>
    <n v="1.6256858362121518"/>
    <n v="7.4632435256362415"/>
  </r>
  <r>
    <x v="7"/>
    <x v="94"/>
    <n v="81.099999999999994"/>
    <n v="15"/>
    <n v="2"/>
    <x v="0"/>
    <x v="1"/>
    <n v="18476"/>
    <n v="0.52981404939703636"/>
    <n v="81.186403983546228"/>
  </r>
  <r>
    <x v="7"/>
    <x v="95"/>
    <n v="21.4"/>
    <n v="34"/>
    <n v="8"/>
    <x v="1"/>
    <x v="5"/>
    <n v="158261"/>
    <n v="2.952667865681402"/>
    <n v="21.483498777336173"/>
  </r>
  <r>
    <x v="7"/>
    <x v="96"/>
    <n v="48.3"/>
    <n v="16"/>
    <n v="1"/>
    <x v="0"/>
    <x v="2"/>
    <n v="32863"/>
    <n v="0.7766601961164078"/>
    <n v="48.68697319173539"/>
  </r>
  <r>
    <x v="7"/>
    <x v="97"/>
    <n v="63.3"/>
    <n v="17"/>
    <n v="0"/>
    <x v="0"/>
    <x v="2"/>
    <n v="26793"/>
    <n v="0.82520145837368331"/>
    <n v="63.449408427574369"/>
  </r>
  <r>
    <x v="7"/>
    <x v="98"/>
    <n v="84.5"/>
    <n v="37"/>
    <n v="6"/>
    <x v="0"/>
    <x v="7"/>
    <n v="43532"/>
    <n v="1.4634420314790337"/>
    <n v="84.994946246439412"/>
  </r>
  <r>
    <x v="7"/>
    <x v="99"/>
    <n v="51.1"/>
    <n v="11"/>
    <n v="0"/>
    <x v="0"/>
    <x v="7"/>
    <n v="21517"/>
    <n v="0.43507736070998299"/>
    <n v="51.122368359901472"/>
  </r>
  <r>
    <x v="7"/>
    <x v="100"/>
    <n v="40.4"/>
    <n v="16"/>
    <n v="1"/>
    <x v="0"/>
    <x v="7"/>
    <n v="39252"/>
    <n v="0.63283979739633889"/>
    <n v="40.762254152654641"/>
  </r>
  <r>
    <x v="7"/>
    <x v="101"/>
    <n v="233.2"/>
    <n v="71"/>
    <n v="3"/>
    <x v="0"/>
    <x v="7"/>
    <n v="30340"/>
    <n v="2.808226600946254"/>
    <n v="234.01450230718521"/>
  </r>
  <r>
    <x v="7"/>
    <x v="102"/>
    <n v="46.9"/>
    <n v="8"/>
    <n v="1"/>
    <x v="0"/>
    <x v="10"/>
    <n v="17052"/>
    <n v="0.71607718595987457"/>
    <n v="46.915317851278438"/>
  </r>
  <r>
    <x v="7"/>
    <x v="103"/>
    <n v="71.900000000000006"/>
    <n v="19"/>
    <n v="1"/>
    <x v="0"/>
    <x v="7"/>
    <n v="26313"/>
    <n v="0.75149725940815237"/>
    <n v="72.207654011325189"/>
  </r>
  <r>
    <x v="7"/>
    <x v="104"/>
    <n v="112.9"/>
    <n v="56"/>
    <n v="12"/>
    <x v="0"/>
    <x v="4"/>
    <n v="49129"/>
    <n v="1.5359255734350701"/>
    <n v="113.98562966883102"/>
  </r>
  <r>
    <x v="7"/>
    <x v="105"/>
    <n v="18.600000000000001"/>
    <n v="7"/>
    <n v="3"/>
    <x v="0"/>
    <x v="11"/>
    <n v="37636"/>
    <n v="1.8310035992299323"/>
    <n v="18.599213518971197"/>
  </r>
  <r>
    <x v="7"/>
    <x v="106"/>
    <n v="88.3"/>
    <n v="21"/>
    <n v="3"/>
    <x v="0"/>
    <x v="7"/>
    <n v="23621"/>
    <n v="0.83060223408269473"/>
    <n v="88.903941408069102"/>
  </r>
  <r>
    <x v="7"/>
    <x v="107"/>
    <n v="34.700000000000003"/>
    <n v="20"/>
    <n v="2"/>
    <x v="2"/>
    <x v="1"/>
    <n v="57337"/>
    <n v="0.7064187325293817"/>
    <n v="34.881490137258659"/>
  </r>
  <r>
    <x v="7"/>
    <x v="108"/>
    <n v="24.5"/>
    <n v="9"/>
    <n v="1"/>
    <x v="0"/>
    <x v="4"/>
    <n v="36284"/>
    <n v="0.24684518144492198"/>
    <n v="24.804321464006172"/>
  </r>
  <r>
    <x v="7"/>
    <x v="109"/>
    <n v="34.200000000000003"/>
    <n v="25"/>
    <n v="7"/>
    <x v="2"/>
    <x v="4"/>
    <n v="72700"/>
    <n v="0.68568105956922776"/>
    <n v="34.3878954607978"/>
  </r>
  <r>
    <x v="7"/>
    <x v="110"/>
    <n v="112.2"/>
    <n v="14"/>
    <n v="3"/>
    <x v="0"/>
    <x v="7"/>
    <n v="12419"/>
    <n v="0.55373482272179653"/>
    <n v="112.73049359851841"/>
  </r>
  <r>
    <x v="7"/>
    <x v="111"/>
    <n v="32.9"/>
    <n v="76"/>
    <n v="18"/>
    <x v="1"/>
    <x v="9"/>
    <n v="229962"/>
    <n v="13.037295241558779"/>
    <n v="33.048938520277261"/>
  </r>
  <r>
    <x v="7"/>
    <x v="112"/>
    <n v="35.1"/>
    <n v="5"/>
    <n v="0"/>
    <x v="0"/>
    <x v="10"/>
    <n v="14196"/>
    <n v="0.44754824122492165"/>
    <n v="35.221189067342912"/>
  </r>
  <r>
    <x v="7"/>
    <x v="113"/>
    <n v="16.5"/>
    <n v="4"/>
    <n v="1"/>
    <x v="0"/>
    <x v="5"/>
    <n v="24291"/>
    <n v="0.34737269008016491"/>
    <n v="16.467004240253591"/>
  </r>
  <r>
    <x v="7"/>
    <x v="114"/>
    <n v="98.6"/>
    <n v="14"/>
    <n v="2"/>
    <x v="0"/>
    <x v="7"/>
    <n v="14103"/>
    <n v="0.55373482272179653"/>
    <n v="99.269658937814654"/>
  </r>
  <r>
    <x v="7"/>
    <x v="115"/>
    <n v="33.5"/>
    <n v="54"/>
    <n v="8"/>
    <x v="1"/>
    <x v="1"/>
    <n v="159709"/>
    <n v="1.9073305778293306"/>
    <n v="33.811494655905427"/>
  </r>
  <r>
    <x v="7"/>
    <x v="116"/>
    <n v="19.5"/>
    <n v="30"/>
    <n v="7"/>
    <x v="1"/>
    <x v="1"/>
    <n v="153149"/>
    <n v="1.0596280987940727"/>
    <n v="19.588766495373786"/>
  </r>
  <r>
    <x v="7"/>
    <x v="117"/>
    <n v="26.5"/>
    <n v="8"/>
    <n v="0"/>
    <x v="0"/>
    <x v="7"/>
    <n v="29888"/>
    <n v="0.31641989869816944"/>
    <n v="26.76659528907923"/>
  </r>
  <r>
    <x v="7"/>
    <x v="118"/>
    <n v="14.9"/>
    <n v="9"/>
    <n v="2"/>
    <x v="2"/>
    <x v="5"/>
    <n v="60539"/>
    <n v="0.7815885526803712"/>
    <n v="14.866449726622509"/>
  </r>
  <r>
    <x v="7"/>
    <x v="119"/>
    <n v="29.4"/>
    <n v="14"/>
    <n v="1"/>
    <x v="0"/>
    <x v="2"/>
    <n v="46832"/>
    <n v="0.67957767160185678"/>
    <n v="29.894089511445166"/>
  </r>
  <r>
    <x v="7"/>
    <x v="120"/>
    <n v="33.200000000000003"/>
    <n v="6"/>
    <n v="0"/>
    <x v="0"/>
    <x v="4"/>
    <n v="17958"/>
    <n v="0.16456345429661468"/>
    <n v="33.41129301703976"/>
  </r>
  <r>
    <x v="7"/>
    <x v="121"/>
    <n v="19"/>
    <n v="3"/>
    <n v="0"/>
    <x v="0"/>
    <x v="3"/>
    <n v="15783"/>
    <n v="0.46348653108140681"/>
    <n v="19.007793195210038"/>
  </r>
  <r>
    <x v="7"/>
    <x v="122"/>
    <n v="41.1"/>
    <n v="5"/>
    <n v="2"/>
    <x v="0"/>
    <x v="2"/>
    <n v="12154"/>
    <n v="0.24270631128637743"/>
    <n v="41.138719763040974"/>
  </r>
  <r>
    <x v="7"/>
    <x v="123"/>
    <n v="25.5"/>
    <n v="10"/>
    <n v="1"/>
    <x v="0"/>
    <x v="1"/>
    <n v="39146"/>
    <n v="0.35320936626469085"/>
    <n v="25.545394165431972"/>
  </r>
  <r>
    <x v="7"/>
    <x v="124"/>
    <n v="77"/>
    <n v="21"/>
    <n v="4"/>
    <x v="0"/>
    <x v="1"/>
    <n v="27080"/>
    <n v="0.74173966915585088"/>
    <n v="77.548005908419498"/>
  </r>
  <r>
    <x v="7"/>
    <x v="125"/>
    <n v="129.4"/>
    <n v="24"/>
    <n v="5"/>
    <x v="0"/>
    <x v="2"/>
    <n v="18603"/>
    <n v="1.1649902941746118"/>
    <n v="129.01144976616675"/>
  </r>
  <r>
    <x v="7"/>
    <x v="126"/>
    <n v="8"/>
    <n v="4"/>
    <n v="1"/>
    <x v="2"/>
    <x v="3"/>
    <n v="50192"/>
    <n v="0.61798204144187574"/>
    <n v="7.9693975135479755"/>
  </r>
  <r>
    <x v="7"/>
    <x v="127"/>
    <n v="33.5"/>
    <n v="19"/>
    <n v="3"/>
    <x v="2"/>
    <x v="1"/>
    <n v="55850"/>
    <n v="0.67109779590291263"/>
    <n v="34.019695613249773"/>
  </r>
  <r>
    <x v="7"/>
    <x v="128"/>
    <n v="72.599999999999994"/>
    <n v="63"/>
    <n v="10"/>
    <x v="2"/>
    <x v="10"/>
    <n v="86762"/>
    <n v="5.6391078394340131"/>
    <n v="72.612434014891321"/>
  </r>
  <r>
    <x v="7"/>
    <x v="129"/>
    <n v="62.6"/>
    <n v="10"/>
    <n v="0"/>
    <x v="0"/>
    <x v="7"/>
    <n v="15886"/>
    <n v="0.3955248733727118"/>
    <n v="62.948508120357552"/>
  </r>
  <r>
    <x v="7"/>
    <x v="130"/>
    <n v="42.6"/>
    <n v="10"/>
    <n v="1"/>
    <x v="0"/>
    <x v="1"/>
    <n v="23099"/>
    <n v="0.35320936626469085"/>
    <n v="43.291917399021607"/>
  </r>
  <r>
    <x v="7"/>
    <x v="131"/>
    <n v="19.5"/>
    <n v="7"/>
    <n v="0"/>
    <x v="0"/>
    <x v="5"/>
    <n v="35796"/>
    <n v="0.60790220764028857"/>
    <n v="19.55525757067829"/>
  </r>
  <r>
    <x v="7"/>
    <x v="132"/>
    <n v="17.5"/>
    <n v="7"/>
    <n v="2"/>
    <x v="0"/>
    <x v="4"/>
    <n v="39997"/>
    <n v="0.19199069667938376"/>
    <n v="17.501312598444883"/>
  </r>
  <r>
    <x v="7"/>
    <x v="133"/>
    <n v="72.099999999999994"/>
    <n v="66"/>
    <n v="3"/>
    <x v="2"/>
    <x v="7"/>
    <n v="90903"/>
    <n v="2.6104641642598976"/>
    <n v="72.604864525923247"/>
  </r>
  <r>
    <x v="7"/>
    <x v="134"/>
    <n v="16.100000000000001"/>
    <n v="5"/>
    <n v="2"/>
    <x v="0"/>
    <x v="4"/>
    <n v="30677"/>
    <n v="0.13713621191384553"/>
    <n v="16.298855820321414"/>
  </r>
  <r>
    <x v="7"/>
    <x v="135"/>
    <n v="26"/>
    <n v="21"/>
    <n v="4"/>
    <x v="2"/>
    <x v="5"/>
    <n v="80593"/>
    <n v="1.823706622920866"/>
    <n v="26.056853572890944"/>
  </r>
  <r>
    <x v="7"/>
    <x v="136"/>
    <n v="12.5"/>
    <n v="6"/>
    <n v="2"/>
    <x v="0"/>
    <x v="9"/>
    <n v="48019"/>
    <n v="1.0292601506493775"/>
    <n v="12.495054041108727"/>
  </r>
  <r>
    <x v="7"/>
    <x v="137"/>
    <n v="91"/>
    <n v="15"/>
    <n v="3"/>
    <x v="0"/>
    <x v="2"/>
    <n v="16462"/>
    <n v="0.72811893385913229"/>
    <n v="91.118940590450734"/>
  </r>
  <r>
    <x v="7"/>
    <x v="138"/>
    <n v="56.6"/>
    <n v="25"/>
    <n v="5"/>
    <x v="0"/>
    <x v="7"/>
    <n v="43723"/>
    <n v="0.98881218343177957"/>
    <n v="57.178144226150998"/>
  </r>
  <r>
    <x v="7"/>
    <x v="139"/>
    <n v="13.7"/>
    <n v="3"/>
    <n v="0"/>
    <x v="0"/>
    <x v="4"/>
    <n v="21812"/>
    <n v="8.2281727148307338E-2"/>
    <n v="13.753896937465615"/>
  </r>
  <r>
    <x v="7"/>
    <x v="140"/>
    <n v="65.2"/>
    <n v="10"/>
    <n v="0"/>
    <x v="0"/>
    <x v="7"/>
    <n v="15366"/>
    <n v="0.3955248733727118"/>
    <n v="65.078745281790972"/>
  </r>
  <r>
    <x v="7"/>
    <x v="141"/>
    <n v="19.899999999999999"/>
    <n v="18"/>
    <n v="2"/>
    <x v="2"/>
    <x v="1"/>
    <n v="89521"/>
    <n v="0.63577685927644356"/>
    <n v="20.107013996715853"/>
  </r>
  <r>
    <x v="7"/>
    <x v="142"/>
    <n v="49.6"/>
    <n v="43"/>
    <n v="7"/>
    <x v="2"/>
    <x v="4"/>
    <n v="86115"/>
    <n v="1.1793714224590717"/>
    <n v="49.933228821924168"/>
  </r>
  <r>
    <x v="7"/>
    <x v="143"/>
    <n v="22.9"/>
    <n v="8"/>
    <n v="2"/>
    <x v="0"/>
    <x v="5"/>
    <n v="34930"/>
    <n v="0.69474538016032983"/>
    <n v="22.902948754652162"/>
  </r>
  <r>
    <x v="7"/>
    <x v="144"/>
    <n v="29.3"/>
    <n v="14"/>
    <n v="4"/>
    <x v="0"/>
    <x v="1"/>
    <n v="47681"/>
    <n v="0.49449311277056723"/>
    <n v="29.361800297812543"/>
  </r>
  <r>
    <x v="7"/>
    <x v="145"/>
    <n v="12.6"/>
    <n v="7"/>
    <n v="0"/>
    <x v="2"/>
    <x v="0"/>
    <n v="55677"/>
    <n v="1.4224751066856329"/>
    <n v="12.572516478976956"/>
  </r>
  <r>
    <x v="7"/>
    <x v="146"/>
    <n v="20.5"/>
    <n v="15"/>
    <n v="1"/>
    <x v="2"/>
    <x v="1"/>
    <n v="72806"/>
    <n v="0.52981404939703636"/>
    <n v="20.60269757986979"/>
  </r>
  <r>
    <x v="7"/>
    <x v="147"/>
    <n v="47.3"/>
    <n v="20"/>
    <n v="2"/>
    <x v="0"/>
    <x v="10"/>
    <n v="42271"/>
    <n v="1.7901929648996866"/>
    <n v="47.313761207447186"/>
  </r>
  <r>
    <x v="7"/>
    <x v="148"/>
    <n v="86.2"/>
    <n v="43"/>
    <n v="6"/>
    <x v="0"/>
    <x v="8"/>
    <n v="49579"/>
    <n v="3.2318239963683313"/>
    <n v="86.730268863833473"/>
  </r>
  <r>
    <x v="7"/>
    <x v="149"/>
    <n v="19.399999999999999"/>
    <n v="8"/>
    <n v="1"/>
    <x v="0"/>
    <x v="1"/>
    <n v="41369"/>
    <n v="0.28256749301175271"/>
    <n v="19.338151756145905"/>
  </r>
  <r>
    <x v="7"/>
    <x v="150"/>
    <n v="3.6"/>
    <n v="1"/>
    <n v="0"/>
    <x v="0"/>
    <x v="11"/>
    <n v="27472"/>
    <n v="0.26157194274713313"/>
    <n v="3.6400698893418757"/>
  </r>
  <r>
    <x v="7"/>
    <x v="151"/>
    <n v="67.3"/>
    <n v="23"/>
    <n v="5"/>
    <x v="0"/>
    <x v="8"/>
    <n v="34302"/>
    <n v="1.7286500445691075"/>
    <n v="67.051483878491055"/>
  </r>
  <r>
    <x v="7"/>
    <x v="152"/>
    <n v="18.600000000000001"/>
    <n v="5"/>
    <n v="0"/>
    <x v="0"/>
    <x v="4"/>
    <n v="26625"/>
    <n v="0.13713621191384553"/>
    <n v="18.779342723004696"/>
  </r>
  <r>
    <x v="7"/>
    <x v="153"/>
    <n v="76.2"/>
    <n v="41"/>
    <n v="11"/>
    <x v="2"/>
    <x v="5"/>
    <n v="53259"/>
    <n v="3.5605700733216903"/>
    <n v="76.982294072363345"/>
  </r>
  <r>
    <x v="7"/>
    <x v="154"/>
    <n v="15.6"/>
    <n v="2"/>
    <n v="0"/>
    <x v="0"/>
    <x v="11"/>
    <n v="12720"/>
    <n v="0.52314388549426627"/>
    <n v="15.723270440251572"/>
  </r>
  <r>
    <x v="7"/>
    <x v="155"/>
    <n v="15.3"/>
    <n v="10"/>
    <n v="3"/>
    <x v="2"/>
    <x v="4"/>
    <n v="64956"/>
    <n v="0.27427242382769107"/>
    <n v="15.395036640187204"/>
  </r>
  <r>
    <x v="7"/>
    <x v="156"/>
    <n v="57"/>
    <n v="26"/>
    <n v="5"/>
    <x v="0"/>
    <x v="10"/>
    <n v="45823"/>
    <n v="2.3272508543695922"/>
    <n v="56.740065032843773"/>
  </r>
  <r>
    <x v="7"/>
    <x v="157"/>
    <n v="26.4"/>
    <n v="6"/>
    <n v="1"/>
    <x v="0"/>
    <x v="1"/>
    <n v="22659"/>
    <n v="0.21192561975881449"/>
    <n v="26.479544551833708"/>
  </r>
  <r>
    <x v="7"/>
    <x v="158"/>
    <n v="23.8"/>
    <n v="7"/>
    <n v="1"/>
    <x v="0"/>
    <x v="4"/>
    <n v="29306"/>
    <n v="0.19199069667938376"/>
    <n v="23.885893673650447"/>
  </r>
  <r>
    <x v="7"/>
    <x v="159"/>
    <n v="33.9"/>
    <n v="19"/>
    <n v="3"/>
    <x v="2"/>
    <x v="4"/>
    <n v="55644"/>
    <n v="0.52111760527261308"/>
    <n v="34.145640140895694"/>
  </r>
  <r>
    <x v="7"/>
    <x v="160"/>
    <n v="107.5"/>
    <n v="24"/>
    <n v="5"/>
    <x v="0"/>
    <x v="7"/>
    <n v="22158"/>
    <n v="0.94925969609450822"/>
    <n v="108.3130246412131"/>
  </r>
  <r>
    <x v="7"/>
    <x v="161"/>
    <n v="218.9"/>
    <n v="34"/>
    <n v="9"/>
    <x v="0"/>
    <x v="7"/>
    <n v="15332"/>
    <n v="1.34478456946722"/>
    <n v="221.75841377511091"/>
  </r>
  <r>
    <x v="7"/>
    <x v="162"/>
    <n v="66.5"/>
    <n v="25"/>
    <n v="4"/>
    <x v="0"/>
    <x v="10"/>
    <n v="37612"/>
    <n v="2.2377412061246083"/>
    <n v="66.468148463256412"/>
  </r>
  <r>
    <x v="7"/>
    <x v="163"/>
    <n v="60.9"/>
    <n v="7"/>
    <n v="1"/>
    <x v="0"/>
    <x v="1"/>
    <n v="11435"/>
    <n v="0.24724655638528362"/>
    <n v="61.215566243987752"/>
  </r>
  <r>
    <x v="7"/>
    <x v="164"/>
    <n v="46.4"/>
    <n v="13"/>
    <n v="1"/>
    <x v="0"/>
    <x v="1"/>
    <n v="27836"/>
    <n v="0.45917217614409817"/>
    <n v="46.702112372467312"/>
  </r>
  <r>
    <x v="7"/>
    <x v="165"/>
    <n v="45.5"/>
    <n v="28"/>
    <n v="3"/>
    <x v="2"/>
    <x v="4"/>
    <n v="61155"/>
    <n v="0.76796278671753504"/>
    <n v="45.785299648434311"/>
  </r>
  <r>
    <x v="7"/>
    <x v="166"/>
    <n v="44.7"/>
    <n v="5"/>
    <n v="1"/>
    <x v="0"/>
    <x v="1"/>
    <n v="11146"/>
    <n v="0.17660468313234542"/>
    <n v="44.859142293199355"/>
  </r>
  <r>
    <x v="7"/>
    <x v="167"/>
    <n v="12.2"/>
    <n v="15"/>
    <n v="3"/>
    <x v="1"/>
    <x v="3"/>
    <n v="122415"/>
    <n v="2.3174326554070341"/>
    <n v="12.253400318588408"/>
  </r>
  <r>
    <x v="7"/>
    <x v="168"/>
    <n v="22.4"/>
    <n v="28"/>
    <n v="7"/>
    <x v="1"/>
    <x v="4"/>
    <n v="124306"/>
    <n v="0.76796278671753504"/>
    <n v="22.525059128280212"/>
  </r>
  <r>
    <x v="7"/>
    <x v="169"/>
    <n v="14.8"/>
    <n v="4"/>
    <n v="1"/>
    <x v="0"/>
    <x v="4"/>
    <n v="27197"/>
    <n v="0.10970896953107644"/>
    <n v="14.707504504173253"/>
  </r>
  <r>
    <x v="7"/>
    <x v="170"/>
    <n v="22.5"/>
    <n v="17"/>
    <n v="3"/>
    <x v="2"/>
    <x v="4"/>
    <n v="74947"/>
    <n v="0.46626312050707491"/>
    <n v="22.682695771678652"/>
  </r>
  <r>
    <x v="7"/>
    <x v="171"/>
    <n v="34.700000000000003"/>
    <n v="27"/>
    <n v="1"/>
    <x v="2"/>
    <x v="6"/>
    <n v="77389"/>
    <n v="6.5586513469526562"/>
    <n v="34.888679269663648"/>
  </r>
  <r>
    <x v="7"/>
    <x v="172"/>
    <n v="89.7"/>
    <n v="32"/>
    <n v="3"/>
    <x v="0"/>
    <x v="10"/>
    <n v="35857"/>
    <n v="2.8643087438394983"/>
    <n v="89.243383439774661"/>
  </r>
  <r>
    <x v="7"/>
    <x v="173"/>
    <n v="43.3"/>
    <n v="13"/>
    <n v="0"/>
    <x v="0"/>
    <x v="8"/>
    <n v="29755"/>
    <n v="0.97706306866949566"/>
    <n v="43.690136111577885"/>
  </r>
  <r>
    <x v="7"/>
    <x v="174"/>
    <n v="30.1"/>
    <n v="14"/>
    <n v="0"/>
    <x v="0"/>
    <x v="2"/>
    <n v="46372"/>
    <n v="0.67957767160185678"/>
    <n v="30.190632278098853"/>
  </r>
  <r>
    <x v="7"/>
    <x v="175"/>
    <n v="8.8000000000000007"/>
    <n v="2"/>
    <n v="0"/>
    <x v="0"/>
    <x v="4"/>
    <n v="22746"/>
    <n v="5.4854484765538218E-2"/>
    <n v="8.7927547700694628"/>
  </r>
  <r>
    <x v="7"/>
    <x v="176"/>
    <n v="23.8"/>
    <n v="8"/>
    <n v="2"/>
    <x v="0"/>
    <x v="2"/>
    <n v="33574"/>
    <n v="0.3883300980582039"/>
    <n v="23.827962113540242"/>
  </r>
  <r>
    <x v="7"/>
    <x v="177"/>
    <n v="90"/>
    <n v="21"/>
    <n v="1"/>
    <x v="0"/>
    <x v="7"/>
    <n v="23120"/>
    <n v="0.83060223408269473"/>
    <n v="90.830449826989621"/>
  </r>
  <r>
    <x v="7"/>
    <x v="178"/>
    <n v="82.9"/>
    <n v="12"/>
    <n v="1"/>
    <x v="0"/>
    <x v="8"/>
    <n v="14395"/>
    <n v="0.90190437107953447"/>
    <n v="83.362278568947545"/>
  </r>
  <r>
    <x v="7"/>
    <x v="179"/>
    <n v="10.4"/>
    <n v="1"/>
    <n v="1"/>
    <x v="0"/>
    <x v="9"/>
    <n v="9732"/>
    <n v="0.17154335844156288"/>
    <n v="10.275380189066995"/>
  </r>
  <r>
    <x v="7"/>
    <x v="180"/>
    <n v="4.4000000000000004"/>
    <n v="1"/>
    <n v="0"/>
    <x v="0"/>
    <x v="5"/>
    <n v="22547"/>
    <n v="8.6843172520041229E-2"/>
    <n v="4.435179846542777"/>
  </r>
  <r>
    <x v="7"/>
    <x v="181"/>
    <n v="20.2"/>
    <n v="5"/>
    <n v="2"/>
    <x v="0"/>
    <x v="2"/>
    <n v="24350"/>
    <n v="0.24270631128637743"/>
    <n v="20.533880903490758"/>
  </r>
  <r>
    <x v="7"/>
    <x v="182"/>
    <n v="50.6"/>
    <n v="12"/>
    <n v="2"/>
    <x v="0"/>
    <x v="10"/>
    <n v="23697"/>
    <n v="1.0741157789398119"/>
    <n v="50.639321433092796"/>
  </r>
  <r>
    <x v="7"/>
    <x v="183"/>
    <n v="24.4"/>
    <n v="8"/>
    <n v="1"/>
    <x v="0"/>
    <x v="4"/>
    <n v="32518"/>
    <n v="0.21941793906215287"/>
    <n v="24.601759025770342"/>
  </r>
  <r>
    <x v="7"/>
    <x v="184"/>
    <n v="97.1"/>
    <n v="118"/>
    <n v="6"/>
    <x v="1"/>
    <x v="10"/>
    <n v="122723"/>
    <n v="10.562138492908151"/>
    <n v="96.151495644663186"/>
  </r>
  <r>
    <x v="7"/>
    <x v="185"/>
    <n v="13.4"/>
    <n v="6"/>
    <n v="2"/>
    <x v="0"/>
    <x v="1"/>
    <n v="44480"/>
    <n v="0.21192561975881449"/>
    <n v="13.489208633093524"/>
  </r>
  <r>
    <x v="7"/>
    <x v="186"/>
    <n v="42.3"/>
    <n v="8"/>
    <n v="0"/>
    <x v="0"/>
    <x v="10"/>
    <n v="19039"/>
    <n v="0.71607718595987457"/>
    <n v="42.019013603655658"/>
  </r>
  <r>
    <x v="7"/>
    <x v="187"/>
    <n v="207.9"/>
    <n v="168"/>
    <n v="19"/>
    <x v="2"/>
    <x v="7"/>
    <n v="80148"/>
    <n v="6.6448178726615579"/>
    <n v="209.61221739781402"/>
  </r>
  <r>
    <x v="7"/>
    <x v="188"/>
    <n v="8.9"/>
    <n v="3"/>
    <n v="0"/>
    <x v="0"/>
    <x v="0"/>
    <n v="33410"/>
    <n v="0.60963218857955703"/>
    <n v="8.979347500748279"/>
  </r>
  <r>
    <x v="7"/>
    <x v="189"/>
    <n v="16.5"/>
    <n v="8"/>
    <n v="1"/>
    <x v="0"/>
    <x v="11"/>
    <n v="48303"/>
    <n v="2.0925755419770651"/>
    <n v="16.56211829492992"/>
  </r>
  <r>
    <x v="7"/>
    <x v="190"/>
    <n v="10.3"/>
    <n v="2"/>
    <n v="0"/>
    <x v="0"/>
    <x v="4"/>
    <n v="19338"/>
    <n v="5.4854484765538218E-2"/>
    <n v="10.34233116144379"/>
  </r>
  <r>
    <x v="7"/>
    <x v="191"/>
    <n v="6"/>
    <n v="2"/>
    <n v="1"/>
    <x v="0"/>
    <x v="0"/>
    <n v="33172"/>
    <n v="0.40642145905303795"/>
    <n v="6.0291812371879896"/>
  </r>
  <r>
    <x v="7"/>
    <x v="192"/>
    <n v="8.1999999999999993"/>
    <n v="5"/>
    <n v="3"/>
    <x v="2"/>
    <x v="9"/>
    <n v="60951"/>
    <n v="0.85771679220781449"/>
    <n v="8.2033108562615862"/>
  </r>
  <r>
    <x v="7"/>
    <x v="193"/>
    <n v="45.9"/>
    <n v="5"/>
    <n v="0"/>
    <x v="0"/>
    <x v="7"/>
    <n v="10831"/>
    <n v="0.1977624366863559"/>
    <n v="46.163789123811284"/>
  </r>
  <r>
    <x v="7"/>
    <x v="194"/>
    <n v="13.5"/>
    <n v="5"/>
    <n v="0"/>
    <x v="0"/>
    <x v="7"/>
    <n v="36967"/>
    <n v="0.1977624366863559"/>
    <n v="13.525576865853328"/>
  </r>
  <r>
    <x v="7"/>
    <x v="195"/>
    <n v="36.5"/>
    <n v="16"/>
    <n v="0"/>
    <x v="0"/>
    <x v="4"/>
    <n v="43846"/>
    <n v="0.43883587812430574"/>
    <n v="36.491356110021435"/>
  </r>
  <r>
    <x v="7"/>
    <x v="196"/>
    <n v="11.1"/>
    <n v="4"/>
    <n v="1"/>
    <x v="0"/>
    <x v="2"/>
    <n v="35627"/>
    <n v="0.19416504902910195"/>
    <n v="11.227439863025234"/>
  </r>
  <r>
    <x v="7"/>
    <x v="197"/>
    <n v="64.3"/>
    <n v="9"/>
    <n v="4"/>
    <x v="0"/>
    <x v="8"/>
    <n v="13879"/>
    <n v="0.6764282783096508"/>
    <n v="64.846170473377043"/>
  </r>
  <r>
    <x v="7"/>
    <x v="198"/>
    <n v="64.099999999999994"/>
    <n v="5"/>
    <n v="0"/>
    <x v="0"/>
    <x v="10"/>
    <n v="7768"/>
    <n v="0.44754824122492165"/>
    <n v="64.366632337796091"/>
  </r>
  <r>
    <x v="7"/>
    <x v="199"/>
    <n v="54.1"/>
    <n v="13"/>
    <n v="2"/>
    <x v="0"/>
    <x v="2"/>
    <n v="23615"/>
    <n v="0.63103640934458127"/>
    <n v="55.049756510692355"/>
  </r>
  <r>
    <x v="7"/>
    <x v="200"/>
    <n v="105.9"/>
    <n v="18"/>
    <n v="4"/>
    <x v="0"/>
    <x v="10"/>
    <n v="17038"/>
    <n v="1.611173668409718"/>
    <n v="105.64620260593966"/>
  </r>
  <r>
    <x v="7"/>
    <x v="201"/>
    <n v="23.8"/>
    <n v="15"/>
    <n v="3"/>
    <x v="2"/>
    <x v="8"/>
    <n v="62426"/>
    <n v="1.127380463849418"/>
    <n v="24.028449684426359"/>
  </r>
  <r>
    <x v="7"/>
    <x v="202"/>
    <n v="21"/>
    <n v="6"/>
    <n v="0"/>
    <x v="0"/>
    <x v="4"/>
    <n v="28269"/>
    <n v="0.16456345429661468"/>
    <n v="21.224663058473947"/>
  </r>
  <r>
    <x v="7"/>
    <x v="203"/>
    <n v="27.9"/>
    <n v="12"/>
    <n v="4"/>
    <x v="0"/>
    <x v="2"/>
    <n v="42307"/>
    <n v="0.58249514708730588"/>
    <n v="28.364100503462783"/>
  </r>
  <r>
    <x v="7"/>
    <x v="204"/>
    <n v="69"/>
    <n v="122"/>
    <n v="14"/>
    <x v="1"/>
    <x v="2"/>
    <n v="175948"/>
    <n v="5.9220339953876087"/>
    <n v="69.338668242889952"/>
  </r>
  <r>
    <x v="7"/>
    <x v="205"/>
    <n v="27.1"/>
    <n v="23"/>
    <n v="4"/>
    <x v="2"/>
    <x v="4"/>
    <n v="84588"/>
    <n v="0.63082657480368953"/>
    <n v="27.190618054570386"/>
  </r>
  <r>
    <x v="7"/>
    <x v="206"/>
    <n v="6.6"/>
    <n v="3"/>
    <n v="0"/>
    <x v="0"/>
    <x v="3"/>
    <n v="45287"/>
    <n v="0.46348653108140681"/>
    <n v="6.6244176032857114"/>
  </r>
  <r>
    <x v="7"/>
    <x v="207"/>
    <n v="27.4"/>
    <n v="2"/>
    <n v="0"/>
    <x v="0"/>
    <x v="11"/>
    <n v="7314"/>
    <n v="0.52314388549426627"/>
    <n v="27.344818156959256"/>
  </r>
  <r>
    <x v="7"/>
    <x v="208"/>
    <n v="9.6"/>
    <n v="3"/>
    <n v="2"/>
    <x v="0"/>
    <x v="0"/>
    <n v="32370"/>
    <n v="0.60963218857955703"/>
    <n v="9.2678405931417984"/>
  </r>
  <r>
    <x v="7"/>
    <x v="209"/>
    <n v="17.100000000000001"/>
    <n v="8"/>
    <n v="3"/>
    <x v="0"/>
    <x v="6"/>
    <n v="46625"/>
    <n v="1.9433041028007869"/>
    <n v="17.158176943699733"/>
  </r>
  <r>
    <x v="7"/>
    <x v="210"/>
    <n v="18.7"/>
    <n v="8"/>
    <n v="1"/>
    <x v="0"/>
    <x v="4"/>
    <n v="42661"/>
    <n v="0.21941793906215287"/>
    <n v="18.752490565153185"/>
  </r>
  <r>
    <x v="7"/>
    <x v="211"/>
    <n v="43.1"/>
    <n v="10"/>
    <n v="2"/>
    <x v="0"/>
    <x v="7"/>
    <n v="23019"/>
    <n v="0.3955248733727118"/>
    <n v="43.442373691298492"/>
  </r>
  <r>
    <x v="7"/>
    <x v="212"/>
    <n v="112.8"/>
    <n v="31"/>
    <n v="2"/>
    <x v="0"/>
    <x v="2"/>
    <n v="27114"/>
    <n v="1.5047791299755402"/>
    <n v="114.33207936859186"/>
  </r>
  <r>
    <x v="7"/>
    <x v="213"/>
    <n v="36.799999999999997"/>
    <n v="9"/>
    <n v="0"/>
    <x v="0"/>
    <x v="4"/>
    <n v="23887"/>
    <n v="0.24684518144492198"/>
    <n v="37.677397747728889"/>
  </r>
  <r>
    <x v="7"/>
    <x v="214"/>
    <n v="43"/>
    <n v="8"/>
    <n v="2"/>
    <x v="0"/>
    <x v="7"/>
    <n v="18558"/>
    <n v="0.31641989869816944"/>
    <n v="43.10809354456299"/>
  </r>
  <r>
    <x v="7"/>
    <x v="215"/>
    <n v="80.3"/>
    <n v="21"/>
    <n v="3"/>
    <x v="0"/>
    <x v="7"/>
    <n v="26132"/>
    <n v="0.83060223408269473"/>
    <n v="80.361242920557174"/>
  </r>
  <r>
    <x v="7"/>
    <x v="216"/>
    <n v="0"/>
    <n v="0"/>
    <n v="0"/>
    <x v="0"/>
    <x v="9"/>
    <n v="38075"/>
    <n v="0"/>
    <n v="0"/>
  </r>
  <r>
    <x v="7"/>
    <x v="217"/>
    <n v="67.8"/>
    <n v="16"/>
    <n v="4"/>
    <x v="0"/>
    <x v="2"/>
    <n v="23504"/>
    <n v="0.7766601961164078"/>
    <n v="68.073519400953032"/>
  </r>
  <r>
    <x v="7"/>
    <x v="218"/>
    <n v="47.1"/>
    <n v="15"/>
    <n v="2"/>
    <x v="0"/>
    <x v="5"/>
    <n v="31915"/>
    <n v="1.3026475878006185"/>
    <n v="46.999843333855551"/>
  </r>
  <r>
    <x v="7"/>
    <x v="219"/>
    <n v="33.200000000000003"/>
    <n v="6"/>
    <n v="0"/>
    <x v="0"/>
    <x v="5"/>
    <n v="18023"/>
    <n v="0.52105903512024743"/>
    <n v="33.290795095156184"/>
  </r>
  <r>
    <x v="7"/>
    <x v="220"/>
    <n v="39.299999999999997"/>
    <n v="7"/>
    <n v="0"/>
    <x v="0"/>
    <x v="5"/>
    <n v="17630"/>
    <n v="0.60790220764028857"/>
    <n v="39.705048213272832"/>
  </r>
  <r>
    <x v="7"/>
    <x v="221"/>
    <n v="20.2"/>
    <n v="6"/>
    <n v="0"/>
    <x v="0"/>
    <x v="2"/>
    <n v="29675"/>
    <n v="0.29124757354365294"/>
    <n v="20.219039595619208"/>
  </r>
  <r>
    <x v="7"/>
    <x v="222"/>
    <n v="52.1"/>
    <n v="29"/>
    <n v="3"/>
    <x v="2"/>
    <x v="7"/>
    <n v="55147"/>
    <n v="1.1470221327808643"/>
    <n v="52.586722759170947"/>
  </r>
  <r>
    <x v="7"/>
    <x v="223"/>
    <n v="3.9"/>
    <n v="1"/>
    <n v="0"/>
    <x v="0"/>
    <x v="3"/>
    <n v="25459"/>
    <n v="0.15449551036046894"/>
    <n v="3.9278840488628775"/>
  </r>
  <r>
    <x v="7"/>
    <x v="224"/>
    <n v="71.7"/>
    <n v="7"/>
    <n v="1"/>
    <x v="0"/>
    <x v="1"/>
    <n v="9735"/>
    <n v="0.24724655638528362"/>
    <n v="71.90549563430919"/>
  </r>
  <r>
    <x v="7"/>
    <x v="225"/>
    <n v="17"/>
    <n v="2"/>
    <n v="2"/>
    <x v="0"/>
    <x v="1"/>
    <n v="11526"/>
    <n v="7.0641873252938178E-2"/>
    <n v="17.352073572791948"/>
  </r>
  <r>
    <x v="7"/>
    <x v="226"/>
    <n v="16.8"/>
    <n v="5"/>
    <n v="1"/>
    <x v="0"/>
    <x v="3"/>
    <n v="29753"/>
    <n v="0.77247755180234456"/>
    <n v="16.805028064396868"/>
  </r>
  <r>
    <x v="7"/>
    <x v="227"/>
    <n v="109.3"/>
    <n v="100"/>
    <n v="19"/>
    <x v="2"/>
    <x v="7"/>
    <n v="90951"/>
    <n v="3.9552487337271183"/>
    <n v="109.94931336653802"/>
  </r>
  <r>
    <x v="7"/>
    <x v="228"/>
    <n v="12.7"/>
    <n v="5"/>
    <n v="1"/>
    <x v="0"/>
    <x v="2"/>
    <n v="39520"/>
    <n v="0.24270631128637743"/>
    <n v="12.651821862348179"/>
  </r>
  <r>
    <x v="7"/>
    <x v="229"/>
    <n v="50.3"/>
    <n v="7"/>
    <n v="0"/>
    <x v="0"/>
    <x v="1"/>
    <n v="13496"/>
    <n v="0.24724655638528362"/>
    <n v="51.867219917012449"/>
  </r>
  <r>
    <x v="7"/>
    <x v="230"/>
    <n v="117.6"/>
    <n v="12"/>
    <n v="2"/>
    <x v="0"/>
    <x v="8"/>
    <n v="10180"/>
    <n v="0.90190437107953447"/>
    <n v="117.87819253438114"/>
  </r>
  <r>
    <x v="7"/>
    <x v="231"/>
    <n v="92.5"/>
    <n v="44"/>
    <n v="6"/>
    <x v="0"/>
    <x v="2"/>
    <n v="47481"/>
    <n v="2.1358155393201215"/>
    <n v="92.668646405930787"/>
  </r>
  <r>
    <x v="7"/>
    <x v="232"/>
    <n v="18.600000000000001"/>
    <n v="6"/>
    <n v="0"/>
    <x v="0"/>
    <x v="4"/>
    <n v="32264"/>
    <n v="0.16456345429661468"/>
    <n v="18.596578229605754"/>
  </r>
  <r>
    <x v="7"/>
    <x v="233"/>
    <n v="221.7"/>
    <n v="96"/>
    <n v="8"/>
    <x v="0"/>
    <x v="10"/>
    <n v="43312"/>
    <n v="8.5929262315184953"/>
    <n v="221.6475803472479"/>
  </r>
  <r>
    <x v="7"/>
    <x v="234"/>
    <n v="16.399999999999999"/>
    <n v="2"/>
    <n v="0"/>
    <x v="0"/>
    <x v="9"/>
    <n v="12245"/>
    <n v="0.34308671688312575"/>
    <n v="16.333197223356471"/>
  </r>
  <r>
    <x v="7"/>
    <x v="235"/>
    <n v="36.799999999999997"/>
    <n v="20"/>
    <n v="4"/>
    <x v="2"/>
    <x v="4"/>
    <n v="53634"/>
    <n v="0.54854484765538214"/>
    <n v="37.28977887161129"/>
  </r>
  <r>
    <x v="7"/>
    <x v="236"/>
    <n v="48.7"/>
    <n v="39"/>
    <n v="7"/>
    <x v="2"/>
    <x v="1"/>
    <n v="79983"/>
    <n v="1.3775165284322943"/>
    <n v="48.760361576835081"/>
  </r>
  <r>
    <x v="7"/>
    <x v="237"/>
    <n v="24.8"/>
    <n v="6"/>
    <n v="1"/>
    <x v="0"/>
    <x v="2"/>
    <n v="24313"/>
    <n v="0.29124757354365294"/>
    <n v="24.678155719162586"/>
  </r>
  <r>
    <x v="7"/>
    <x v="238"/>
    <n v="32"/>
    <n v="12"/>
    <n v="2"/>
    <x v="0"/>
    <x v="5"/>
    <n v="37158"/>
    <n v="1.0421180702404949"/>
    <n v="32.294526077829808"/>
  </r>
  <r>
    <x v="7"/>
    <x v="239"/>
    <n v="30.9"/>
    <n v="7"/>
    <n v="0"/>
    <x v="0"/>
    <x v="11"/>
    <n v="22555"/>
    <n v="1.8310035992299323"/>
    <n v="31.035247173575701"/>
  </r>
  <r>
    <x v="7"/>
    <x v="240"/>
    <n v="44.7"/>
    <n v="14"/>
    <n v="2"/>
    <x v="0"/>
    <x v="2"/>
    <n v="31338"/>
    <n v="0.67957767160185678"/>
    <n v="44.674197459952772"/>
  </r>
  <r>
    <x v="7"/>
    <x v="241"/>
    <n v="0"/>
    <n v="0"/>
    <n v="0"/>
    <x v="0"/>
    <x v="8"/>
    <n v="5175"/>
    <n v="0"/>
    <n v="0"/>
  </r>
  <r>
    <x v="7"/>
    <x v="242"/>
    <n v="30.6"/>
    <n v="4"/>
    <n v="3"/>
    <x v="0"/>
    <x v="7"/>
    <n v="13040"/>
    <n v="0.15820994934908472"/>
    <n v="30.674846625766872"/>
  </r>
  <r>
    <x v="7"/>
    <x v="243"/>
    <n v="48.1"/>
    <n v="21"/>
    <n v="3"/>
    <x v="0"/>
    <x v="2"/>
    <n v="43527"/>
    <n v="1.0193665074027851"/>
    <n v="48.245916327796536"/>
  </r>
  <r>
    <x v="7"/>
    <x v="244"/>
    <n v="10"/>
    <n v="2"/>
    <n v="1"/>
    <x v="0"/>
    <x v="8"/>
    <n v="19816"/>
    <n v="0.1503173951799224"/>
    <n v="10.092854259184497"/>
  </r>
  <r>
    <x v="7"/>
    <x v="245"/>
    <n v="28.1"/>
    <n v="13"/>
    <n v="4"/>
    <x v="0"/>
    <x v="4"/>
    <n v="45789"/>
    <n v="0.35655415097599841"/>
    <n v="28.391098298718031"/>
  </r>
  <r>
    <x v="7"/>
    <x v="246"/>
    <n v="33.9"/>
    <n v="13"/>
    <n v="4"/>
    <x v="0"/>
    <x v="5"/>
    <n v="38097"/>
    <n v="1.128961242760536"/>
    <n v="34.123421791742132"/>
  </r>
  <r>
    <x v="7"/>
    <x v="247"/>
    <n v="20.6"/>
    <n v="11"/>
    <n v="1"/>
    <x v="2"/>
    <x v="4"/>
    <n v="52208"/>
    <n v="0.30169966621046018"/>
    <n v="21.069567882316889"/>
  </r>
  <r>
    <x v="7"/>
    <x v="248"/>
    <n v="53.4"/>
    <n v="11"/>
    <n v="1"/>
    <x v="0"/>
    <x v="10"/>
    <n v="20728"/>
    <n v="0.98460613069482761"/>
    <n v="53.068313392512543"/>
  </r>
  <r>
    <x v="7"/>
    <x v="249"/>
    <n v="49.8"/>
    <n v="29"/>
    <n v="1"/>
    <x v="2"/>
    <x v="10"/>
    <n v="57761"/>
    <n v="2.5957797991045455"/>
    <n v="50.206886999878812"/>
  </r>
  <r>
    <x v="7"/>
    <x v="250"/>
    <n v="31.2"/>
    <n v="24"/>
    <n v="4"/>
    <x v="2"/>
    <x v="7"/>
    <n v="77000"/>
    <n v="0.94925969609450822"/>
    <n v="31.168831168831169"/>
  </r>
  <r>
    <x v="7"/>
    <x v="251"/>
    <n v="31.6"/>
    <n v="204"/>
    <n v="18"/>
    <x v="1"/>
    <x v="4"/>
    <n v="638712"/>
    <n v="5.5951574460848983"/>
    <n v="31.939277796565587"/>
  </r>
  <r>
    <x v="7"/>
    <x v="252"/>
    <n v="120.9"/>
    <n v="2"/>
    <n v="0"/>
    <x v="0"/>
    <x v="2"/>
    <n v="1575"/>
    <n v="9.7082524514550975E-2"/>
    <n v="126.98412698412699"/>
  </r>
  <r>
    <x v="7"/>
    <x v="253"/>
    <n v="26.6"/>
    <n v="6"/>
    <n v="0"/>
    <x v="0"/>
    <x v="7"/>
    <n v="22401"/>
    <n v="0.23731492402362706"/>
    <n v="26.784518548279099"/>
  </r>
  <r>
    <x v="7"/>
    <x v="254"/>
    <n v="25.8"/>
    <n v="12"/>
    <n v="1"/>
    <x v="0"/>
    <x v="1"/>
    <n v="46379"/>
    <n v="0.42385123951762899"/>
    <n v="25.873779081049612"/>
  </r>
  <r>
    <x v="7"/>
    <x v="255"/>
    <n v="30.4"/>
    <n v="3"/>
    <n v="1"/>
    <x v="0"/>
    <x v="2"/>
    <n v="9751"/>
    <n v="0.14562378677182647"/>
    <n v="30.766075274330841"/>
  </r>
  <r>
    <x v="7"/>
    <x v="256"/>
    <n v="20.5"/>
    <n v="16"/>
    <n v="2"/>
    <x v="2"/>
    <x v="4"/>
    <n v="77907"/>
    <n v="0.43883587812430574"/>
    <n v="20.53730730229633"/>
  </r>
  <r>
    <x v="7"/>
    <x v="257"/>
    <n v="0"/>
    <n v="0"/>
    <n v="0"/>
    <x v="0"/>
    <x v="3"/>
    <n v="932"/>
    <n v="0"/>
    <n v="0"/>
  </r>
  <r>
    <x v="7"/>
    <x v="258"/>
    <n v="23.7"/>
    <n v="8"/>
    <n v="2"/>
    <x v="0"/>
    <x v="11"/>
    <n v="33687"/>
    <n v="2.0925755419770651"/>
    <n v="23.748033365986878"/>
  </r>
  <r>
    <x v="7"/>
    <x v="261"/>
    <n v="95.1"/>
    <n v="10"/>
    <n v="2"/>
    <x v="0"/>
    <x v="10"/>
    <n v="10561"/>
    <n v="0.8950964824498433"/>
    <n v="94.688003030016105"/>
  </r>
  <r>
    <x v="7"/>
    <x v="262"/>
    <n v="120.6"/>
    <n v="14"/>
    <n v="1"/>
    <x v="0"/>
    <x v="7"/>
    <n v="11577"/>
    <n v="0.55373482272179653"/>
    <n v="120.9294290403386"/>
  </r>
  <r>
    <x v="7"/>
    <x v="263"/>
    <n v="75.900000000000006"/>
    <n v="22"/>
    <n v="4"/>
    <x v="0"/>
    <x v="7"/>
    <n v="28673"/>
    <n v="0.87015472141996597"/>
    <n v="76.727234680710083"/>
  </r>
  <r>
    <x v="7"/>
    <x v="264"/>
    <n v="101.4"/>
    <n v="94"/>
    <n v="8"/>
    <x v="2"/>
    <x v="10"/>
    <n v="92956"/>
    <n v="8.4139069350285265"/>
    <n v="101.12311200998322"/>
  </r>
  <r>
    <x v="7"/>
    <x v="265"/>
    <n v="28"/>
    <n v="7"/>
    <n v="2"/>
    <x v="0"/>
    <x v="4"/>
    <n v="25020"/>
    <n v="0.19199069667938376"/>
    <n v="27.977617905675459"/>
  </r>
  <r>
    <x v="7"/>
    <x v="266"/>
    <n v="25.7"/>
    <n v="6"/>
    <n v="1"/>
    <x v="0"/>
    <x v="11"/>
    <n v="23526"/>
    <n v="1.569431656482799"/>
    <n v="25.503698036215251"/>
  </r>
  <r>
    <x v="7"/>
    <x v="267"/>
    <n v="8.9"/>
    <n v="5"/>
    <n v="1"/>
    <x v="2"/>
    <x v="3"/>
    <n v="55889"/>
    <n v="0.77247755180234456"/>
    <n v="8.946304281701229"/>
  </r>
  <r>
    <x v="7"/>
    <x v="268"/>
    <n v="49.8"/>
    <n v="23"/>
    <n v="2"/>
    <x v="0"/>
    <x v="8"/>
    <n v="46089"/>
    <n v="1.7286500445691075"/>
    <n v="49.903447677319967"/>
  </r>
  <r>
    <x v="7"/>
    <x v="269"/>
    <n v="77.599999999999994"/>
    <n v="15"/>
    <n v="5"/>
    <x v="0"/>
    <x v="7"/>
    <n v="19120"/>
    <n v="0.59328731005906765"/>
    <n v="78.45188284518828"/>
  </r>
  <r>
    <x v="7"/>
    <x v="270"/>
    <n v="112.4"/>
    <n v="19"/>
    <n v="4"/>
    <x v="0"/>
    <x v="7"/>
    <n v="16753"/>
    <n v="0.75149725940815237"/>
    <n v="113.41252313018563"/>
  </r>
  <r>
    <x v="7"/>
    <x v="271"/>
    <n v="3.1"/>
    <n v="1"/>
    <n v="1"/>
    <x v="0"/>
    <x v="9"/>
    <n v="32258"/>
    <n v="0.17154335844156288"/>
    <n v="3.1000062000124005"/>
  </r>
  <r>
    <x v="7"/>
    <x v="272"/>
    <n v="23.5"/>
    <n v="4"/>
    <n v="0"/>
    <x v="0"/>
    <x v="5"/>
    <n v="16797"/>
    <n v="0.34737269008016491"/>
    <n v="23.813776269571946"/>
  </r>
  <r>
    <x v="7"/>
    <x v="273"/>
    <n v="78.3"/>
    <n v="17"/>
    <n v="4"/>
    <x v="0"/>
    <x v="1"/>
    <n v="21670"/>
    <n v="0.60045592264997449"/>
    <n v="78.44946931241347"/>
  </r>
  <r>
    <x v="7"/>
    <x v="274"/>
    <n v="43.9"/>
    <n v="11"/>
    <n v="0"/>
    <x v="0"/>
    <x v="7"/>
    <n v="24781"/>
    <n v="0.43507736070998299"/>
    <n v="44.38884629353133"/>
  </r>
  <r>
    <x v="7"/>
    <x v="275"/>
    <n v="18.2"/>
    <n v="8"/>
    <n v="2"/>
    <x v="0"/>
    <x v="5"/>
    <n v="43768"/>
    <n v="0.69474538016032983"/>
    <n v="18.278194114421495"/>
  </r>
  <r>
    <x v="7"/>
    <x v="276"/>
    <n v="112.2"/>
    <n v="28"/>
    <n v="4"/>
    <x v="0"/>
    <x v="10"/>
    <n v="24987"/>
    <n v="2.5062701508595615"/>
    <n v="112.05827030055627"/>
  </r>
  <r>
    <x v="7"/>
    <x v="277"/>
    <n v="42"/>
    <n v="27"/>
    <n v="5"/>
    <x v="2"/>
    <x v="8"/>
    <n v="64513"/>
    <n v="2.0292848349289523"/>
    <n v="41.852029823446436"/>
  </r>
  <r>
    <x v="7"/>
    <x v="278"/>
    <n v="13.4"/>
    <n v="12"/>
    <n v="4"/>
    <x v="2"/>
    <x v="3"/>
    <n v="89583"/>
    <n v="1.8539461243256272"/>
    <n v="13.39539868055323"/>
  </r>
  <r>
    <x v="7"/>
    <x v="279"/>
    <n v="25.6"/>
    <n v="14"/>
    <n v="4"/>
    <x v="2"/>
    <x v="11"/>
    <n v="54440"/>
    <n v="3.6620071984598646"/>
    <n v="25.716385011021309"/>
  </r>
  <r>
    <x v="7"/>
    <x v="280"/>
    <n v="0"/>
    <n v="0"/>
    <n v="0"/>
    <x v="0"/>
    <x v="3"/>
    <n v="4906"/>
    <n v="0"/>
    <n v="0"/>
  </r>
  <r>
    <x v="7"/>
    <x v="281"/>
    <n v="22.1"/>
    <n v="3"/>
    <n v="0"/>
    <x v="0"/>
    <x v="1"/>
    <n v="13584"/>
    <n v="0.10596280987940725"/>
    <n v="22.084805653710248"/>
  </r>
  <r>
    <x v="7"/>
    <x v="282"/>
    <n v="27"/>
    <n v="10"/>
    <n v="2"/>
    <x v="0"/>
    <x v="4"/>
    <n v="36584"/>
    <n v="0.27427242382769107"/>
    <n v="27.33435381587579"/>
  </r>
  <r>
    <x v="7"/>
    <x v="283"/>
    <n v="54.3"/>
    <n v="14"/>
    <n v="1"/>
    <x v="0"/>
    <x v="11"/>
    <n v="25583"/>
    <n v="3.6620071984598646"/>
    <n v="54.723840050033225"/>
  </r>
  <r>
    <x v="7"/>
    <x v="284"/>
    <n v="47.6"/>
    <n v="20"/>
    <n v="6"/>
    <x v="0"/>
    <x v="2"/>
    <n v="41465"/>
    <n v="0.97082524514550972"/>
    <n v="48.233449897503917"/>
  </r>
  <r>
    <x v="7"/>
    <x v="285"/>
    <n v="105.9"/>
    <n v="230"/>
    <n v="6"/>
    <x v="1"/>
    <x v="7"/>
    <n v="215521"/>
    <n v="9.0970720875723714"/>
    <n v="106.71813883565871"/>
  </r>
  <r>
    <x v="7"/>
    <x v="286"/>
    <n v="42.3"/>
    <n v="9"/>
    <n v="5"/>
    <x v="0"/>
    <x v="5"/>
    <n v="21213"/>
    <n v="0.7815885526803712"/>
    <n v="42.42681374628765"/>
  </r>
  <r>
    <x v="7"/>
    <x v="287"/>
    <n v="8.9"/>
    <n v="3"/>
    <n v="0"/>
    <x v="0"/>
    <x v="5"/>
    <n v="33903"/>
    <n v="0.26052951756012371"/>
    <n v="8.8487744447394032"/>
  </r>
  <r>
    <x v="7"/>
    <x v="288"/>
    <n v="44.5"/>
    <n v="15"/>
    <n v="2"/>
    <x v="0"/>
    <x v="0"/>
    <n v="33462"/>
    <n v="3.0481609428977854"/>
    <n v="44.826967903890981"/>
  </r>
  <r>
    <x v="7"/>
    <x v="289"/>
    <n v="6.3"/>
    <n v="2"/>
    <n v="0"/>
    <x v="0"/>
    <x v="3"/>
    <n v="31870"/>
    <n v="0.30899102072093787"/>
    <n v="6.2754941951678704"/>
  </r>
  <r>
    <x v="7"/>
    <x v="290"/>
    <n v="256.10000000000002"/>
    <n v="107"/>
    <n v="13"/>
    <x v="0"/>
    <x v="7"/>
    <n v="41725"/>
    <n v="4.2321161450880158"/>
    <n v="256.44098262432595"/>
  </r>
  <r>
    <x v="7"/>
    <x v="291"/>
    <n v="29.6"/>
    <n v="4"/>
    <n v="0"/>
    <x v="0"/>
    <x v="1"/>
    <n v="13520"/>
    <n v="0.14128374650587636"/>
    <n v="29.585798816568047"/>
  </r>
  <r>
    <x v="7"/>
    <x v="292"/>
    <n v="23.8"/>
    <n v="7"/>
    <n v="2"/>
    <x v="0"/>
    <x v="1"/>
    <n v="29445"/>
    <n v="0.24724655638528362"/>
    <n v="23.773136355917813"/>
  </r>
  <r>
    <x v="7"/>
    <x v="293"/>
    <n v="38.5"/>
    <n v="8"/>
    <n v="1"/>
    <x v="0"/>
    <x v="6"/>
    <n v="20524"/>
    <n v="1.9433041028007869"/>
    <n v="38.978756577665173"/>
  </r>
  <r>
    <x v="7"/>
    <x v="294"/>
    <n v="60.9"/>
    <n v="215"/>
    <n v="24"/>
    <x v="1"/>
    <x v="8"/>
    <n v="347483"/>
    <n v="16.159119981841659"/>
    <n v="61.873530503650542"/>
  </r>
  <r>
    <x v="7"/>
    <x v="295"/>
    <n v="34.299999999999997"/>
    <n v="17"/>
    <n v="2"/>
    <x v="0"/>
    <x v="8"/>
    <n v="49314"/>
    <n v="1.2776978590293404"/>
    <n v="34.472969136553516"/>
  </r>
  <r>
    <x v="7"/>
    <x v="296"/>
    <n v="59.5"/>
    <n v="6"/>
    <n v="2"/>
    <x v="0"/>
    <x v="10"/>
    <n v="9874"/>
    <n v="0.53705788946990596"/>
    <n v="60.765647154142194"/>
  </r>
  <r>
    <x v="7"/>
    <x v="297"/>
    <n v="60.7"/>
    <n v="10"/>
    <n v="1"/>
    <x v="0"/>
    <x v="10"/>
    <n v="16431"/>
    <n v="0.8950964824498433"/>
    <n v="60.860568437709212"/>
  </r>
  <r>
    <x v="7"/>
    <x v="298"/>
    <n v="55"/>
    <n v="17"/>
    <n v="8"/>
    <x v="0"/>
    <x v="7"/>
    <n v="30654"/>
    <n v="0.67239228473361001"/>
    <n v="55.457689045475313"/>
  </r>
  <r>
    <x v="7"/>
    <x v="299"/>
    <n v="3.6"/>
    <n v="1"/>
    <n v="0"/>
    <x v="0"/>
    <x v="9"/>
    <n v="27508"/>
    <n v="0.17154335844156288"/>
    <n v="3.6353060927730114"/>
  </r>
  <r>
    <x v="7"/>
    <x v="300"/>
    <n v="10.7"/>
    <n v="7"/>
    <n v="0"/>
    <x v="2"/>
    <x v="8"/>
    <n v="64918"/>
    <n v="0.52611088312972842"/>
    <n v="10.782833728703904"/>
  </r>
  <r>
    <x v="7"/>
    <x v="301"/>
    <n v="32.1"/>
    <n v="7"/>
    <n v="1"/>
    <x v="0"/>
    <x v="11"/>
    <n v="21867"/>
    <n v="1.8310035992299323"/>
    <n v="32.011707138610689"/>
  </r>
  <r>
    <x v="7"/>
    <x v="302"/>
    <n v="48.5"/>
    <n v="22"/>
    <n v="4"/>
    <x v="0"/>
    <x v="7"/>
    <n v="44925"/>
    <n v="0.87015472141996597"/>
    <n v="48.970506399554814"/>
  </r>
  <r>
    <x v="7"/>
    <x v="303"/>
    <n v="33.700000000000003"/>
    <n v="23"/>
    <n v="8"/>
    <x v="2"/>
    <x v="1"/>
    <n v="67831"/>
    <n v="0.81238154240878901"/>
    <n v="33.907800268313899"/>
  </r>
  <r>
    <x v="7"/>
    <x v="304"/>
    <n v="53.1"/>
    <n v="54"/>
    <n v="7"/>
    <x v="1"/>
    <x v="10"/>
    <n v="101192"/>
    <n v="4.8335210052291533"/>
    <n v="53.363902284765601"/>
  </r>
  <r>
    <x v="7"/>
    <x v="305"/>
    <n v="46.2"/>
    <n v="20"/>
    <n v="3"/>
    <x v="0"/>
    <x v="10"/>
    <n v="43341"/>
    <n v="1.7901929648996866"/>
    <n v="46.145681917814542"/>
  </r>
  <r>
    <x v="7"/>
    <x v="306"/>
    <n v="43.1"/>
    <n v="24"/>
    <n v="3"/>
    <x v="2"/>
    <x v="8"/>
    <n v="55001"/>
    <n v="1.8038087421590689"/>
    <n v="43.635570262358868"/>
  </r>
  <r>
    <x v="7"/>
    <x v="307"/>
    <n v="33.1"/>
    <n v="24"/>
    <n v="2"/>
    <x v="2"/>
    <x v="4"/>
    <n v="72050"/>
    <n v="0.6582538171864587"/>
    <n v="33.310201249132547"/>
  </r>
  <r>
    <x v="7"/>
    <x v="308"/>
    <n v="0"/>
    <n v="0"/>
    <n v="0"/>
    <x v="0"/>
    <x v="3"/>
    <n v="1132"/>
    <n v="0"/>
    <n v="0"/>
  </r>
  <r>
    <x v="7"/>
    <x v="309"/>
    <n v="18"/>
    <n v="8"/>
    <n v="0"/>
    <x v="0"/>
    <x v="11"/>
    <n v="44485"/>
    <n v="2.0925755419770651"/>
    <n v="17.98358997414859"/>
  </r>
  <r>
    <x v="7"/>
    <x v="310"/>
    <n v="56.2"/>
    <n v="7"/>
    <n v="1"/>
    <x v="0"/>
    <x v="10"/>
    <n v="12390"/>
    <n v="0.62656753771489038"/>
    <n v="56.497175141242941"/>
  </r>
  <r>
    <x v="7"/>
    <x v="311"/>
    <n v="23.5"/>
    <n v="6"/>
    <n v="1"/>
    <x v="0"/>
    <x v="4"/>
    <n v="25453"/>
    <n v="0.16456345429661468"/>
    <n v="23.572859780772404"/>
  </r>
  <r>
    <x v="7"/>
    <x v="312"/>
    <n v="41"/>
    <n v="10"/>
    <n v="4"/>
    <x v="0"/>
    <x v="2"/>
    <n v="24310"/>
    <n v="0.48541262257275486"/>
    <n v="41.135335252982316"/>
  </r>
  <r>
    <x v="7"/>
    <x v="313"/>
    <n v="94.7"/>
    <n v="25"/>
    <n v="3"/>
    <x v="0"/>
    <x v="7"/>
    <n v="26418"/>
    <n v="0.98881218343177957"/>
    <n v="94.632447573624049"/>
  </r>
  <r>
    <x v="7"/>
    <x v="314"/>
    <n v="4.3"/>
    <n v="2"/>
    <n v="2"/>
    <x v="0"/>
    <x v="3"/>
    <n v="46112"/>
    <n v="0.30899102072093787"/>
    <n v="4.3372657876474667"/>
  </r>
  <r>
    <x v="7"/>
    <x v="315"/>
    <n v="34.799999999999997"/>
    <n v="6"/>
    <n v="4"/>
    <x v="0"/>
    <x v="7"/>
    <n v="17075"/>
    <n v="0.23731492402362706"/>
    <n v="35.13909224011713"/>
  </r>
  <r>
    <x v="7"/>
    <x v="316"/>
    <n v="80.8"/>
    <n v="39"/>
    <n v="5"/>
    <x v="0"/>
    <x v="7"/>
    <n v="47725"/>
    <n v="1.542547006153576"/>
    <n v="81.718177056050294"/>
  </r>
  <r>
    <x v="7"/>
    <x v="317"/>
    <n v="21.2"/>
    <n v="6"/>
    <n v="1"/>
    <x v="0"/>
    <x v="4"/>
    <n v="27578"/>
    <n v="0.16456345429661468"/>
    <n v="21.756472550583798"/>
  </r>
  <r>
    <x v="7"/>
    <x v="318"/>
    <n v="10.3"/>
    <n v="4"/>
    <n v="1"/>
    <x v="0"/>
    <x v="2"/>
    <n v="38412"/>
    <n v="0.19416504902910195"/>
    <n v="10.413412475268146"/>
  </r>
  <r>
    <x v="7"/>
    <x v="319"/>
    <n v="22.9"/>
    <n v="6"/>
    <n v="1"/>
    <x v="0"/>
    <x v="4"/>
    <n v="26084"/>
    <n v="0.16456345429661468"/>
    <n v="23.002606962122371"/>
  </r>
  <r>
    <x v="7"/>
    <x v="320"/>
    <n v="63.5"/>
    <n v="11"/>
    <n v="0"/>
    <x v="0"/>
    <x v="1"/>
    <n v="17259"/>
    <n v="0.38853030289115992"/>
    <n v="63.73486297004461"/>
  </r>
  <r>
    <x v="7"/>
    <x v="321"/>
    <n v="56.2"/>
    <n v="28"/>
    <n v="4"/>
    <x v="0"/>
    <x v="10"/>
    <n v="49855"/>
    <n v="2.5062701508595615"/>
    <n v="56.16287232975629"/>
  </r>
  <r>
    <x v="7"/>
    <x v="322"/>
    <n v="36.200000000000003"/>
    <n v="7"/>
    <n v="1"/>
    <x v="0"/>
    <x v="1"/>
    <n v="19147"/>
    <n v="0.24724655638528362"/>
    <n v="36.559252102156997"/>
  </r>
  <r>
    <x v="7"/>
    <x v="323"/>
    <n v="43.4"/>
    <n v="22"/>
    <n v="3"/>
    <x v="2"/>
    <x v="2"/>
    <n v="50349"/>
    <n v="1.0679077696600607"/>
    <n v="43.69500883830861"/>
  </r>
  <r>
    <x v="7"/>
    <x v="324"/>
    <n v="68.099999999999994"/>
    <n v="13"/>
    <n v="2"/>
    <x v="0"/>
    <x v="2"/>
    <n v="18891"/>
    <n v="0.63103640934458127"/>
    <n v="68.8158382298449"/>
  </r>
  <r>
    <x v="7"/>
    <x v="325"/>
    <n v="19"/>
    <n v="12"/>
    <n v="3"/>
    <x v="2"/>
    <x v="9"/>
    <n v="62844"/>
    <n v="2.058520301298755"/>
    <n v="19.094901661256444"/>
  </r>
  <r>
    <x v="7"/>
    <x v="326"/>
    <n v="10.3"/>
    <n v="2"/>
    <n v="0"/>
    <x v="0"/>
    <x v="0"/>
    <n v="19152"/>
    <n v="0.40642145905303795"/>
    <n v="10.442773600668337"/>
  </r>
  <r>
    <x v="7"/>
    <x v="327"/>
    <n v="13.4"/>
    <n v="2"/>
    <n v="0"/>
    <x v="0"/>
    <x v="2"/>
    <n v="15015"/>
    <n v="9.7082524514550975E-2"/>
    <n v="13.32001332001332"/>
  </r>
  <r>
    <x v="7"/>
    <x v="328"/>
    <n v="11.9"/>
    <n v="3"/>
    <n v="0"/>
    <x v="0"/>
    <x v="9"/>
    <n v="24684"/>
    <n v="0.51463007532468874"/>
    <n v="12.153621779290228"/>
  </r>
  <r>
    <x v="7"/>
    <x v="329"/>
    <n v="27.6"/>
    <n v="30"/>
    <n v="2"/>
    <x v="1"/>
    <x v="4"/>
    <n v="107492"/>
    <n v="0.82281727148307315"/>
    <n v="27.909053697019313"/>
  </r>
  <r>
    <x v="7"/>
    <x v="330"/>
    <n v="7.7"/>
    <n v="2"/>
    <n v="1"/>
    <x v="0"/>
    <x v="3"/>
    <n v="25720"/>
    <n v="0.30899102072093787"/>
    <n v="7.776049766718506"/>
  </r>
  <r>
    <x v="7"/>
    <x v="331"/>
    <n v="54.7"/>
    <n v="8"/>
    <n v="0"/>
    <x v="0"/>
    <x v="4"/>
    <n v="14508"/>
    <n v="0.21941793906215287"/>
    <n v="55.141990625861595"/>
  </r>
  <r>
    <x v="7"/>
    <x v="332"/>
    <n v="8.1999999999999993"/>
    <n v="2"/>
    <n v="1"/>
    <x v="0"/>
    <x v="5"/>
    <n v="24258"/>
    <n v="0.17368634504008246"/>
    <n v="8.2447027784648359"/>
  </r>
  <r>
    <x v="7"/>
    <x v="333"/>
    <n v="73.3"/>
    <n v="30"/>
    <n v="6"/>
    <x v="0"/>
    <x v="2"/>
    <n v="40847"/>
    <n v="1.4562378677182646"/>
    <n v="73.444806228119575"/>
  </r>
  <r>
    <x v="7"/>
    <x v="334"/>
    <n v="16.7"/>
    <n v="4"/>
    <n v="1"/>
    <x v="0"/>
    <x v="1"/>
    <n v="23659"/>
    <n v="0.14128374650587636"/>
    <n v="16.906885329050255"/>
  </r>
  <r>
    <x v="7"/>
    <x v="335"/>
    <n v="29.5"/>
    <n v="7"/>
    <n v="1"/>
    <x v="0"/>
    <x v="8"/>
    <n v="23678"/>
    <n v="0.52611088312972842"/>
    <n v="29.563307711799983"/>
  </r>
  <r>
    <x v="7"/>
    <x v="336"/>
    <n v="6.9"/>
    <n v="2"/>
    <n v="0"/>
    <x v="0"/>
    <x v="2"/>
    <n v="28987"/>
    <n v="9.7082524514550975E-2"/>
    <n v="6.8996446682995822"/>
  </r>
  <r>
    <x v="7"/>
    <x v="337"/>
    <n v="22.9"/>
    <n v="5"/>
    <n v="0"/>
    <x v="0"/>
    <x v="7"/>
    <n v="21800"/>
    <n v="0.1977624366863559"/>
    <n v="22.935779816513762"/>
  </r>
  <r>
    <x v="7"/>
    <x v="338"/>
    <n v="47.9"/>
    <n v="25"/>
    <n v="3"/>
    <x v="2"/>
    <x v="8"/>
    <n v="51758"/>
    <n v="1.8789674397490301"/>
    <n v="48.301711812666639"/>
  </r>
  <r>
    <x v="7"/>
    <x v="339"/>
    <n v="30.6"/>
    <n v="5"/>
    <n v="2"/>
    <x v="0"/>
    <x v="1"/>
    <n v="15995"/>
    <n v="0.17660468313234542"/>
    <n v="31.259768677711783"/>
  </r>
  <r>
    <x v="7"/>
    <x v="340"/>
    <n v="53.2"/>
    <n v="7"/>
    <n v="1"/>
    <x v="0"/>
    <x v="8"/>
    <n v="13021"/>
    <n v="0.52611088312972842"/>
    <n v="53.759311880807921"/>
  </r>
  <r>
    <x v="7"/>
    <x v="341"/>
    <n v="19.899999999999999"/>
    <n v="31"/>
    <n v="2"/>
    <x v="1"/>
    <x v="1"/>
    <n v="154865"/>
    <n v="1.0949490354205416"/>
    <n v="20.017434539760437"/>
  </r>
  <r>
    <x v="7"/>
    <x v="342"/>
    <n v="24.6"/>
    <n v="7"/>
    <n v="0"/>
    <x v="0"/>
    <x v="2"/>
    <n v="28014"/>
    <n v="0.33978883580092839"/>
    <n v="24.98750624687656"/>
  </r>
  <r>
    <x v="7"/>
    <x v="343"/>
    <n v="35.299999999999997"/>
    <n v="6"/>
    <n v="0"/>
    <x v="0"/>
    <x v="1"/>
    <n v="16970"/>
    <n v="0.21192561975881449"/>
    <n v="35.356511490866232"/>
  </r>
  <r>
    <x v="7"/>
    <x v="344"/>
    <n v="26.9"/>
    <n v="6"/>
    <n v="1"/>
    <x v="0"/>
    <x v="6"/>
    <n v="22407"/>
    <n v="1.4574780771005902"/>
    <n v="26.77734636497523"/>
  </r>
  <r>
    <x v="7"/>
    <x v="345"/>
    <n v="43.8"/>
    <n v="28"/>
    <n v="3"/>
    <x v="2"/>
    <x v="8"/>
    <n v="63322"/>
    <n v="2.1044435325189137"/>
    <n v="44.218439089100158"/>
  </r>
  <r>
    <x v="7"/>
    <x v="346"/>
    <n v="23"/>
    <n v="10"/>
    <n v="0"/>
    <x v="0"/>
    <x v="2"/>
    <n v="43402"/>
    <n v="0.48541262257275486"/>
    <n v="23.040412884198886"/>
  </r>
  <r>
    <x v="7"/>
    <x v="347"/>
    <n v="11.2"/>
    <n v="14"/>
    <n v="1"/>
    <x v="1"/>
    <x v="4"/>
    <n v="124695"/>
    <n v="0.38398139335876752"/>
    <n v="11.227394843417938"/>
  </r>
  <r>
    <x v="7"/>
    <x v="348"/>
    <n v="11.8"/>
    <n v="1"/>
    <n v="0"/>
    <x v="0"/>
    <x v="4"/>
    <n v="8430"/>
    <n v="2.7427242382769109E-2"/>
    <n v="11.862396204033214"/>
  </r>
  <r>
    <x v="7"/>
    <x v="349"/>
    <n v="23.4"/>
    <n v="10"/>
    <n v="4"/>
    <x v="0"/>
    <x v="4"/>
    <n v="41882"/>
    <n v="0.27427242382769107"/>
    <n v="23.876605701733443"/>
  </r>
  <r>
    <x v="7"/>
    <x v="350"/>
    <n v="69.400000000000006"/>
    <n v="15"/>
    <n v="1"/>
    <x v="0"/>
    <x v="7"/>
    <n v="21525"/>
    <n v="0.59328731005906765"/>
    <n v="69.686411149825787"/>
  </r>
  <r>
    <x v="7"/>
    <x v="351"/>
    <n v="16.8"/>
    <n v="8"/>
    <n v="0"/>
    <x v="0"/>
    <x v="2"/>
    <n v="47537"/>
    <n v="0.3883300980582039"/>
    <n v="16.828996360729537"/>
  </r>
  <r>
    <x v="7"/>
    <x v="352"/>
    <n v="146.6"/>
    <n v="33"/>
    <n v="3"/>
    <x v="0"/>
    <x v="5"/>
    <n v="22468"/>
    <n v="2.8658246931613607"/>
    <n v="146.87555634680436"/>
  </r>
  <r>
    <x v="7"/>
    <x v="353"/>
    <n v="24.6"/>
    <n v="11"/>
    <n v="2"/>
    <x v="0"/>
    <x v="4"/>
    <n v="44586"/>
    <n v="0.30169966621046018"/>
    <n v="24.671421522450991"/>
  </r>
  <r>
    <x v="7"/>
    <x v="354"/>
    <n v="43.9"/>
    <n v="56"/>
    <n v="9"/>
    <x v="1"/>
    <x v="5"/>
    <n v="126116"/>
    <n v="4.8632176611223086"/>
    <n v="44.403564971930606"/>
  </r>
  <r>
    <x v="7"/>
    <x v="355"/>
    <m/>
    <n v="237"/>
    <n v="24"/>
    <x v="3"/>
    <x v="12"/>
    <e v="#N/A"/>
    <e v="#N/A"/>
    <e v="#N/A"/>
  </r>
  <r>
    <x v="8"/>
    <x v="260"/>
    <n v="69.599999999999994"/>
    <n v="108"/>
    <n v="21"/>
    <x v="1"/>
    <x v="7"/>
    <n v="153434"/>
    <n v="4.2716686324252873"/>
    <n v="70.388570981659868"/>
  </r>
  <r>
    <x v="8"/>
    <x v="0"/>
    <n v="11.8"/>
    <n v="3"/>
    <n v="0"/>
    <x v="0"/>
    <x v="0"/>
    <n v="25390"/>
    <n v="0.60963218857955703"/>
    <n v="11.815675462780622"/>
  </r>
  <r>
    <x v="8"/>
    <x v="1"/>
    <n v="37.700000000000003"/>
    <n v="12"/>
    <n v="1"/>
    <x v="0"/>
    <x v="1"/>
    <n v="31499"/>
    <n v="0.42385123951762899"/>
    <n v="38.096447506270039"/>
  </r>
  <r>
    <x v="8"/>
    <x v="2"/>
    <n v="11.1"/>
    <n v="3"/>
    <n v="1"/>
    <x v="0"/>
    <x v="2"/>
    <n v="26962"/>
    <n v="0.14562378677182647"/>
    <n v="11.126771011052593"/>
  </r>
  <r>
    <x v="8"/>
    <x v="3"/>
    <n v="7.2"/>
    <n v="2"/>
    <n v="1"/>
    <x v="0"/>
    <x v="3"/>
    <n v="27935"/>
    <n v="0.30899102072093787"/>
    <n v="7.1594773581528557"/>
  </r>
  <r>
    <x v="8"/>
    <x v="4"/>
    <n v="29.8"/>
    <n v="6"/>
    <n v="0"/>
    <x v="0"/>
    <x v="4"/>
    <n v="20014"/>
    <n v="0.16456345429661468"/>
    <n v="29.979014689717197"/>
  </r>
  <r>
    <x v="8"/>
    <x v="5"/>
    <n v="82.1"/>
    <n v="21"/>
    <n v="2"/>
    <x v="0"/>
    <x v="4"/>
    <n v="25218"/>
    <n v="0.57597209003815131"/>
    <n v="83.273852010468715"/>
  </r>
  <r>
    <x v="8"/>
    <x v="6"/>
    <n v="32.9"/>
    <n v="36"/>
    <n v="7"/>
    <x v="1"/>
    <x v="1"/>
    <n v="108470"/>
    <n v="1.2715537185528871"/>
    <n v="33.18890015672536"/>
  </r>
  <r>
    <x v="8"/>
    <x v="7"/>
    <n v="19.2"/>
    <n v="14"/>
    <n v="2"/>
    <x v="2"/>
    <x v="5"/>
    <n v="72629"/>
    <n v="1.2158044152805771"/>
    <n v="19.276046758181995"/>
  </r>
  <r>
    <x v="8"/>
    <x v="8"/>
    <n v="18.399999999999999"/>
    <n v="39"/>
    <n v="7"/>
    <x v="1"/>
    <x v="6"/>
    <n v="203990"/>
    <n v="9.4736075011538379"/>
    <n v="19.118584244325703"/>
  </r>
  <r>
    <x v="8"/>
    <x v="9"/>
    <n v="28.6"/>
    <n v="32"/>
    <n v="2"/>
    <x v="1"/>
    <x v="4"/>
    <n v="109682"/>
    <n v="0.87767175624861149"/>
    <n v="29.17525209241261"/>
  </r>
  <r>
    <x v="8"/>
    <x v="10"/>
    <n v="186"/>
    <n v="19"/>
    <n v="0"/>
    <x v="0"/>
    <x v="7"/>
    <n v="10083"/>
    <n v="0.75149725940815237"/>
    <n v="188.43598135475551"/>
  </r>
  <r>
    <x v="8"/>
    <x v="11"/>
    <n v="69.7"/>
    <n v="39"/>
    <n v="4"/>
    <x v="2"/>
    <x v="7"/>
    <n v="54766"/>
    <n v="1.542547006153576"/>
    <n v="71.21206588029068"/>
  </r>
  <r>
    <x v="8"/>
    <x v="12"/>
    <n v="0"/>
    <n v="0"/>
    <n v="0"/>
    <x v="0"/>
    <x v="3"/>
    <n v="3654"/>
    <n v="0"/>
    <n v="0"/>
  </r>
  <r>
    <x v="8"/>
    <x v="13"/>
    <n v="37.5"/>
    <n v="59"/>
    <n v="5"/>
    <x v="1"/>
    <x v="8"/>
    <n v="155226"/>
    <n v="4.4343631578077112"/>
    <n v="38.009096414260497"/>
  </r>
  <r>
    <x v="8"/>
    <x v="14"/>
    <n v="56.7"/>
    <n v="52"/>
    <n v="6"/>
    <x v="2"/>
    <x v="1"/>
    <n v="89870"/>
    <n v="1.8366887045763927"/>
    <n v="57.861355290975851"/>
  </r>
  <r>
    <x v="8"/>
    <x v="15"/>
    <n v="47.1"/>
    <n v="411"/>
    <n v="60"/>
    <x v="1"/>
    <x v="1"/>
    <n v="854047"/>
    <n v="14.516904953478795"/>
    <n v="48.123815199866051"/>
  </r>
  <r>
    <x v="8"/>
    <x v="16"/>
    <n v="29.9"/>
    <n v="49"/>
    <n v="10"/>
    <x v="1"/>
    <x v="2"/>
    <n v="161156"/>
    <n v="2.3785218506064987"/>
    <n v="30.40532155178833"/>
  </r>
  <r>
    <x v="8"/>
    <x v="17"/>
    <n v="8.6"/>
    <n v="1"/>
    <n v="1"/>
    <x v="0"/>
    <x v="9"/>
    <n v="11801"/>
    <n v="0.17154335844156288"/>
    <n v="8.4738581476146084"/>
  </r>
  <r>
    <x v="8"/>
    <x v="18"/>
    <n v="28.5"/>
    <n v="46"/>
    <n v="12"/>
    <x v="1"/>
    <x v="2"/>
    <n v="157223"/>
    <n v="2.2328980638346723"/>
    <n v="29.257805791773468"/>
  </r>
  <r>
    <x v="8"/>
    <x v="19"/>
    <n v="11.7"/>
    <n v="8"/>
    <n v="1"/>
    <x v="2"/>
    <x v="0"/>
    <n v="67708"/>
    <n v="1.6256858362121518"/>
    <n v="11.81544278371832"/>
  </r>
  <r>
    <x v="8"/>
    <x v="20"/>
    <n v="47.8"/>
    <n v="8"/>
    <n v="2"/>
    <x v="0"/>
    <x v="7"/>
    <n v="16719"/>
    <n v="0.31641989869816944"/>
    <n v="47.849751779412649"/>
  </r>
  <r>
    <x v="8"/>
    <x v="21"/>
    <n v="29.2"/>
    <n v="2"/>
    <n v="0"/>
    <x v="0"/>
    <x v="7"/>
    <n v="6799"/>
    <n v="7.9104974674542361E-2"/>
    <n v="29.416090601559052"/>
  </r>
  <r>
    <x v="8"/>
    <x v="22"/>
    <n v="20.100000000000001"/>
    <n v="5"/>
    <n v="0"/>
    <x v="0"/>
    <x v="8"/>
    <n v="24630"/>
    <n v="0.37579348794980599"/>
    <n v="20.300446609825418"/>
  </r>
  <r>
    <x v="8"/>
    <x v="23"/>
    <n v="43.1"/>
    <n v="21"/>
    <n v="2"/>
    <x v="0"/>
    <x v="4"/>
    <n v="48477"/>
    <n v="0.57597209003815131"/>
    <n v="43.319512346061025"/>
  </r>
  <r>
    <x v="8"/>
    <x v="24"/>
    <n v="28.8"/>
    <n v="17"/>
    <n v="4"/>
    <x v="2"/>
    <x v="2"/>
    <n v="57339"/>
    <n v="0.82520145837368331"/>
    <n v="29.648232442142348"/>
  </r>
  <r>
    <x v="8"/>
    <x v="25"/>
    <n v="81.900000000000006"/>
    <n v="13"/>
    <n v="0"/>
    <x v="0"/>
    <x v="10"/>
    <n v="15895"/>
    <n v="1.1636254271847961"/>
    <n v="81.786725385341299"/>
  </r>
  <r>
    <x v="8"/>
    <x v="26"/>
    <n v="94.5"/>
    <n v="34"/>
    <n v="2"/>
    <x v="0"/>
    <x v="10"/>
    <n v="35969"/>
    <n v="3.0433280403294671"/>
    <n v="94.525841697016872"/>
  </r>
  <r>
    <x v="8"/>
    <x v="27"/>
    <n v="39.9"/>
    <n v="4"/>
    <n v="2"/>
    <x v="0"/>
    <x v="1"/>
    <n v="9550"/>
    <n v="0.14128374650587636"/>
    <n v="41.8848167539267"/>
  </r>
  <r>
    <x v="8"/>
    <x v="28"/>
    <n v="81.599999999999994"/>
    <n v="11"/>
    <n v="3"/>
    <x v="0"/>
    <x v="10"/>
    <n v="13444"/>
    <n v="0.98460613069482761"/>
    <n v="81.820886640880687"/>
  </r>
  <r>
    <x v="8"/>
    <x v="29"/>
    <n v="125.8"/>
    <n v="44"/>
    <n v="1"/>
    <x v="0"/>
    <x v="2"/>
    <n v="34748"/>
    <n v="2.1358155393201215"/>
    <n v="126.62599286289858"/>
  </r>
  <r>
    <x v="8"/>
    <x v="30"/>
    <n v="69.7"/>
    <n v="13"/>
    <n v="2"/>
    <x v="0"/>
    <x v="7"/>
    <n v="18398"/>
    <n v="0.51418233538452529"/>
    <n v="70.659854331992605"/>
  </r>
  <r>
    <x v="8"/>
    <x v="31"/>
    <n v="15.3"/>
    <n v="2"/>
    <n v="1"/>
    <x v="0"/>
    <x v="10"/>
    <n v="13106"/>
    <n v="0.17901929648996864"/>
    <n v="15.260186174271325"/>
  </r>
  <r>
    <x v="8"/>
    <x v="32"/>
    <n v="53.6"/>
    <n v="16"/>
    <n v="2"/>
    <x v="0"/>
    <x v="1"/>
    <n v="29941"/>
    <n v="0.56513498602350543"/>
    <n v="53.438428910190048"/>
  </r>
  <r>
    <x v="8"/>
    <x v="33"/>
    <n v="22.2"/>
    <n v="15"/>
    <n v="2"/>
    <x v="2"/>
    <x v="7"/>
    <n v="66354"/>
    <n v="0.59328731005906765"/>
    <n v="22.606022244325889"/>
  </r>
  <r>
    <x v="8"/>
    <x v="34"/>
    <n v="4.5999999999999996"/>
    <n v="2"/>
    <n v="0"/>
    <x v="0"/>
    <x v="2"/>
    <n v="44029"/>
    <n v="9.7082524514550975E-2"/>
    <n v="4.5424606509346113"/>
  </r>
  <r>
    <x v="8"/>
    <x v="35"/>
    <n v="278.39999999999998"/>
    <n v="87"/>
    <n v="4"/>
    <x v="0"/>
    <x v="7"/>
    <n v="30550"/>
    <n v="3.4410663983425924"/>
    <n v="284.77905073649754"/>
  </r>
  <r>
    <x v="8"/>
    <x v="36"/>
    <n v="76.7"/>
    <n v="23"/>
    <n v="2"/>
    <x v="0"/>
    <x v="7"/>
    <n v="29497"/>
    <n v="0.9097072087572371"/>
    <n v="77.974031257416001"/>
  </r>
  <r>
    <x v="8"/>
    <x v="37"/>
    <n v="61.8"/>
    <n v="16"/>
    <n v="1"/>
    <x v="0"/>
    <x v="2"/>
    <n v="25798"/>
    <n v="0.7766601961164078"/>
    <n v="62.020311652066049"/>
  </r>
  <r>
    <x v="8"/>
    <x v="38"/>
    <n v="31.2"/>
    <n v="13"/>
    <n v="1"/>
    <x v="0"/>
    <x v="1"/>
    <n v="41077"/>
    <n v="0.45917217614409817"/>
    <n v="31.647880809211966"/>
  </r>
  <r>
    <x v="8"/>
    <x v="39"/>
    <n v="73.5"/>
    <n v="15"/>
    <n v="0"/>
    <x v="0"/>
    <x v="7"/>
    <n v="20144"/>
    <n v="0.59328731005906765"/>
    <n v="74.463860206513104"/>
  </r>
  <r>
    <x v="8"/>
    <x v="40"/>
    <n v="52"/>
    <n v="6"/>
    <n v="0"/>
    <x v="0"/>
    <x v="1"/>
    <n v="10795"/>
    <n v="0.21192561975881449"/>
    <n v="55.581287633163498"/>
  </r>
  <r>
    <x v="8"/>
    <x v="41"/>
    <n v="72.099999999999994"/>
    <n v="17"/>
    <n v="1"/>
    <x v="0"/>
    <x v="1"/>
    <n v="23208"/>
    <n v="0.60045592264997449"/>
    <n v="73.250603240261981"/>
  </r>
  <r>
    <x v="8"/>
    <x v="42"/>
    <n v="25.8"/>
    <n v="9"/>
    <n v="1"/>
    <x v="0"/>
    <x v="4"/>
    <n v="33948"/>
    <n v="0.24684518144492198"/>
    <n v="26.511134676564158"/>
  </r>
  <r>
    <x v="8"/>
    <x v="43"/>
    <n v="472.9"/>
    <n v="51"/>
    <n v="9"/>
    <x v="0"/>
    <x v="7"/>
    <n v="10502"/>
    <n v="2.0171768542008301"/>
    <n v="485.621786326414"/>
  </r>
  <r>
    <x v="8"/>
    <x v="44"/>
    <n v="3.9"/>
    <n v="1"/>
    <n v="1"/>
    <x v="0"/>
    <x v="0"/>
    <n v="25351"/>
    <n v="0.20321072952651897"/>
    <n v="3.9446175693266539"/>
  </r>
  <r>
    <x v="8"/>
    <x v="45"/>
    <n v="55.8"/>
    <n v="13"/>
    <n v="1"/>
    <x v="0"/>
    <x v="5"/>
    <n v="23124"/>
    <n v="1.128961242760536"/>
    <n v="56.218647292855906"/>
  </r>
  <r>
    <x v="8"/>
    <x v="46"/>
    <n v="30.8"/>
    <n v="7"/>
    <n v="1"/>
    <x v="0"/>
    <x v="11"/>
    <n v="22716"/>
    <n v="1.8310035992299323"/>
    <n v="30.815284381053004"/>
  </r>
  <r>
    <x v="8"/>
    <x v="47"/>
    <n v="44.3"/>
    <n v="13"/>
    <n v="3"/>
    <x v="0"/>
    <x v="7"/>
    <n v="28853"/>
    <n v="0.51418233538452529"/>
    <n v="45.055973382317262"/>
  </r>
  <r>
    <x v="8"/>
    <x v="48"/>
    <n v="71.400000000000006"/>
    <n v="22"/>
    <n v="3"/>
    <x v="0"/>
    <x v="7"/>
    <n v="30672"/>
    <n v="0.87015472141996597"/>
    <n v="71.726656233698492"/>
  </r>
  <r>
    <x v="8"/>
    <x v="49"/>
    <n v="116.7"/>
    <n v="215"/>
    <n v="14"/>
    <x v="1"/>
    <x v="7"/>
    <n v="183448"/>
    <n v="8.5037847775133031"/>
    <n v="117.19942436003662"/>
  </r>
  <r>
    <x v="8"/>
    <x v="50"/>
    <n v="28.9"/>
    <n v="5"/>
    <n v="3"/>
    <x v="0"/>
    <x v="4"/>
    <n v="17040"/>
    <n v="0.13713621191384553"/>
    <n v="29.342723004694836"/>
  </r>
  <r>
    <x v="8"/>
    <x v="51"/>
    <n v="22.2"/>
    <n v="8"/>
    <n v="0"/>
    <x v="0"/>
    <x v="2"/>
    <n v="36352"/>
    <n v="0.3883300980582039"/>
    <n v="22.007042253521128"/>
  </r>
  <r>
    <x v="8"/>
    <x v="52"/>
    <n v="24.1"/>
    <n v="5"/>
    <n v="1"/>
    <x v="0"/>
    <x v="2"/>
    <n v="20771"/>
    <n v="0.24270631128637743"/>
    <n v="24.072023494294932"/>
  </r>
  <r>
    <x v="8"/>
    <x v="53"/>
    <n v="86.3"/>
    <n v="24"/>
    <n v="2"/>
    <x v="0"/>
    <x v="10"/>
    <n v="28241"/>
    <n v="2.1482315578796238"/>
    <n v="84.982826387167592"/>
  </r>
  <r>
    <x v="8"/>
    <x v="54"/>
    <n v="59.2"/>
    <n v="9"/>
    <n v="0"/>
    <x v="0"/>
    <x v="8"/>
    <n v="15214"/>
    <n v="0.6764282783096508"/>
    <n v="59.156040489023262"/>
  </r>
  <r>
    <x v="8"/>
    <x v="55"/>
    <n v="13.7"/>
    <n v="3"/>
    <n v="0"/>
    <x v="0"/>
    <x v="8"/>
    <n v="21266"/>
    <n v="0.22547609276988362"/>
    <n v="14.107025298598703"/>
  </r>
  <r>
    <x v="8"/>
    <x v="56"/>
    <n v="26.2"/>
    <n v="7"/>
    <n v="0"/>
    <x v="0"/>
    <x v="2"/>
    <n v="26365"/>
    <n v="0.33978883580092839"/>
    <n v="26.550350843921869"/>
  </r>
  <r>
    <x v="8"/>
    <x v="57"/>
    <n v="46.2"/>
    <n v="31"/>
    <n v="5"/>
    <x v="2"/>
    <x v="4"/>
    <n v="66854"/>
    <n v="0.85024451386584243"/>
    <n v="46.369701139797172"/>
  </r>
  <r>
    <x v="8"/>
    <x v="58"/>
    <n v="50"/>
    <n v="18"/>
    <n v="5"/>
    <x v="0"/>
    <x v="1"/>
    <n v="35608"/>
    <n v="0.63577685927644356"/>
    <n v="50.5504381037969"/>
  </r>
  <r>
    <x v="8"/>
    <x v="59"/>
    <n v="48.2"/>
    <n v="17"/>
    <n v="0"/>
    <x v="0"/>
    <x v="0"/>
    <n v="35299"/>
    <n v="3.4545824019508227"/>
    <n v="48.160004532706303"/>
  </r>
  <r>
    <x v="8"/>
    <x v="60"/>
    <n v="198.4"/>
    <n v="42"/>
    <n v="11"/>
    <x v="0"/>
    <x v="7"/>
    <n v="20336"/>
    <n v="1.6612044681653895"/>
    <n v="206.53029110936271"/>
  </r>
  <r>
    <x v="8"/>
    <x v="61"/>
    <n v="31.8"/>
    <n v="8"/>
    <n v="0"/>
    <x v="0"/>
    <x v="7"/>
    <n v="24911"/>
    <n v="0.31641989869816944"/>
    <n v="32.114327004134722"/>
  </r>
  <r>
    <x v="8"/>
    <x v="62"/>
    <n v="48.3"/>
    <n v="14"/>
    <n v="0"/>
    <x v="0"/>
    <x v="2"/>
    <n v="28195"/>
    <n v="0.67957767160185678"/>
    <n v="49.654194006029435"/>
  </r>
  <r>
    <x v="8"/>
    <x v="63"/>
    <n v="49"/>
    <n v="14"/>
    <n v="1"/>
    <x v="0"/>
    <x v="5"/>
    <n v="28242"/>
    <n v="1.2158044152805771"/>
    <n v="49.571560087812479"/>
  </r>
  <r>
    <x v="8"/>
    <x v="64"/>
    <n v="5.3"/>
    <n v="1"/>
    <n v="0"/>
    <x v="0"/>
    <x v="3"/>
    <n v="18904"/>
    <n v="0.15449551036046894"/>
    <n v="5.2898857384680493"/>
  </r>
  <r>
    <x v="8"/>
    <x v="65"/>
    <n v="83.5"/>
    <n v="36"/>
    <n v="2"/>
    <x v="0"/>
    <x v="8"/>
    <n v="42846"/>
    <n v="2.7057131132386032"/>
    <n v="84.021845679876762"/>
  </r>
  <r>
    <x v="8"/>
    <x v="66"/>
    <n v="23.3"/>
    <n v="12"/>
    <n v="0"/>
    <x v="2"/>
    <x v="3"/>
    <n v="51742"/>
    <n v="1.8539461243256272"/>
    <n v="23.191991032430135"/>
  </r>
  <r>
    <x v="8"/>
    <x v="67"/>
    <n v="38.200000000000003"/>
    <n v="17"/>
    <n v="4"/>
    <x v="0"/>
    <x v="8"/>
    <n v="43620"/>
    <n v="1.2776978590293404"/>
    <n v="38.972948188904169"/>
  </r>
  <r>
    <x v="8"/>
    <x v="68"/>
    <n v="12.3"/>
    <n v="3"/>
    <n v="0"/>
    <x v="0"/>
    <x v="0"/>
    <n v="23917"/>
    <n v="0.60963218857955703"/>
    <n v="12.543379186352803"/>
  </r>
  <r>
    <x v="8"/>
    <x v="69"/>
    <n v="26"/>
    <n v="27"/>
    <n v="2"/>
    <x v="1"/>
    <x v="4"/>
    <n v="102253"/>
    <n v="0.74053554433476598"/>
    <n v="26.405093249097824"/>
  </r>
  <r>
    <x v="8"/>
    <x v="70"/>
    <n v="16.2"/>
    <n v="4"/>
    <n v="2"/>
    <x v="0"/>
    <x v="9"/>
    <n v="24864"/>
    <n v="0.68617343376625151"/>
    <n v="16.087516087516086"/>
  </r>
  <r>
    <x v="8"/>
    <x v="71"/>
    <n v="16"/>
    <n v="9"/>
    <n v="3"/>
    <x v="2"/>
    <x v="1"/>
    <n v="55760"/>
    <n v="0.31788842963822178"/>
    <n v="16.140602582496413"/>
  </r>
  <r>
    <x v="8"/>
    <x v="72"/>
    <n v="129.30000000000001"/>
    <n v="42"/>
    <n v="7"/>
    <x v="0"/>
    <x v="7"/>
    <n v="32137"/>
    <n v="1.6612044681653895"/>
    <n v="130.69048137660641"/>
  </r>
  <r>
    <x v="8"/>
    <x v="73"/>
    <n v="32.799999999999997"/>
    <n v="33"/>
    <n v="3"/>
    <x v="2"/>
    <x v="5"/>
    <n v="99653"/>
    <n v="2.8658246931613607"/>
    <n v="33.114908733304567"/>
  </r>
  <r>
    <x v="8"/>
    <x v="74"/>
    <n v="22.7"/>
    <n v="7"/>
    <n v="1"/>
    <x v="0"/>
    <x v="1"/>
    <n v="28121"/>
    <n v="0.24724655638528362"/>
    <n v="24.892429145478467"/>
  </r>
  <r>
    <x v="8"/>
    <x v="75"/>
    <n v="105.8"/>
    <n v="28"/>
    <n v="3"/>
    <x v="0"/>
    <x v="5"/>
    <n v="26291"/>
    <n v="2.4316088305611543"/>
    <n v="106.50032330455289"/>
  </r>
  <r>
    <x v="8"/>
    <x v="76"/>
    <n v="54.2"/>
    <n v="6"/>
    <n v="1"/>
    <x v="0"/>
    <x v="2"/>
    <n v="11328"/>
    <n v="0.29124757354365294"/>
    <n v="52.966101694915253"/>
  </r>
  <r>
    <x v="8"/>
    <x v="77"/>
    <n v="29.3"/>
    <n v="17"/>
    <n v="0"/>
    <x v="2"/>
    <x v="2"/>
    <n v="57382"/>
    <n v="0.82520145837368331"/>
    <n v="29.626015126694782"/>
  </r>
  <r>
    <x v="8"/>
    <x v="78"/>
    <n v="38.1"/>
    <n v="10"/>
    <n v="4"/>
    <x v="0"/>
    <x v="7"/>
    <n v="25777"/>
    <n v="0.3955248733727118"/>
    <n v="38.794273965162745"/>
  </r>
  <r>
    <x v="8"/>
    <x v="79"/>
    <n v="26.8"/>
    <n v="32"/>
    <n v="4"/>
    <x v="1"/>
    <x v="4"/>
    <n v="118426"/>
    <n v="0.87767175624861149"/>
    <n v="27.02109334098931"/>
  </r>
  <r>
    <x v="8"/>
    <x v="80"/>
    <n v="20.3"/>
    <n v="4"/>
    <n v="0"/>
    <x v="0"/>
    <x v="1"/>
    <n v="19440"/>
    <n v="0.14128374650587636"/>
    <n v="20.576131687242796"/>
  </r>
  <r>
    <x v="8"/>
    <x v="81"/>
    <n v="88"/>
    <n v="24"/>
    <n v="3"/>
    <x v="0"/>
    <x v="7"/>
    <n v="27063"/>
    <n v="0.94925969609450822"/>
    <n v="88.681964305509368"/>
  </r>
  <r>
    <x v="8"/>
    <x v="82"/>
    <n v="26.5"/>
    <n v="11"/>
    <n v="0"/>
    <x v="0"/>
    <x v="6"/>
    <n v="40735"/>
    <n v="2.6720431413510823"/>
    <n v="27.003805081625138"/>
  </r>
  <r>
    <x v="8"/>
    <x v="83"/>
    <n v="58.1"/>
    <n v="11"/>
    <n v="4"/>
    <x v="0"/>
    <x v="2"/>
    <n v="18701"/>
    <n v="0.53395388483003037"/>
    <n v="58.820383936687875"/>
  </r>
  <r>
    <x v="8"/>
    <x v="84"/>
    <n v="15.9"/>
    <n v="4"/>
    <n v="1"/>
    <x v="0"/>
    <x v="2"/>
    <n v="25438"/>
    <n v="0.19416504902910195"/>
    <n v="15.724506643604057"/>
  </r>
  <r>
    <x v="8"/>
    <x v="85"/>
    <n v="79.099999999999994"/>
    <n v="25"/>
    <n v="2"/>
    <x v="0"/>
    <x v="10"/>
    <n v="31751"/>
    <n v="2.2377412061246083"/>
    <n v="78.737677553462888"/>
  </r>
  <r>
    <x v="8"/>
    <x v="86"/>
    <n v="38.700000000000003"/>
    <n v="14"/>
    <n v="4"/>
    <x v="0"/>
    <x v="1"/>
    <n v="35953"/>
    <n v="0.49449311277056723"/>
    <n v="38.939726865630128"/>
  </r>
  <r>
    <x v="8"/>
    <x v="87"/>
    <n v="31.6"/>
    <n v="37"/>
    <n v="4"/>
    <x v="1"/>
    <x v="2"/>
    <n v="114682"/>
    <n v="1.796026703519193"/>
    <n v="32.26312760502956"/>
  </r>
  <r>
    <x v="8"/>
    <x v="88"/>
    <n v="10.8"/>
    <n v="1"/>
    <n v="0"/>
    <x v="0"/>
    <x v="8"/>
    <n v="9112"/>
    <n v="7.5158697589961201E-2"/>
    <n v="10.974539069359087"/>
  </r>
  <r>
    <x v="8"/>
    <x v="89"/>
    <n v="77.7"/>
    <n v="15"/>
    <n v="1"/>
    <x v="0"/>
    <x v="7"/>
    <n v="18778"/>
    <n v="0.59328731005906765"/>
    <n v="79.880711470870168"/>
  </r>
  <r>
    <x v="8"/>
    <x v="90"/>
    <n v="124.3"/>
    <n v="32"/>
    <n v="6"/>
    <x v="0"/>
    <x v="10"/>
    <n v="25566"/>
    <n v="2.8643087438394983"/>
    <n v="125.16623640772902"/>
  </r>
  <r>
    <x v="8"/>
    <x v="91"/>
    <n v="48.2"/>
    <n v="113"/>
    <n v="20"/>
    <x v="1"/>
    <x v="7"/>
    <n v="229126"/>
    <n v="4.4694310691116428"/>
    <n v="49.317842584429528"/>
  </r>
  <r>
    <x v="8"/>
    <x v="92"/>
    <n v="38.9"/>
    <n v="9"/>
    <n v="3"/>
    <x v="0"/>
    <x v="2"/>
    <n v="23107"/>
    <n v="0.43687136031547941"/>
    <n v="38.949236162201927"/>
  </r>
  <r>
    <x v="8"/>
    <x v="93"/>
    <n v="9.3000000000000007"/>
    <n v="10"/>
    <n v="2"/>
    <x v="1"/>
    <x v="0"/>
    <n v="107192"/>
    <n v="2.03210729526519"/>
    <n v="9.3290544070453016"/>
  </r>
  <r>
    <x v="8"/>
    <x v="94"/>
    <n v="91.4"/>
    <n v="17"/>
    <n v="2"/>
    <x v="0"/>
    <x v="1"/>
    <n v="18476"/>
    <n v="0.60045592264997449"/>
    <n v="92.011257848019056"/>
  </r>
  <r>
    <x v="8"/>
    <x v="95"/>
    <n v="28.2"/>
    <n v="45"/>
    <n v="11"/>
    <x v="1"/>
    <x v="5"/>
    <n v="158261"/>
    <n v="3.9079427634018553"/>
    <n v="28.434042499415522"/>
  </r>
  <r>
    <x v="8"/>
    <x v="96"/>
    <n v="54.2"/>
    <n v="18"/>
    <n v="2"/>
    <x v="0"/>
    <x v="2"/>
    <n v="32863"/>
    <n v="0.87374272063095881"/>
    <n v="54.772844840702312"/>
  </r>
  <r>
    <x v="8"/>
    <x v="97"/>
    <n v="66.7"/>
    <n v="18"/>
    <n v="1"/>
    <x v="0"/>
    <x v="2"/>
    <n v="26793"/>
    <n v="0.87374272063095881"/>
    <n v="67.181726570372859"/>
  </r>
  <r>
    <x v="8"/>
    <x v="98"/>
    <n v="91.2"/>
    <n v="40"/>
    <n v="3"/>
    <x v="0"/>
    <x v="7"/>
    <n v="43532"/>
    <n v="1.5820994934908472"/>
    <n v="91.886428374529089"/>
  </r>
  <r>
    <x v="8"/>
    <x v="99"/>
    <n v="51.1"/>
    <n v="11"/>
    <n v="0"/>
    <x v="0"/>
    <x v="7"/>
    <n v="21517"/>
    <n v="0.43507736070998299"/>
    <n v="51.122368359901472"/>
  </r>
  <r>
    <x v="8"/>
    <x v="100"/>
    <n v="50.3"/>
    <n v="20"/>
    <n v="4"/>
    <x v="0"/>
    <x v="7"/>
    <n v="39252"/>
    <n v="0.79104974674542361"/>
    <n v="50.952817690818307"/>
  </r>
  <r>
    <x v="8"/>
    <x v="101"/>
    <n v="247.4"/>
    <n v="76"/>
    <n v="5"/>
    <x v="0"/>
    <x v="7"/>
    <n v="30340"/>
    <n v="3.0059890376326095"/>
    <n v="250.49439683586024"/>
  </r>
  <r>
    <x v="8"/>
    <x v="102"/>
    <n v="53.2"/>
    <n v="9"/>
    <n v="1"/>
    <x v="0"/>
    <x v="10"/>
    <n v="17052"/>
    <n v="0.80558683420485899"/>
    <n v="52.779732582688247"/>
  </r>
  <r>
    <x v="8"/>
    <x v="103"/>
    <n v="83.2"/>
    <n v="22"/>
    <n v="3"/>
    <x v="0"/>
    <x v="7"/>
    <n v="26313"/>
    <n v="0.87015472141996597"/>
    <n v="83.608862539429182"/>
  </r>
  <r>
    <x v="8"/>
    <x v="104"/>
    <n v="153.80000000000001"/>
    <n v="77"/>
    <n v="21"/>
    <x v="0"/>
    <x v="4"/>
    <n v="49129"/>
    <n v="2.1118976634732212"/>
    <n v="156.73024079464267"/>
  </r>
  <r>
    <x v="8"/>
    <x v="105"/>
    <n v="31.5"/>
    <n v="12"/>
    <n v="5"/>
    <x v="0"/>
    <x v="11"/>
    <n v="37636"/>
    <n v="3.1388633129655981"/>
    <n v="31.884366032522053"/>
  </r>
  <r>
    <x v="8"/>
    <x v="106"/>
    <n v="100.4"/>
    <n v="24"/>
    <n v="3"/>
    <x v="0"/>
    <x v="7"/>
    <n v="23621"/>
    <n v="0.94925969609450822"/>
    <n v="101.60450446636469"/>
  </r>
  <r>
    <x v="8"/>
    <x v="107"/>
    <n v="41.4"/>
    <n v="24"/>
    <n v="4"/>
    <x v="2"/>
    <x v="1"/>
    <n v="57337"/>
    <n v="0.84770247903525797"/>
    <n v="41.857788164710392"/>
  </r>
  <r>
    <x v="8"/>
    <x v="108"/>
    <n v="35.1"/>
    <n v="13"/>
    <n v="4"/>
    <x v="0"/>
    <x v="4"/>
    <n v="36284"/>
    <n v="0.35655415097599841"/>
    <n v="35.828464336897802"/>
  </r>
  <r>
    <x v="8"/>
    <x v="109"/>
    <n v="42.2"/>
    <n v="31"/>
    <n v="6"/>
    <x v="2"/>
    <x v="4"/>
    <n v="72700"/>
    <n v="0.85024451386584243"/>
    <n v="42.640990371389272"/>
  </r>
  <r>
    <x v="8"/>
    <x v="110"/>
    <n v="128.6"/>
    <n v="16"/>
    <n v="2"/>
    <x v="0"/>
    <x v="7"/>
    <n v="12419"/>
    <n v="0.63283979739633889"/>
    <n v="128.83484982687816"/>
  </r>
  <r>
    <x v="8"/>
    <x v="111"/>
    <n v="34.299999999999997"/>
    <n v="80"/>
    <n v="4"/>
    <x v="1"/>
    <x v="9"/>
    <n v="229962"/>
    <n v="13.723468675325032"/>
    <n v="34.788356337133962"/>
  </r>
  <r>
    <x v="8"/>
    <x v="112"/>
    <n v="49.4"/>
    <n v="7"/>
    <n v="2"/>
    <x v="0"/>
    <x v="10"/>
    <n v="14196"/>
    <n v="0.62656753771489038"/>
    <n v="49.30966469428008"/>
  </r>
  <r>
    <x v="8"/>
    <x v="113"/>
    <n v="24.7"/>
    <n v="6"/>
    <n v="2"/>
    <x v="0"/>
    <x v="5"/>
    <n v="24291"/>
    <n v="0.52105903512024743"/>
    <n v="24.700506360380388"/>
  </r>
  <r>
    <x v="8"/>
    <x v="114"/>
    <n v="125.3"/>
    <n v="18"/>
    <n v="4"/>
    <x v="0"/>
    <x v="7"/>
    <n v="14103"/>
    <n v="0.71194477207088114"/>
    <n v="127.63241863433313"/>
  </r>
  <r>
    <x v="8"/>
    <x v="115"/>
    <n v="40.5"/>
    <n v="66"/>
    <n v="12"/>
    <x v="1"/>
    <x v="1"/>
    <n v="159709"/>
    <n v="2.3311818173469598"/>
    <n v="41.325160134995521"/>
  </r>
  <r>
    <x v="8"/>
    <x v="116"/>
    <n v="25.6"/>
    <n v="40"/>
    <n v="10"/>
    <x v="1"/>
    <x v="1"/>
    <n v="153149"/>
    <n v="1.4128374650587634"/>
    <n v="26.118355327165052"/>
  </r>
  <r>
    <x v="8"/>
    <x v="117"/>
    <n v="33"/>
    <n v="10"/>
    <n v="2"/>
    <x v="0"/>
    <x v="7"/>
    <n v="29888"/>
    <n v="0.3955248733727118"/>
    <n v="33.458244111349032"/>
  </r>
  <r>
    <x v="8"/>
    <x v="118"/>
    <n v="18.100000000000001"/>
    <n v="11"/>
    <n v="2"/>
    <x v="2"/>
    <x v="5"/>
    <n v="60539"/>
    <n v="0.9552748977204536"/>
    <n v="18.170105221427509"/>
  </r>
  <r>
    <x v="8"/>
    <x v="119"/>
    <n v="37.200000000000003"/>
    <n v="18"/>
    <n v="4"/>
    <x v="0"/>
    <x v="2"/>
    <n v="46832"/>
    <n v="0.87374272063095881"/>
    <n v="38.435257943286643"/>
  </r>
  <r>
    <x v="8"/>
    <x v="120"/>
    <n v="38.299999999999997"/>
    <n v="7"/>
    <n v="1"/>
    <x v="0"/>
    <x v="4"/>
    <n v="17958"/>
    <n v="0.19199069667938376"/>
    <n v="38.979841853213053"/>
  </r>
  <r>
    <x v="8"/>
    <x v="121"/>
    <n v="19.100000000000001"/>
    <n v="3"/>
    <n v="0"/>
    <x v="0"/>
    <x v="3"/>
    <n v="15783"/>
    <n v="0.46348653108140681"/>
    <n v="19.007793195210038"/>
  </r>
  <r>
    <x v="8"/>
    <x v="122"/>
    <n v="57.3"/>
    <n v="7"/>
    <n v="2"/>
    <x v="0"/>
    <x v="2"/>
    <n v="12154"/>
    <n v="0.33978883580092839"/>
    <n v="57.594207668257368"/>
  </r>
  <r>
    <x v="8"/>
    <x v="123"/>
    <n v="40.799999999999997"/>
    <n v="16"/>
    <n v="6"/>
    <x v="0"/>
    <x v="1"/>
    <n v="39146"/>
    <n v="0.56513498602350543"/>
    <n v="40.872630664691158"/>
  </r>
  <r>
    <x v="8"/>
    <x v="124"/>
    <n v="88.1"/>
    <n v="24"/>
    <n v="3"/>
    <x v="0"/>
    <x v="1"/>
    <n v="27080"/>
    <n v="0.84770247903525797"/>
    <n v="88.62629246676515"/>
  </r>
  <r>
    <x v="8"/>
    <x v="125"/>
    <n v="145.30000000000001"/>
    <n v="27"/>
    <n v="3"/>
    <x v="0"/>
    <x v="2"/>
    <n v="18603"/>
    <n v="1.3106140809464382"/>
    <n v="145.1378809869376"/>
  </r>
  <r>
    <x v="8"/>
    <x v="126"/>
    <n v="9.9"/>
    <n v="5"/>
    <n v="1"/>
    <x v="2"/>
    <x v="3"/>
    <n v="50192"/>
    <n v="0.77247755180234456"/>
    <n v="9.9617468919349701"/>
  </r>
  <r>
    <x v="8"/>
    <x v="127"/>
    <n v="34.700000000000003"/>
    <n v="20"/>
    <n v="1"/>
    <x v="2"/>
    <x v="1"/>
    <n v="55850"/>
    <n v="0.7064187325293817"/>
    <n v="35.810205908683976"/>
  </r>
  <r>
    <x v="8"/>
    <x v="128"/>
    <n v="78.099999999999994"/>
    <n v="68"/>
    <n v="5"/>
    <x v="2"/>
    <x v="10"/>
    <n v="86762"/>
    <n v="6.0866560806589343"/>
    <n v="78.375325603374748"/>
  </r>
  <r>
    <x v="8"/>
    <x v="129"/>
    <n v="74.3"/>
    <n v="12"/>
    <n v="2"/>
    <x v="0"/>
    <x v="7"/>
    <n v="15886"/>
    <n v="0.47462984804725411"/>
    <n v="75.538209744429054"/>
  </r>
  <r>
    <x v="8"/>
    <x v="130"/>
    <n v="54.2"/>
    <n v="13"/>
    <n v="3"/>
    <x v="0"/>
    <x v="1"/>
    <n v="23099"/>
    <n v="0.45917217614409817"/>
    <n v="56.279492618728085"/>
  </r>
  <r>
    <x v="8"/>
    <x v="131"/>
    <n v="22.3"/>
    <n v="8"/>
    <n v="1"/>
    <x v="0"/>
    <x v="5"/>
    <n v="35796"/>
    <n v="0.69474538016032983"/>
    <n v="22.348865795060902"/>
  </r>
  <r>
    <x v="8"/>
    <x v="132"/>
    <n v="24.9"/>
    <n v="10"/>
    <n v="3"/>
    <x v="0"/>
    <x v="4"/>
    <n v="39997"/>
    <n v="0.27427242382769107"/>
    <n v="25.001875140635551"/>
  </r>
  <r>
    <x v="8"/>
    <x v="133"/>
    <n v="81.099999999999994"/>
    <n v="75"/>
    <n v="9"/>
    <x v="2"/>
    <x v="7"/>
    <n v="90903"/>
    <n v="2.9664365502953385"/>
    <n v="82.505527870367317"/>
  </r>
  <r>
    <x v="8"/>
    <x v="134"/>
    <n v="16"/>
    <n v="5"/>
    <n v="0"/>
    <x v="0"/>
    <x v="4"/>
    <n v="30677"/>
    <n v="0.13713621191384553"/>
    <n v="16.298855820321414"/>
  </r>
  <r>
    <x v="8"/>
    <x v="135"/>
    <n v="28.3"/>
    <n v="23"/>
    <n v="2"/>
    <x v="2"/>
    <x v="5"/>
    <n v="80593"/>
    <n v="1.9973929679609483"/>
    <n v="28.538458675071038"/>
  </r>
  <r>
    <x v="8"/>
    <x v="136"/>
    <n v="14.6"/>
    <n v="7"/>
    <n v="1"/>
    <x v="0"/>
    <x v="9"/>
    <n v="48019"/>
    <n v="1.2008035090909404"/>
    <n v="14.577563047960183"/>
  </r>
  <r>
    <x v="8"/>
    <x v="137"/>
    <n v="91.2"/>
    <n v="15"/>
    <n v="0"/>
    <x v="0"/>
    <x v="2"/>
    <n v="16462"/>
    <n v="0.72811893385913229"/>
    <n v="91.118940590450734"/>
  </r>
  <r>
    <x v="8"/>
    <x v="138"/>
    <n v="82.8"/>
    <n v="37"/>
    <n v="12"/>
    <x v="0"/>
    <x v="7"/>
    <n v="43723"/>
    <n v="1.4634420314790337"/>
    <n v="84.623653454703472"/>
  </r>
  <r>
    <x v="8"/>
    <x v="139"/>
    <n v="13.5"/>
    <n v="3"/>
    <n v="0"/>
    <x v="0"/>
    <x v="4"/>
    <n v="21812"/>
    <n v="8.2281727148307338E-2"/>
    <n v="13.753896937465615"/>
  </r>
  <r>
    <x v="8"/>
    <x v="140"/>
    <n v="64.5"/>
    <n v="10"/>
    <n v="0"/>
    <x v="0"/>
    <x v="7"/>
    <n v="15366"/>
    <n v="0.3955248733727118"/>
    <n v="65.078745281790972"/>
  </r>
  <r>
    <x v="8"/>
    <x v="141"/>
    <n v="26.4"/>
    <n v="24"/>
    <n v="6"/>
    <x v="2"/>
    <x v="1"/>
    <n v="89521"/>
    <n v="0.84770247903525797"/>
    <n v="26.809351995621139"/>
  </r>
  <r>
    <x v="8"/>
    <x v="142"/>
    <n v="58.3"/>
    <n v="51"/>
    <n v="8"/>
    <x v="2"/>
    <x v="4"/>
    <n v="86115"/>
    <n v="1.3987893615212246"/>
    <n v="59.223131858561224"/>
  </r>
  <r>
    <x v="8"/>
    <x v="143"/>
    <n v="40"/>
    <n v="14"/>
    <n v="6"/>
    <x v="0"/>
    <x v="5"/>
    <n v="34930"/>
    <n v="1.2158044152805771"/>
    <n v="40.080160320641284"/>
  </r>
  <r>
    <x v="8"/>
    <x v="144"/>
    <n v="35.1"/>
    <n v="17"/>
    <n v="3"/>
    <x v="0"/>
    <x v="1"/>
    <n v="47681"/>
    <n v="0.60045592264997449"/>
    <n v="35.653614647343808"/>
  </r>
  <r>
    <x v="8"/>
    <x v="145"/>
    <n v="14.4"/>
    <n v="8"/>
    <n v="1"/>
    <x v="2"/>
    <x v="0"/>
    <n v="55677"/>
    <n v="1.6256858362121518"/>
    <n v="14.368590261687949"/>
  </r>
  <r>
    <x v="8"/>
    <x v="146"/>
    <n v="23.2"/>
    <n v="17"/>
    <n v="2"/>
    <x v="2"/>
    <x v="1"/>
    <n v="72806"/>
    <n v="0.60045592264997449"/>
    <n v="23.34972392385243"/>
  </r>
  <r>
    <x v="8"/>
    <x v="147"/>
    <n v="58.9"/>
    <n v="25"/>
    <n v="5"/>
    <x v="0"/>
    <x v="10"/>
    <n v="42271"/>
    <n v="2.2377412061246083"/>
    <n v="59.142201509308983"/>
  </r>
  <r>
    <x v="8"/>
    <x v="148"/>
    <n v="93.7"/>
    <n v="47"/>
    <n v="4"/>
    <x v="0"/>
    <x v="8"/>
    <n v="49579"/>
    <n v="3.5324587867281765"/>
    <n v="94.798200851166825"/>
  </r>
  <r>
    <x v="8"/>
    <x v="149"/>
    <n v="31.5"/>
    <n v="13"/>
    <n v="5"/>
    <x v="0"/>
    <x v="1"/>
    <n v="41369"/>
    <n v="0.45917217614409817"/>
    <n v="31.424496603737097"/>
  </r>
  <r>
    <x v="8"/>
    <x v="150"/>
    <n v="7.3"/>
    <n v="2"/>
    <n v="1"/>
    <x v="0"/>
    <x v="11"/>
    <n v="27472"/>
    <n v="0.52314388549426627"/>
    <n v="7.2801397786837514"/>
  </r>
  <r>
    <x v="8"/>
    <x v="151"/>
    <n v="76.2"/>
    <n v="26"/>
    <n v="3"/>
    <x v="0"/>
    <x v="8"/>
    <n v="34302"/>
    <n v="1.9541261373389913"/>
    <n v="75.797329601772489"/>
  </r>
  <r>
    <x v="8"/>
    <x v="152"/>
    <n v="18.3"/>
    <n v="5"/>
    <n v="0"/>
    <x v="0"/>
    <x v="4"/>
    <n v="26625"/>
    <n v="0.13713621191384553"/>
    <n v="18.779342723004696"/>
  </r>
  <r>
    <x v="8"/>
    <x v="153"/>
    <n v="82.8"/>
    <n v="45"/>
    <n v="4"/>
    <x v="2"/>
    <x v="5"/>
    <n v="53259"/>
    <n v="3.9079427634018553"/>
    <n v="84.492761786740274"/>
  </r>
  <r>
    <x v="8"/>
    <x v="154"/>
    <n v="15.8"/>
    <n v="2"/>
    <n v="0"/>
    <x v="0"/>
    <x v="11"/>
    <n v="12720"/>
    <n v="0.52314388549426627"/>
    <n v="15.723270440251572"/>
  </r>
  <r>
    <x v="8"/>
    <x v="155"/>
    <n v="22.8"/>
    <n v="15"/>
    <n v="5"/>
    <x v="2"/>
    <x v="4"/>
    <n v="64956"/>
    <n v="0.41140863574153658"/>
    <n v="23.092554960280804"/>
  </r>
  <r>
    <x v="8"/>
    <x v="156"/>
    <n v="61.2"/>
    <n v="28"/>
    <n v="2"/>
    <x v="0"/>
    <x v="10"/>
    <n v="45823"/>
    <n v="2.5062701508595615"/>
    <n v="61.1046854199856"/>
  </r>
  <r>
    <x v="8"/>
    <x v="157"/>
    <n v="26.4"/>
    <n v="6"/>
    <n v="0"/>
    <x v="0"/>
    <x v="1"/>
    <n v="22659"/>
    <n v="0.21192561975881449"/>
    <n v="26.479544551833708"/>
  </r>
  <r>
    <x v="8"/>
    <x v="158"/>
    <n v="23.7"/>
    <n v="7"/>
    <n v="0"/>
    <x v="0"/>
    <x v="4"/>
    <n v="29306"/>
    <n v="0.19199069667938376"/>
    <n v="23.885893673650447"/>
  </r>
  <r>
    <x v="8"/>
    <x v="159"/>
    <n v="42.6"/>
    <n v="24"/>
    <n v="5"/>
    <x v="2"/>
    <x v="4"/>
    <n v="55644"/>
    <n v="0.6582538171864587"/>
    <n v="43.131334914815618"/>
  </r>
  <r>
    <x v="8"/>
    <x v="160"/>
    <n v="146.5"/>
    <n v="33"/>
    <n v="9"/>
    <x v="0"/>
    <x v="7"/>
    <n v="22158"/>
    <n v="1.3052320821299488"/>
    <n v="148.93040888166803"/>
  </r>
  <r>
    <x v="8"/>
    <x v="161"/>
    <n v="267"/>
    <n v="42"/>
    <n v="8"/>
    <x v="0"/>
    <x v="7"/>
    <n v="15332"/>
    <n v="1.6612044681653895"/>
    <n v="273.93686407513695"/>
  </r>
  <r>
    <x v="8"/>
    <x v="162"/>
    <n v="74.8"/>
    <n v="28"/>
    <n v="3"/>
    <x v="0"/>
    <x v="10"/>
    <n v="37612"/>
    <n v="2.5062701508595615"/>
    <n v="74.444326278847171"/>
  </r>
  <r>
    <x v="8"/>
    <x v="163"/>
    <n v="60.9"/>
    <n v="7"/>
    <n v="0"/>
    <x v="0"/>
    <x v="1"/>
    <n v="11435"/>
    <n v="0.24724655638528362"/>
    <n v="61.215566243987752"/>
  </r>
  <r>
    <x v="8"/>
    <x v="164"/>
    <n v="49.7"/>
    <n v="14"/>
    <n v="1"/>
    <x v="0"/>
    <x v="1"/>
    <n v="27836"/>
    <n v="0.49449311277056723"/>
    <n v="50.294582554964791"/>
  </r>
  <r>
    <x v="8"/>
    <x v="165"/>
    <n v="54.5"/>
    <n v="34"/>
    <n v="6"/>
    <x v="2"/>
    <x v="4"/>
    <n v="61155"/>
    <n v="0.93252624101414983"/>
    <n v="55.596435287384509"/>
  </r>
  <r>
    <x v="8"/>
    <x v="166"/>
    <n v="71"/>
    <n v="8"/>
    <n v="3"/>
    <x v="0"/>
    <x v="1"/>
    <n v="11146"/>
    <n v="0.28256749301175271"/>
    <n v="71.774627669118971"/>
  </r>
  <r>
    <x v="8"/>
    <x v="167"/>
    <n v="15.3"/>
    <n v="19"/>
    <n v="4"/>
    <x v="1"/>
    <x v="3"/>
    <n v="122415"/>
    <n v="2.9354146968489094"/>
    <n v="15.52097373687865"/>
  </r>
  <r>
    <x v="8"/>
    <x v="168"/>
    <n v="24"/>
    <n v="30"/>
    <n v="2"/>
    <x v="1"/>
    <x v="4"/>
    <n v="124306"/>
    <n v="0.82281727148307315"/>
    <n v="24.133991923157371"/>
  </r>
  <r>
    <x v="8"/>
    <x v="169"/>
    <n v="14.8"/>
    <n v="4"/>
    <n v="0"/>
    <x v="0"/>
    <x v="4"/>
    <n v="27197"/>
    <n v="0.10970896953107644"/>
    <n v="14.707504504173253"/>
  </r>
  <r>
    <x v="8"/>
    <x v="170"/>
    <n v="23.5"/>
    <n v="18"/>
    <n v="1"/>
    <x v="2"/>
    <x v="4"/>
    <n v="74947"/>
    <n v="0.49369036288984397"/>
    <n v="24.016971993542104"/>
  </r>
  <r>
    <x v="8"/>
    <x v="171"/>
    <n v="36.9"/>
    <n v="29"/>
    <n v="2"/>
    <x v="2"/>
    <x v="6"/>
    <n v="77389"/>
    <n v="7.0444773726528531"/>
    <n v="37.473025882231326"/>
  </r>
  <r>
    <x v="8"/>
    <x v="172"/>
    <n v="103.1"/>
    <n v="37"/>
    <n v="5"/>
    <x v="0"/>
    <x v="10"/>
    <n v="35857"/>
    <n v="3.3118569850644199"/>
    <n v="103.18766210223944"/>
  </r>
  <r>
    <x v="8"/>
    <x v="173"/>
    <n v="52.6"/>
    <n v="16"/>
    <n v="3"/>
    <x v="0"/>
    <x v="8"/>
    <n v="29755"/>
    <n v="1.2025391614393792"/>
    <n v="53.77247521424971"/>
  </r>
  <r>
    <x v="8"/>
    <x v="174"/>
    <n v="47.2"/>
    <n v="22"/>
    <n v="8"/>
    <x v="0"/>
    <x v="2"/>
    <n v="46372"/>
    <n v="1.0679077696600607"/>
    <n v="47.442422151298196"/>
  </r>
  <r>
    <x v="8"/>
    <x v="175"/>
    <n v="13.1"/>
    <n v="3"/>
    <n v="1"/>
    <x v="0"/>
    <x v="4"/>
    <n v="22746"/>
    <n v="8.2281727148307338E-2"/>
    <n v="13.189132155104195"/>
  </r>
  <r>
    <x v="8"/>
    <x v="176"/>
    <n v="32.6"/>
    <n v="11"/>
    <n v="3"/>
    <x v="0"/>
    <x v="2"/>
    <n v="33574"/>
    <n v="0.53395388483003037"/>
    <n v="32.763447906117833"/>
  </r>
  <r>
    <x v="8"/>
    <x v="177"/>
    <n v="106.8"/>
    <n v="25"/>
    <n v="4"/>
    <x v="0"/>
    <x v="7"/>
    <n v="23120"/>
    <n v="0.98881218343177957"/>
    <n v="108.13148788927336"/>
  </r>
  <r>
    <x v="8"/>
    <x v="178"/>
    <n v="89.8"/>
    <n v="13"/>
    <n v="1"/>
    <x v="0"/>
    <x v="8"/>
    <n v="14395"/>
    <n v="0.97706306866949566"/>
    <n v="90.309135116359855"/>
  </r>
  <r>
    <x v="8"/>
    <x v="179"/>
    <n v="10.5"/>
    <n v="1"/>
    <n v="0"/>
    <x v="0"/>
    <x v="9"/>
    <n v="9732"/>
    <n v="0.17154335844156288"/>
    <n v="10.275380189066995"/>
  </r>
  <r>
    <x v="8"/>
    <x v="180"/>
    <n v="4.4000000000000004"/>
    <n v="1"/>
    <n v="0"/>
    <x v="0"/>
    <x v="5"/>
    <n v="22547"/>
    <n v="8.6843172520041229E-2"/>
    <n v="4.435179846542777"/>
  </r>
  <r>
    <x v="8"/>
    <x v="181"/>
    <n v="24"/>
    <n v="6"/>
    <n v="1"/>
    <x v="0"/>
    <x v="2"/>
    <n v="24350"/>
    <n v="0.29124757354365294"/>
    <n v="24.640657084188913"/>
  </r>
  <r>
    <x v="8"/>
    <x v="182"/>
    <n v="54.3"/>
    <n v="13"/>
    <n v="1"/>
    <x v="0"/>
    <x v="10"/>
    <n v="23697"/>
    <n v="1.1636254271847961"/>
    <n v="54.859264885850529"/>
  </r>
  <r>
    <x v="8"/>
    <x v="183"/>
    <n v="33.1"/>
    <n v="11"/>
    <n v="3"/>
    <x v="0"/>
    <x v="4"/>
    <n v="32518"/>
    <n v="0.30169966621046018"/>
    <n v="33.827418660434226"/>
  </r>
  <r>
    <x v="8"/>
    <x v="184"/>
    <n v="103.7"/>
    <n v="126"/>
    <n v="8"/>
    <x v="1"/>
    <x v="10"/>
    <n v="122723"/>
    <n v="11.278215678868026"/>
    <n v="102.67024111209797"/>
  </r>
  <r>
    <x v="8"/>
    <x v="185"/>
    <n v="17.7"/>
    <n v="8"/>
    <n v="2"/>
    <x v="0"/>
    <x v="1"/>
    <n v="44480"/>
    <n v="0.28256749301175271"/>
    <n v="17.985611510791369"/>
  </r>
  <r>
    <x v="8"/>
    <x v="186"/>
    <n v="42.5"/>
    <n v="8"/>
    <n v="0"/>
    <x v="0"/>
    <x v="10"/>
    <n v="19039"/>
    <n v="0.71607718595987457"/>
    <n v="42.019013603655658"/>
  </r>
  <r>
    <x v="8"/>
    <x v="187"/>
    <n v="240.2"/>
    <n v="195"/>
    <n v="27"/>
    <x v="2"/>
    <x v="7"/>
    <n v="80148"/>
    <n v="7.7127350307678801"/>
    <n v="243.2998951938913"/>
  </r>
  <r>
    <x v="8"/>
    <x v="188"/>
    <n v="11.8"/>
    <n v="4"/>
    <n v="1"/>
    <x v="0"/>
    <x v="0"/>
    <n v="33410"/>
    <n v="0.8128429181060759"/>
    <n v="11.972463334331039"/>
  </r>
  <r>
    <x v="8"/>
    <x v="189"/>
    <n v="18.399999999999999"/>
    <n v="9"/>
    <n v="1"/>
    <x v="0"/>
    <x v="11"/>
    <n v="48303"/>
    <n v="2.3541474847241983"/>
    <n v="18.63238308179616"/>
  </r>
  <r>
    <x v="8"/>
    <x v="190"/>
    <n v="15.5"/>
    <n v="3"/>
    <n v="1"/>
    <x v="0"/>
    <x v="4"/>
    <n v="19338"/>
    <n v="8.2281727148307338E-2"/>
    <n v="15.513496742165684"/>
  </r>
  <r>
    <x v="8"/>
    <x v="191"/>
    <n v="6"/>
    <n v="2"/>
    <n v="0"/>
    <x v="0"/>
    <x v="0"/>
    <n v="33172"/>
    <n v="0.40642145905303795"/>
    <n v="6.0291812371879896"/>
  </r>
  <r>
    <x v="8"/>
    <x v="192"/>
    <n v="8.1999999999999993"/>
    <n v="5"/>
    <n v="0"/>
    <x v="2"/>
    <x v="9"/>
    <n v="60951"/>
    <n v="0.85771679220781449"/>
    <n v="8.2033108562615862"/>
  </r>
  <r>
    <x v="8"/>
    <x v="193"/>
    <n v="64"/>
    <n v="7"/>
    <n v="2"/>
    <x v="0"/>
    <x v="7"/>
    <n v="10831"/>
    <n v="0.27686741136089826"/>
    <n v="64.629304773335804"/>
  </r>
  <r>
    <x v="8"/>
    <x v="194"/>
    <n v="16.2"/>
    <n v="6"/>
    <n v="1"/>
    <x v="0"/>
    <x v="7"/>
    <n v="36967"/>
    <n v="0.23731492402362706"/>
    <n v="16.230692239023995"/>
  </r>
  <r>
    <x v="8"/>
    <x v="195"/>
    <n v="38.700000000000003"/>
    <n v="17"/>
    <n v="1"/>
    <x v="0"/>
    <x v="4"/>
    <n v="43846"/>
    <n v="0.46626312050707491"/>
    <n v="38.772065866897776"/>
  </r>
  <r>
    <x v="8"/>
    <x v="196"/>
    <n v="13.9"/>
    <n v="5"/>
    <n v="1"/>
    <x v="0"/>
    <x v="2"/>
    <n v="35627"/>
    <n v="0.24270631128637743"/>
    <n v="14.034299828781544"/>
  </r>
  <r>
    <x v="8"/>
    <x v="197"/>
    <n v="79"/>
    <n v="11"/>
    <n v="2"/>
    <x v="0"/>
    <x v="8"/>
    <n v="13879"/>
    <n v="0.82674567348957317"/>
    <n v="79.256430578571937"/>
  </r>
  <r>
    <x v="8"/>
    <x v="198"/>
    <n v="63.7"/>
    <n v="5"/>
    <n v="0"/>
    <x v="0"/>
    <x v="10"/>
    <n v="7768"/>
    <n v="0.44754824122492165"/>
    <n v="64.366632337796091"/>
  </r>
  <r>
    <x v="8"/>
    <x v="199"/>
    <n v="65.7"/>
    <n v="16"/>
    <n v="3"/>
    <x v="0"/>
    <x v="2"/>
    <n v="23615"/>
    <n v="0.7766601961164078"/>
    <n v="67.753546474698283"/>
  </r>
  <r>
    <x v="8"/>
    <x v="200"/>
    <n v="123.4"/>
    <n v="21"/>
    <n v="3"/>
    <x v="0"/>
    <x v="10"/>
    <n v="17038"/>
    <n v="1.8797026131446708"/>
    <n v="123.25390304026294"/>
  </r>
  <r>
    <x v="8"/>
    <x v="201"/>
    <n v="26.8"/>
    <n v="17"/>
    <n v="2"/>
    <x v="2"/>
    <x v="8"/>
    <n v="62426"/>
    <n v="1.2776978590293404"/>
    <n v="27.23224297568321"/>
  </r>
  <r>
    <x v="8"/>
    <x v="202"/>
    <n v="24.3"/>
    <n v="7"/>
    <n v="1"/>
    <x v="0"/>
    <x v="4"/>
    <n v="28269"/>
    <n v="0.19199069667938376"/>
    <n v="24.762106901552936"/>
  </r>
  <r>
    <x v="8"/>
    <x v="203"/>
    <n v="34.700000000000003"/>
    <n v="15"/>
    <n v="3"/>
    <x v="0"/>
    <x v="2"/>
    <n v="42307"/>
    <n v="0.72811893385913229"/>
    <n v="35.455125629328478"/>
  </r>
  <r>
    <x v="8"/>
    <x v="204"/>
    <n v="74.3"/>
    <n v="132"/>
    <n v="10"/>
    <x v="1"/>
    <x v="2"/>
    <n v="175948"/>
    <n v="6.407446617960364"/>
    <n v="75.02216563984814"/>
  </r>
  <r>
    <x v="8"/>
    <x v="205"/>
    <n v="32.799999999999997"/>
    <n v="28"/>
    <n v="5"/>
    <x v="2"/>
    <x v="4"/>
    <n v="84588"/>
    <n v="0.76796278671753504"/>
    <n v="33.101621979476995"/>
  </r>
  <r>
    <x v="8"/>
    <x v="206"/>
    <n v="8.8000000000000007"/>
    <n v="4"/>
    <n v="1"/>
    <x v="0"/>
    <x v="3"/>
    <n v="45287"/>
    <n v="0.61798204144187574"/>
    <n v="8.8325568043809479"/>
  </r>
  <r>
    <x v="8"/>
    <x v="207"/>
    <n v="27"/>
    <n v="2"/>
    <n v="0"/>
    <x v="0"/>
    <x v="11"/>
    <n v="7314"/>
    <n v="0.52314388549426627"/>
    <n v="27.344818156959256"/>
  </r>
  <r>
    <x v="8"/>
    <x v="208"/>
    <n v="9.6"/>
    <n v="3"/>
    <n v="0"/>
    <x v="0"/>
    <x v="0"/>
    <n v="32370"/>
    <n v="0.60963218857955703"/>
    <n v="9.2678405931417984"/>
  </r>
  <r>
    <x v="8"/>
    <x v="209"/>
    <n v="21.2"/>
    <n v="10"/>
    <n v="2"/>
    <x v="0"/>
    <x v="6"/>
    <n v="46625"/>
    <n v="2.4291301285009839"/>
    <n v="21.447721179624665"/>
  </r>
  <r>
    <x v="8"/>
    <x v="210"/>
    <n v="23"/>
    <n v="10"/>
    <n v="2"/>
    <x v="0"/>
    <x v="4"/>
    <n v="42661"/>
    <n v="0.27427242382769107"/>
    <n v="23.44061320644148"/>
  </r>
  <r>
    <x v="8"/>
    <x v="211"/>
    <n v="47.1"/>
    <n v="11"/>
    <n v="1"/>
    <x v="0"/>
    <x v="7"/>
    <n v="23019"/>
    <n v="0.43507736070998299"/>
    <n v="47.786611060428342"/>
  </r>
  <r>
    <x v="8"/>
    <x v="212"/>
    <n v="140.1"/>
    <n v="39"/>
    <n v="8"/>
    <x v="0"/>
    <x v="2"/>
    <n v="27114"/>
    <n v="1.893109228033744"/>
    <n v="143.83713210887365"/>
  </r>
  <r>
    <x v="8"/>
    <x v="213"/>
    <n v="48.3"/>
    <n v="12"/>
    <n v="3"/>
    <x v="0"/>
    <x v="4"/>
    <n v="23887"/>
    <n v="0.32912690859322935"/>
    <n v="50.236530330305193"/>
  </r>
  <r>
    <x v="8"/>
    <x v="214"/>
    <n v="53.4"/>
    <n v="10"/>
    <n v="2"/>
    <x v="0"/>
    <x v="7"/>
    <n v="18558"/>
    <n v="0.3955248733727118"/>
    <n v="53.885116930703738"/>
  </r>
  <r>
    <x v="8"/>
    <x v="215"/>
    <n v="87.6"/>
    <n v="23"/>
    <n v="2"/>
    <x v="0"/>
    <x v="7"/>
    <n v="26132"/>
    <n v="0.9097072087572371"/>
    <n v="88.01469462727691"/>
  </r>
  <r>
    <x v="8"/>
    <x v="216"/>
    <n v="0"/>
    <n v="0"/>
    <n v="0"/>
    <x v="0"/>
    <x v="9"/>
    <n v="38075"/>
    <n v="0"/>
    <n v="0"/>
  </r>
  <r>
    <x v="8"/>
    <x v="217"/>
    <n v="80.400000000000006"/>
    <n v="19"/>
    <n v="3"/>
    <x v="0"/>
    <x v="2"/>
    <n v="23504"/>
    <n v="0.92228398288823421"/>
    <n v="80.837304288631728"/>
  </r>
  <r>
    <x v="8"/>
    <x v="218"/>
    <n v="53.4"/>
    <n v="17"/>
    <n v="2"/>
    <x v="0"/>
    <x v="5"/>
    <n v="31915"/>
    <n v="1.476333932840701"/>
    <n v="53.266489111702967"/>
  </r>
  <r>
    <x v="8"/>
    <x v="219"/>
    <n v="32.9"/>
    <n v="6"/>
    <n v="0"/>
    <x v="0"/>
    <x v="5"/>
    <n v="18023"/>
    <n v="0.52105903512024743"/>
    <n v="33.290795095156184"/>
  </r>
  <r>
    <x v="8"/>
    <x v="220"/>
    <n v="38.9"/>
    <n v="7"/>
    <n v="0"/>
    <x v="0"/>
    <x v="5"/>
    <n v="17630"/>
    <n v="0.60790220764028857"/>
    <n v="39.705048213272832"/>
  </r>
  <r>
    <x v="8"/>
    <x v="221"/>
    <n v="23.6"/>
    <n v="7"/>
    <n v="1"/>
    <x v="0"/>
    <x v="2"/>
    <n v="29675"/>
    <n v="0.33978883580092839"/>
    <n v="23.58887952822241"/>
  </r>
  <r>
    <x v="8"/>
    <x v="222"/>
    <n v="55.4"/>
    <n v="31"/>
    <n v="2"/>
    <x v="2"/>
    <x v="7"/>
    <n v="55147"/>
    <n v="1.2261271074554065"/>
    <n v="56.213393294286178"/>
  </r>
  <r>
    <x v="8"/>
    <x v="223"/>
    <n v="3.9"/>
    <n v="1"/>
    <n v="0"/>
    <x v="0"/>
    <x v="3"/>
    <n v="25459"/>
    <n v="0.15449551036046894"/>
    <n v="3.9278840488628775"/>
  </r>
  <r>
    <x v="8"/>
    <x v="224"/>
    <n v="71.900000000000006"/>
    <n v="7"/>
    <n v="0"/>
    <x v="0"/>
    <x v="1"/>
    <n v="9735"/>
    <n v="0.24724655638528362"/>
    <n v="71.90549563430919"/>
  </r>
  <r>
    <x v="8"/>
    <x v="225"/>
    <n v="16.899999999999999"/>
    <n v="2"/>
    <n v="0"/>
    <x v="0"/>
    <x v="1"/>
    <n v="11526"/>
    <n v="7.0641873252938178E-2"/>
    <n v="17.352073572791948"/>
  </r>
  <r>
    <x v="8"/>
    <x v="226"/>
    <n v="20.2"/>
    <n v="6"/>
    <n v="1"/>
    <x v="0"/>
    <x v="3"/>
    <n v="29753"/>
    <n v="0.92697306216281361"/>
    <n v="20.166033677276243"/>
  </r>
  <r>
    <x v="8"/>
    <x v="227"/>
    <n v="139.19999999999999"/>
    <n v="128"/>
    <n v="28"/>
    <x v="2"/>
    <x v="7"/>
    <n v="90951"/>
    <n v="5.0627183791707111"/>
    <n v="140.73512110916866"/>
  </r>
  <r>
    <x v="8"/>
    <x v="228"/>
    <n v="12.7"/>
    <n v="5"/>
    <n v="0"/>
    <x v="0"/>
    <x v="2"/>
    <n v="39520"/>
    <n v="0.24270631128637743"/>
    <n v="12.651821862348179"/>
  </r>
  <r>
    <x v="8"/>
    <x v="229"/>
    <n v="49.9"/>
    <n v="7"/>
    <n v="0"/>
    <x v="0"/>
    <x v="1"/>
    <n v="13496"/>
    <n v="0.24724655638528362"/>
    <n v="51.867219917012449"/>
  </r>
  <r>
    <x v="8"/>
    <x v="230"/>
    <n v="176"/>
    <n v="18"/>
    <n v="6"/>
    <x v="0"/>
    <x v="8"/>
    <n v="10180"/>
    <n v="1.3528565566193016"/>
    <n v="176.81728880157172"/>
  </r>
  <r>
    <x v="8"/>
    <x v="231"/>
    <n v="106.5"/>
    <n v="51"/>
    <n v="7"/>
    <x v="0"/>
    <x v="2"/>
    <n v="47481"/>
    <n v="2.4756043751210499"/>
    <n v="107.41138560687432"/>
  </r>
  <r>
    <x v="8"/>
    <x v="232"/>
    <n v="18.7"/>
    <n v="6"/>
    <n v="0"/>
    <x v="0"/>
    <x v="4"/>
    <n v="32264"/>
    <n v="0.16456345429661468"/>
    <n v="18.596578229605754"/>
  </r>
  <r>
    <x v="8"/>
    <x v="233"/>
    <n v="246.4"/>
    <n v="107"/>
    <n v="11"/>
    <x v="0"/>
    <x v="10"/>
    <n v="43312"/>
    <n v="9.5775323622133222"/>
    <n v="247.04469892870335"/>
  </r>
  <r>
    <x v="8"/>
    <x v="234"/>
    <n v="16.399999999999999"/>
    <n v="2"/>
    <n v="0"/>
    <x v="0"/>
    <x v="9"/>
    <n v="12245"/>
    <n v="0.34308671688312575"/>
    <n v="16.333197223356471"/>
  </r>
  <r>
    <x v="8"/>
    <x v="235"/>
    <n v="41.6"/>
    <n v="23"/>
    <n v="3"/>
    <x v="2"/>
    <x v="4"/>
    <n v="53634"/>
    <n v="0.63082657480368953"/>
    <n v="42.883245702352987"/>
  </r>
  <r>
    <x v="8"/>
    <x v="236"/>
    <n v="59.1"/>
    <n v="48"/>
    <n v="9"/>
    <x v="2"/>
    <x v="1"/>
    <n v="79983"/>
    <n v="1.6954049580705159"/>
    <n v="60.012752709950867"/>
  </r>
  <r>
    <x v="8"/>
    <x v="237"/>
    <n v="24.9"/>
    <n v="6"/>
    <n v="0"/>
    <x v="0"/>
    <x v="2"/>
    <n v="24313"/>
    <n v="0.29124757354365294"/>
    <n v="24.678155719162586"/>
  </r>
  <r>
    <x v="8"/>
    <x v="238"/>
    <n v="34.5"/>
    <n v="13"/>
    <n v="1"/>
    <x v="0"/>
    <x v="5"/>
    <n v="37158"/>
    <n v="1.128961242760536"/>
    <n v="34.985736584315624"/>
  </r>
  <r>
    <x v="8"/>
    <x v="239"/>
    <n v="30.8"/>
    <n v="7"/>
    <n v="0"/>
    <x v="0"/>
    <x v="11"/>
    <n v="22555"/>
    <n v="1.8310035992299323"/>
    <n v="31.035247173575701"/>
  </r>
  <r>
    <x v="8"/>
    <x v="240"/>
    <n v="54.1"/>
    <n v="17"/>
    <n v="3"/>
    <x v="0"/>
    <x v="2"/>
    <n v="31338"/>
    <n v="0.82520145837368331"/>
    <n v="54.247239772799801"/>
  </r>
  <r>
    <x v="8"/>
    <x v="241"/>
    <n v="18.399999999999999"/>
    <n v="1"/>
    <n v="1"/>
    <x v="0"/>
    <x v="8"/>
    <n v="5175"/>
    <n v="7.5158697589961201E-2"/>
    <n v="19.323671497584542"/>
  </r>
  <r>
    <x v="8"/>
    <x v="242"/>
    <n v="30.5"/>
    <n v="4"/>
    <n v="0"/>
    <x v="0"/>
    <x v="7"/>
    <n v="13040"/>
    <n v="0.15820994934908472"/>
    <n v="30.674846625766872"/>
  </r>
  <r>
    <x v="8"/>
    <x v="243"/>
    <n v="61.7"/>
    <n v="27"/>
    <n v="6"/>
    <x v="0"/>
    <x v="2"/>
    <n v="43527"/>
    <n v="1.3106140809464382"/>
    <n v="62.03046385002412"/>
  </r>
  <r>
    <x v="8"/>
    <x v="244"/>
    <n v="24.8"/>
    <n v="5"/>
    <n v="3"/>
    <x v="0"/>
    <x v="8"/>
    <n v="19816"/>
    <n v="0.37579348794980599"/>
    <n v="25.232135647961243"/>
  </r>
  <r>
    <x v="8"/>
    <x v="245"/>
    <n v="41.1"/>
    <n v="19"/>
    <n v="6"/>
    <x v="0"/>
    <x v="4"/>
    <n v="45789"/>
    <n v="0.52111760527261308"/>
    <n v="41.494682128895583"/>
  </r>
  <r>
    <x v="8"/>
    <x v="246"/>
    <n v="34.1"/>
    <n v="13"/>
    <n v="0"/>
    <x v="0"/>
    <x v="5"/>
    <n v="38097"/>
    <n v="1.128961242760536"/>
    <n v="34.123421791742132"/>
  </r>
  <r>
    <x v="8"/>
    <x v="247"/>
    <n v="25.7"/>
    <n v="14"/>
    <n v="3"/>
    <x v="2"/>
    <x v="4"/>
    <n v="52208"/>
    <n v="0.38398139335876752"/>
    <n v="26.815813668403308"/>
  </r>
  <r>
    <x v="8"/>
    <x v="248"/>
    <n v="63.2"/>
    <n v="13"/>
    <n v="2"/>
    <x v="0"/>
    <x v="10"/>
    <n v="20728"/>
    <n v="1.1636254271847961"/>
    <n v="62.71709764569664"/>
  </r>
  <r>
    <x v="8"/>
    <x v="249"/>
    <n v="53.2"/>
    <n v="31"/>
    <n v="2"/>
    <x v="2"/>
    <x v="10"/>
    <n v="57761"/>
    <n v="2.7747990955945139"/>
    <n v="53.669430930904937"/>
  </r>
  <r>
    <x v="8"/>
    <x v="250"/>
    <n v="32.4"/>
    <n v="25"/>
    <n v="1"/>
    <x v="2"/>
    <x v="7"/>
    <n v="77000"/>
    <n v="0.98881218343177957"/>
    <n v="32.467532467532465"/>
  </r>
  <r>
    <x v="8"/>
    <x v="251"/>
    <n v="38.200000000000003"/>
    <n v="249"/>
    <n v="45"/>
    <x v="1"/>
    <x v="4"/>
    <n v="638712"/>
    <n v="6.8293833533095079"/>
    <n v="38.984706722278588"/>
  </r>
  <r>
    <x v="8"/>
    <x v="252"/>
    <n v="117.3"/>
    <n v="2"/>
    <n v="0"/>
    <x v="0"/>
    <x v="2"/>
    <n v="1575"/>
    <n v="9.7082524514550975E-2"/>
    <n v="126.98412698412699"/>
  </r>
  <r>
    <x v="8"/>
    <x v="253"/>
    <n v="43.7"/>
    <n v="10"/>
    <n v="4"/>
    <x v="0"/>
    <x v="7"/>
    <n v="22401"/>
    <n v="0.3955248733727118"/>
    <n v="44.640864247131823"/>
  </r>
  <r>
    <x v="8"/>
    <x v="259"/>
    <n v="22.7"/>
    <n v="124"/>
    <n v="21"/>
    <x v="1"/>
    <x v="4"/>
    <n v="532561"/>
    <n v="3.4009780554633697"/>
    <n v="23.283717733743178"/>
  </r>
  <r>
    <x v="8"/>
    <x v="254"/>
    <n v="28"/>
    <n v="13"/>
    <n v="1"/>
    <x v="0"/>
    <x v="1"/>
    <n v="46379"/>
    <n v="0.45917217614409817"/>
    <n v="28.029927337803745"/>
  </r>
  <r>
    <x v="8"/>
    <x v="255"/>
    <n v="40.5"/>
    <n v="4"/>
    <n v="1"/>
    <x v="0"/>
    <x v="2"/>
    <n v="9751"/>
    <n v="0.19416504902910195"/>
    <n v="41.021433699107781"/>
  </r>
  <r>
    <x v="8"/>
    <x v="256"/>
    <n v="24.1"/>
    <n v="19"/>
    <n v="3"/>
    <x v="2"/>
    <x v="4"/>
    <n v="77907"/>
    <n v="0.52111760527261308"/>
    <n v="24.388052421476889"/>
  </r>
  <r>
    <x v="8"/>
    <x v="257"/>
    <n v="0"/>
    <n v="0"/>
    <n v="0"/>
    <x v="0"/>
    <x v="3"/>
    <n v="932"/>
    <n v="0"/>
    <n v="0"/>
  </r>
  <r>
    <x v="8"/>
    <x v="258"/>
    <n v="26.6"/>
    <n v="9"/>
    <n v="1"/>
    <x v="0"/>
    <x v="11"/>
    <n v="33687"/>
    <n v="2.3541474847241983"/>
    <n v="26.716537536735242"/>
  </r>
  <r>
    <x v="8"/>
    <x v="261"/>
    <n v="94.8"/>
    <n v="10"/>
    <n v="0"/>
    <x v="0"/>
    <x v="10"/>
    <n v="10561"/>
    <n v="0.8950964824498433"/>
    <n v="94.688003030016105"/>
  </r>
  <r>
    <x v="8"/>
    <x v="262"/>
    <n v="154.19999999999999"/>
    <n v="18"/>
    <n v="4"/>
    <x v="0"/>
    <x v="7"/>
    <n v="11577"/>
    <n v="0.71194477207088114"/>
    <n v="155.48069448043535"/>
  </r>
  <r>
    <x v="8"/>
    <x v="263"/>
    <n v="95.9"/>
    <n v="28"/>
    <n v="6"/>
    <x v="0"/>
    <x v="7"/>
    <n v="28673"/>
    <n v="1.1074696454435931"/>
    <n v="97.652844139085559"/>
  </r>
  <r>
    <x v="8"/>
    <x v="264"/>
    <n v="106"/>
    <n v="98"/>
    <n v="4"/>
    <x v="2"/>
    <x v="10"/>
    <n v="92956"/>
    <n v="8.7719455280084642"/>
    <n v="105.42622315934422"/>
  </r>
  <r>
    <x v="8"/>
    <x v="265"/>
    <n v="23.8"/>
    <n v="6"/>
    <n v="-1"/>
    <x v="0"/>
    <x v="4"/>
    <n v="25020"/>
    <n v="0.16456345429661468"/>
    <n v="23.980815347721823"/>
  </r>
  <r>
    <x v="8"/>
    <x v="266"/>
    <n v="25.8"/>
    <n v="6"/>
    <n v="0"/>
    <x v="0"/>
    <x v="11"/>
    <n v="23526"/>
    <n v="1.569431656482799"/>
    <n v="25.503698036215251"/>
  </r>
  <r>
    <x v="8"/>
    <x v="267"/>
    <n v="8.9"/>
    <n v="5"/>
    <n v="0"/>
    <x v="2"/>
    <x v="3"/>
    <n v="55889"/>
    <n v="0.77247755180234456"/>
    <n v="8.946304281701229"/>
  </r>
  <r>
    <x v="8"/>
    <x v="268"/>
    <n v="60.1"/>
    <n v="28"/>
    <n v="5"/>
    <x v="0"/>
    <x v="8"/>
    <n v="46089"/>
    <n v="2.1044435325189137"/>
    <n v="60.752023259346053"/>
  </r>
  <r>
    <x v="8"/>
    <x v="269"/>
    <n v="98.1"/>
    <n v="19"/>
    <n v="4"/>
    <x v="0"/>
    <x v="7"/>
    <n v="19120"/>
    <n v="0.75149725940815237"/>
    <n v="99.372384937238493"/>
  </r>
  <r>
    <x v="8"/>
    <x v="270"/>
    <n v="115.5"/>
    <n v="20"/>
    <n v="1"/>
    <x v="0"/>
    <x v="7"/>
    <n v="16753"/>
    <n v="0.79104974674542361"/>
    <n v="119.38160329493225"/>
  </r>
  <r>
    <x v="8"/>
    <x v="271"/>
    <n v="3.2"/>
    <n v="1"/>
    <n v="0"/>
    <x v="0"/>
    <x v="9"/>
    <n v="32258"/>
    <n v="0.17154335844156288"/>
    <n v="3.1000062000124005"/>
  </r>
  <r>
    <x v="8"/>
    <x v="272"/>
    <n v="29.2"/>
    <n v="5"/>
    <n v="1"/>
    <x v="0"/>
    <x v="5"/>
    <n v="16797"/>
    <n v="0.43421586260020617"/>
    <n v="29.767220336964932"/>
  </r>
  <r>
    <x v="8"/>
    <x v="273"/>
    <n v="82.8"/>
    <n v="18"/>
    <n v="1"/>
    <x v="0"/>
    <x v="1"/>
    <n v="21670"/>
    <n v="0.63577685927644356"/>
    <n v="83.064143977849568"/>
  </r>
  <r>
    <x v="8"/>
    <x v="274"/>
    <n v="57.1"/>
    <n v="14"/>
    <n v="3"/>
    <x v="0"/>
    <x v="7"/>
    <n v="24781"/>
    <n v="0.55373482272179653"/>
    <n v="56.494895282676246"/>
  </r>
  <r>
    <x v="8"/>
    <x v="275"/>
    <n v="18.100000000000001"/>
    <n v="8"/>
    <n v="0"/>
    <x v="0"/>
    <x v="5"/>
    <n v="43768"/>
    <n v="0.69474538016032983"/>
    <n v="18.278194114421495"/>
  </r>
  <r>
    <x v="8"/>
    <x v="276"/>
    <n v="116"/>
    <n v="29"/>
    <n v="1"/>
    <x v="0"/>
    <x v="10"/>
    <n v="24987"/>
    <n v="2.5957797991045455"/>
    <n v="116.06035138271901"/>
  </r>
  <r>
    <x v="8"/>
    <x v="277"/>
    <n v="46.2"/>
    <n v="30"/>
    <n v="3"/>
    <x v="2"/>
    <x v="8"/>
    <n v="64513"/>
    <n v="2.2547609276988361"/>
    <n v="46.502255359384932"/>
  </r>
  <r>
    <x v="8"/>
    <x v="278"/>
    <n v="16.7"/>
    <n v="15"/>
    <n v="3"/>
    <x v="2"/>
    <x v="3"/>
    <n v="89583"/>
    <n v="2.3174326554070341"/>
    <n v="16.744248350691539"/>
  </r>
  <r>
    <x v="8"/>
    <x v="279"/>
    <n v="29.4"/>
    <n v="16"/>
    <n v="2"/>
    <x v="2"/>
    <x v="11"/>
    <n v="54440"/>
    <n v="4.1851510839541302"/>
    <n v="29.390154298310065"/>
  </r>
  <r>
    <x v="8"/>
    <x v="280"/>
    <n v="0"/>
    <n v="0"/>
    <n v="0"/>
    <x v="0"/>
    <x v="3"/>
    <n v="4906"/>
    <n v="0"/>
    <n v="0"/>
  </r>
  <r>
    <x v="8"/>
    <x v="281"/>
    <n v="22.1"/>
    <n v="3"/>
    <n v="0"/>
    <x v="0"/>
    <x v="1"/>
    <n v="13584"/>
    <n v="0.10596280987940725"/>
    <n v="22.084805653710248"/>
  </r>
  <r>
    <x v="8"/>
    <x v="282"/>
    <n v="29.4"/>
    <n v="11"/>
    <n v="1"/>
    <x v="0"/>
    <x v="4"/>
    <n v="36584"/>
    <n v="0.30169966621046018"/>
    <n v="30.06778919746337"/>
  </r>
  <r>
    <x v="8"/>
    <x v="283"/>
    <n v="77.599999999999994"/>
    <n v="20"/>
    <n v="6"/>
    <x v="0"/>
    <x v="11"/>
    <n v="25583"/>
    <n v="5.231438854942664"/>
    <n v="78.176914357190327"/>
  </r>
  <r>
    <x v="8"/>
    <x v="284"/>
    <n v="54.6"/>
    <n v="23"/>
    <n v="3"/>
    <x v="0"/>
    <x v="2"/>
    <n v="41465"/>
    <n v="1.1164490319173361"/>
    <n v="55.468467382129504"/>
  </r>
  <r>
    <x v="8"/>
    <x v="285"/>
    <n v="115.6"/>
    <n v="254"/>
    <n v="24"/>
    <x v="1"/>
    <x v="7"/>
    <n v="215521"/>
    <n v="10.046331783666879"/>
    <n v="117.85394462720571"/>
  </r>
  <r>
    <x v="8"/>
    <x v="286"/>
    <n v="51.7"/>
    <n v="11"/>
    <n v="2"/>
    <x v="0"/>
    <x v="5"/>
    <n v="21213"/>
    <n v="0.9552748977204536"/>
    <n v="51.854994578796017"/>
  </r>
  <r>
    <x v="8"/>
    <x v="287"/>
    <n v="14.8"/>
    <n v="5"/>
    <n v="2"/>
    <x v="0"/>
    <x v="5"/>
    <n v="33903"/>
    <n v="0.43421586260020617"/>
    <n v="14.747957407899005"/>
  </r>
  <r>
    <x v="8"/>
    <x v="288"/>
    <n v="47.2"/>
    <n v="16"/>
    <n v="1"/>
    <x v="0"/>
    <x v="0"/>
    <n v="33462"/>
    <n v="3.2513716724243036"/>
    <n v="47.81543243081704"/>
  </r>
  <r>
    <x v="8"/>
    <x v="289"/>
    <n v="9.4"/>
    <n v="3"/>
    <n v="1"/>
    <x v="0"/>
    <x v="3"/>
    <n v="31870"/>
    <n v="0.46348653108140681"/>
    <n v="9.4132412927518043"/>
  </r>
  <r>
    <x v="8"/>
    <x v="290"/>
    <n v="292"/>
    <n v="123"/>
    <n v="16"/>
    <x v="0"/>
    <x v="7"/>
    <n v="41725"/>
    <n v="4.8649559424843547"/>
    <n v="294.78729778310367"/>
  </r>
  <r>
    <x v="8"/>
    <x v="291"/>
    <n v="51.3"/>
    <n v="7"/>
    <n v="3"/>
    <x v="0"/>
    <x v="1"/>
    <n v="13520"/>
    <n v="0.24724655638528362"/>
    <n v="51.775147928994087"/>
  </r>
  <r>
    <x v="8"/>
    <x v="292"/>
    <n v="37.299999999999997"/>
    <n v="11"/>
    <n v="4"/>
    <x v="0"/>
    <x v="1"/>
    <n v="29445"/>
    <n v="0.38853030289115992"/>
    <n v="37.357785702156562"/>
  </r>
  <r>
    <x v="8"/>
    <x v="293"/>
    <n v="42.8"/>
    <n v="9"/>
    <n v="1"/>
    <x v="0"/>
    <x v="6"/>
    <n v="20524"/>
    <n v="2.1862171156508854"/>
    <n v="43.851101149873323"/>
  </r>
  <r>
    <x v="8"/>
    <x v="294"/>
    <n v="67.900000000000006"/>
    <n v="243"/>
    <n v="28"/>
    <x v="1"/>
    <x v="8"/>
    <n v="347483"/>
    <n v="18.263563514360573"/>
    <n v="69.931478662265491"/>
  </r>
  <r>
    <x v="8"/>
    <x v="295"/>
    <n v="44.4"/>
    <n v="22"/>
    <n v="5"/>
    <x v="0"/>
    <x v="8"/>
    <n v="49314"/>
    <n v="1.6534913469791463"/>
    <n v="44.612077706128076"/>
  </r>
  <r>
    <x v="8"/>
    <x v="296"/>
    <n v="59.4"/>
    <n v="6"/>
    <n v="0"/>
    <x v="0"/>
    <x v="10"/>
    <n v="9874"/>
    <n v="0.53705788946990596"/>
    <n v="60.765647154142194"/>
  </r>
  <r>
    <x v="8"/>
    <x v="297"/>
    <n v="67.2"/>
    <n v="11"/>
    <n v="1"/>
    <x v="0"/>
    <x v="10"/>
    <n v="16431"/>
    <n v="0.98460613069482761"/>
    <n v="66.946625281480124"/>
  </r>
  <r>
    <x v="8"/>
    <x v="298"/>
    <n v="64.099999999999994"/>
    <n v="20"/>
    <n v="3"/>
    <x v="0"/>
    <x v="7"/>
    <n v="30654"/>
    <n v="0.79104974674542361"/>
    <n v="65.244340053500352"/>
  </r>
  <r>
    <x v="8"/>
    <x v="299"/>
    <n v="3.7"/>
    <n v="1"/>
    <n v="0"/>
    <x v="0"/>
    <x v="9"/>
    <n v="27508"/>
    <n v="0.17154335844156288"/>
    <n v="3.6353060927730114"/>
  </r>
  <r>
    <x v="8"/>
    <x v="300"/>
    <n v="19.600000000000001"/>
    <n v="13"/>
    <n v="6"/>
    <x v="2"/>
    <x v="8"/>
    <n v="64918"/>
    <n v="0.97706306866949566"/>
    <n v="20.025262639021534"/>
  </r>
  <r>
    <x v="8"/>
    <x v="301"/>
    <n v="36.6"/>
    <n v="8"/>
    <n v="1"/>
    <x v="0"/>
    <x v="11"/>
    <n v="21867"/>
    <n v="2.0925755419770651"/>
    <n v="36.584808158412223"/>
  </r>
  <r>
    <x v="8"/>
    <x v="302"/>
    <n v="48.4"/>
    <n v="22"/>
    <n v="0"/>
    <x v="0"/>
    <x v="7"/>
    <n v="44925"/>
    <n v="0.87015472141996597"/>
    <n v="48.970506399554814"/>
  </r>
  <r>
    <x v="8"/>
    <x v="303"/>
    <n v="36.4"/>
    <n v="25"/>
    <n v="2"/>
    <x v="2"/>
    <x v="1"/>
    <n v="67831"/>
    <n v="0.88302341566172715"/>
    <n v="36.856304639471631"/>
  </r>
  <r>
    <x v="8"/>
    <x v="304"/>
    <n v="65.8"/>
    <n v="67"/>
    <n v="13"/>
    <x v="1"/>
    <x v="10"/>
    <n v="101192"/>
    <n v="5.9971464324139498"/>
    <n v="66.210767649616571"/>
  </r>
  <r>
    <x v="8"/>
    <x v="305"/>
    <n v="48.2"/>
    <n v="21"/>
    <n v="1"/>
    <x v="0"/>
    <x v="10"/>
    <n v="43341"/>
    <n v="1.8797026131446708"/>
    <n v="48.452966013705272"/>
  </r>
  <r>
    <x v="8"/>
    <x v="306"/>
    <n v="42.2"/>
    <n v="24"/>
    <n v="0"/>
    <x v="2"/>
    <x v="8"/>
    <n v="55001"/>
    <n v="1.8038087421590689"/>
    <n v="43.635570262358868"/>
  </r>
  <r>
    <x v="8"/>
    <x v="307"/>
    <n v="38.1"/>
    <n v="28"/>
    <n v="4"/>
    <x v="2"/>
    <x v="4"/>
    <n v="72050"/>
    <n v="0.76796278671753504"/>
    <n v="38.861901457321309"/>
  </r>
  <r>
    <x v="8"/>
    <x v="308"/>
    <n v="0"/>
    <n v="0"/>
    <n v="0"/>
    <x v="0"/>
    <x v="3"/>
    <n v="1132"/>
    <n v="0"/>
    <n v="0"/>
  </r>
  <r>
    <x v="8"/>
    <x v="309"/>
    <n v="18"/>
    <n v="8"/>
    <n v="0"/>
    <x v="0"/>
    <x v="11"/>
    <n v="44485"/>
    <n v="2.0925755419770651"/>
    <n v="17.98358997414859"/>
  </r>
  <r>
    <x v="8"/>
    <x v="310"/>
    <n v="56.1"/>
    <n v="7"/>
    <n v="0"/>
    <x v="0"/>
    <x v="10"/>
    <n v="12390"/>
    <n v="0.62656753771489038"/>
    <n v="56.497175141242941"/>
  </r>
  <r>
    <x v="8"/>
    <x v="311"/>
    <n v="23.4"/>
    <n v="6"/>
    <n v="0"/>
    <x v="0"/>
    <x v="4"/>
    <n v="25453"/>
    <n v="0.16456345429661468"/>
    <n v="23.572859780772404"/>
  </r>
  <r>
    <x v="8"/>
    <x v="312"/>
    <n v="53"/>
    <n v="13"/>
    <n v="3"/>
    <x v="0"/>
    <x v="2"/>
    <n v="24310"/>
    <n v="0.63103640934458127"/>
    <n v="53.475935828877006"/>
  </r>
  <r>
    <x v="8"/>
    <x v="313"/>
    <n v="109.2"/>
    <n v="29"/>
    <n v="4"/>
    <x v="0"/>
    <x v="7"/>
    <n v="26418"/>
    <n v="1.1470221327808643"/>
    <n v="109.77363918540389"/>
  </r>
  <r>
    <x v="8"/>
    <x v="314"/>
    <n v="6.5"/>
    <n v="3"/>
    <n v="1"/>
    <x v="0"/>
    <x v="3"/>
    <n v="46112"/>
    <n v="0.46348653108140681"/>
    <n v="6.5058986814712005"/>
  </r>
  <r>
    <x v="8"/>
    <x v="315"/>
    <n v="34.4"/>
    <n v="6"/>
    <n v="0"/>
    <x v="0"/>
    <x v="7"/>
    <n v="17075"/>
    <n v="0.23731492402362706"/>
    <n v="35.13909224011713"/>
  </r>
  <r>
    <x v="8"/>
    <x v="316"/>
    <n v="94.6"/>
    <n v="46"/>
    <n v="7"/>
    <x v="0"/>
    <x v="7"/>
    <n v="47725"/>
    <n v="1.8194144175144742"/>
    <n v="96.385542168674689"/>
  </r>
  <r>
    <x v="8"/>
    <x v="317"/>
    <n v="23.9"/>
    <n v="7"/>
    <n v="1"/>
    <x v="0"/>
    <x v="4"/>
    <n v="27578"/>
    <n v="0.19199069667938376"/>
    <n v="25.382551309014431"/>
  </r>
  <r>
    <x v="8"/>
    <x v="318"/>
    <n v="12.6"/>
    <n v="5"/>
    <n v="1"/>
    <x v="0"/>
    <x v="2"/>
    <n v="38412"/>
    <n v="0.24270631128637743"/>
    <n v="13.016765594085181"/>
  </r>
  <r>
    <x v="8"/>
    <x v="319"/>
    <n v="22.9"/>
    <n v="6"/>
    <n v="0"/>
    <x v="0"/>
    <x v="4"/>
    <n v="26084"/>
    <n v="0.16456345429661468"/>
    <n v="23.002606962122371"/>
  </r>
  <r>
    <x v="8"/>
    <x v="320"/>
    <n v="63.1"/>
    <n v="11"/>
    <n v="0"/>
    <x v="0"/>
    <x v="1"/>
    <n v="17259"/>
    <n v="0.38853030289115992"/>
    <n v="63.73486297004461"/>
  </r>
  <r>
    <x v="8"/>
    <x v="321"/>
    <n v="53.9"/>
    <n v="27"/>
    <n v="-1"/>
    <x v="0"/>
    <x v="10"/>
    <n v="49855"/>
    <n v="2.4167605026145766"/>
    <n v="54.157055460836425"/>
  </r>
  <r>
    <x v="8"/>
    <x v="322"/>
    <n v="40.5"/>
    <n v="8"/>
    <n v="1"/>
    <x v="0"/>
    <x v="1"/>
    <n v="19147"/>
    <n v="0.28256749301175271"/>
    <n v="41.782002402465139"/>
  </r>
  <r>
    <x v="8"/>
    <x v="323"/>
    <n v="46.9"/>
    <n v="24"/>
    <n v="2"/>
    <x v="2"/>
    <x v="2"/>
    <n v="50349"/>
    <n v="1.1649902941746118"/>
    <n v="47.667282369063933"/>
  </r>
  <r>
    <x v="8"/>
    <x v="324"/>
    <n v="67.3"/>
    <n v="13"/>
    <n v="0"/>
    <x v="0"/>
    <x v="2"/>
    <n v="18891"/>
    <n v="0.63103640934458127"/>
    <n v="68.8158382298449"/>
  </r>
  <r>
    <x v="8"/>
    <x v="325"/>
    <n v="23.7"/>
    <n v="15"/>
    <n v="3"/>
    <x v="2"/>
    <x v="9"/>
    <n v="62844"/>
    <n v="2.5731503766234436"/>
    <n v="23.868627076570558"/>
  </r>
  <r>
    <x v="8"/>
    <x v="326"/>
    <n v="15.4"/>
    <n v="3"/>
    <n v="1"/>
    <x v="0"/>
    <x v="0"/>
    <n v="19152"/>
    <n v="0.60963218857955703"/>
    <n v="15.664160401002505"/>
  </r>
  <r>
    <x v="8"/>
    <x v="327"/>
    <n v="13.4"/>
    <n v="2"/>
    <n v="0"/>
    <x v="0"/>
    <x v="2"/>
    <n v="15015"/>
    <n v="9.7082524514550975E-2"/>
    <n v="13.32001332001332"/>
  </r>
  <r>
    <x v="8"/>
    <x v="328"/>
    <n v="11.6"/>
    <n v="3"/>
    <n v="0"/>
    <x v="0"/>
    <x v="9"/>
    <n v="24684"/>
    <n v="0.51463007532468874"/>
    <n v="12.153621779290228"/>
  </r>
  <r>
    <x v="8"/>
    <x v="329"/>
    <n v="34.4"/>
    <n v="38"/>
    <n v="8"/>
    <x v="1"/>
    <x v="4"/>
    <n v="107492"/>
    <n v="1.0422352105452262"/>
    <n v="35.351468016224466"/>
  </r>
  <r>
    <x v="8"/>
    <x v="330"/>
    <n v="7.7"/>
    <n v="2"/>
    <n v="0"/>
    <x v="0"/>
    <x v="3"/>
    <n v="25720"/>
    <n v="0.30899102072093787"/>
    <n v="7.776049766718506"/>
  </r>
  <r>
    <x v="8"/>
    <x v="331"/>
    <n v="61.1"/>
    <n v="9"/>
    <n v="1"/>
    <x v="0"/>
    <x v="4"/>
    <n v="14508"/>
    <n v="0.24684518144492198"/>
    <n v="62.034739454094293"/>
  </r>
  <r>
    <x v="8"/>
    <x v="332"/>
    <n v="16.399999999999999"/>
    <n v="4"/>
    <n v="2"/>
    <x v="0"/>
    <x v="5"/>
    <n v="24258"/>
    <n v="0.34737269008016491"/>
    <n v="16.489405556929672"/>
  </r>
  <r>
    <x v="8"/>
    <x v="333"/>
    <n v="73"/>
    <n v="30"/>
    <n v="0"/>
    <x v="0"/>
    <x v="2"/>
    <n v="40847"/>
    <n v="1.4562378677182646"/>
    <n v="73.444806228119575"/>
  </r>
  <r>
    <x v="8"/>
    <x v="334"/>
    <n v="16.399999999999999"/>
    <n v="4"/>
    <n v="0"/>
    <x v="0"/>
    <x v="1"/>
    <n v="23659"/>
    <n v="0.14128374650587636"/>
    <n v="16.906885329050255"/>
  </r>
  <r>
    <x v="8"/>
    <x v="335"/>
    <n v="29.3"/>
    <n v="7"/>
    <n v="0"/>
    <x v="0"/>
    <x v="8"/>
    <n v="23678"/>
    <n v="0.52611088312972842"/>
    <n v="29.563307711799983"/>
  </r>
  <r>
    <x v="8"/>
    <x v="336"/>
    <n v="10.4"/>
    <n v="3"/>
    <n v="1"/>
    <x v="0"/>
    <x v="2"/>
    <n v="28987"/>
    <n v="0.14562378677182647"/>
    <n v="10.349467002449375"/>
  </r>
  <r>
    <x v="8"/>
    <x v="337"/>
    <n v="22.8"/>
    <n v="5"/>
    <n v="0"/>
    <x v="0"/>
    <x v="7"/>
    <n v="21800"/>
    <n v="0.1977624366863559"/>
    <n v="22.935779816513762"/>
  </r>
  <r>
    <x v="8"/>
    <x v="338"/>
    <n v="47.8"/>
    <n v="25"/>
    <n v="0"/>
    <x v="2"/>
    <x v="8"/>
    <n v="51758"/>
    <n v="1.8789674397490301"/>
    <n v="48.301711812666639"/>
  </r>
  <r>
    <x v="8"/>
    <x v="339"/>
    <n v="36.799999999999997"/>
    <n v="6"/>
    <n v="1"/>
    <x v="0"/>
    <x v="1"/>
    <n v="15995"/>
    <n v="0.21192561975881449"/>
    <n v="37.511722413254141"/>
  </r>
  <r>
    <x v="8"/>
    <x v="340"/>
    <n v="44.9"/>
    <n v="6"/>
    <n v="-1"/>
    <x v="0"/>
    <x v="8"/>
    <n v="13021"/>
    <n v="0.45095218553976724"/>
    <n v="46.079410183549655"/>
  </r>
  <r>
    <x v="8"/>
    <x v="341"/>
    <n v="29.4"/>
    <n v="46"/>
    <n v="15"/>
    <x v="1"/>
    <x v="1"/>
    <n v="154865"/>
    <n v="1.624763084817578"/>
    <n v="29.703289962225167"/>
  </r>
  <r>
    <x v="8"/>
    <x v="342"/>
    <n v="31.1"/>
    <n v="9"/>
    <n v="2"/>
    <x v="0"/>
    <x v="2"/>
    <n v="28014"/>
    <n v="0.43687136031547941"/>
    <n v="32.126793745984152"/>
  </r>
  <r>
    <x v="8"/>
    <x v="343"/>
    <n v="35.1"/>
    <n v="6"/>
    <n v="0"/>
    <x v="0"/>
    <x v="1"/>
    <n v="16970"/>
    <n v="0.21192561975881449"/>
    <n v="35.356511490866232"/>
  </r>
  <r>
    <x v="8"/>
    <x v="344"/>
    <n v="30.9"/>
    <n v="7"/>
    <n v="1"/>
    <x v="0"/>
    <x v="6"/>
    <n v="22407"/>
    <n v="1.7003910899506889"/>
    <n v="31.240237425804434"/>
  </r>
  <r>
    <x v="8"/>
    <x v="345"/>
    <n v="52.4"/>
    <n v="34"/>
    <n v="6"/>
    <x v="2"/>
    <x v="8"/>
    <n v="63322"/>
    <n v="2.5553957180586808"/>
    <n v="53.693818893907327"/>
  </r>
  <r>
    <x v="8"/>
    <x v="346"/>
    <n v="27.4"/>
    <n v="12"/>
    <n v="2"/>
    <x v="0"/>
    <x v="2"/>
    <n v="43402"/>
    <n v="0.58249514708730588"/>
    <n v="27.648495461038664"/>
  </r>
  <r>
    <x v="8"/>
    <x v="347"/>
    <n v="13.6"/>
    <n v="17"/>
    <n v="3"/>
    <x v="1"/>
    <x v="4"/>
    <n v="124695"/>
    <n v="0.46626312050707491"/>
    <n v="13.633265167007499"/>
  </r>
  <r>
    <x v="8"/>
    <x v="348"/>
    <n v="23.2"/>
    <n v="2"/>
    <n v="1"/>
    <x v="0"/>
    <x v="4"/>
    <n v="8430"/>
    <n v="5.4854484765538218E-2"/>
    <n v="23.724792408066428"/>
  </r>
  <r>
    <x v="8"/>
    <x v="349"/>
    <n v="25.1"/>
    <n v="11"/>
    <n v="1"/>
    <x v="0"/>
    <x v="4"/>
    <n v="41882"/>
    <n v="0.30169966621046018"/>
    <n v="26.264266271906788"/>
  </r>
  <r>
    <x v="8"/>
    <x v="350"/>
    <n v="77.900000000000006"/>
    <n v="17"/>
    <n v="2"/>
    <x v="0"/>
    <x v="7"/>
    <n v="21525"/>
    <n v="0.67239228473361001"/>
    <n v="78.97793263646922"/>
  </r>
  <r>
    <x v="8"/>
    <x v="351"/>
    <n v="20.9"/>
    <n v="10"/>
    <n v="2"/>
    <x v="0"/>
    <x v="2"/>
    <n v="47537"/>
    <n v="0.48541262257275486"/>
    <n v="21.03624545091192"/>
  </r>
  <r>
    <x v="8"/>
    <x v="352"/>
    <n v="158.69999999999999"/>
    <n v="36"/>
    <n v="3"/>
    <x v="0"/>
    <x v="5"/>
    <n v="22468"/>
    <n v="3.1263542107214848"/>
    <n v="160.22787965105928"/>
  </r>
  <r>
    <x v="8"/>
    <x v="353"/>
    <n v="29.1"/>
    <n v="13"/>
    <n v="2"/>
    <x v="0"/>
    <x v="4"/>
    <n v="44586"/>
    <n v="0.35655415097599841"/>
    <n v="29.157134526532992"/>
  </r>
  <r>
    <x v="8"/>
    <x v="354"/>
    <n v="48.9"/>
    <n v="63"/>
    <n v="7"/>
    <x v="1"/>
    <x v="5"/>
    <n v="126116"/>
    <n v="5.4711198687625977"/>
    <n v="49.954010593421934"/>
  </r>
  <r>
    <x v="8"/>
    <x v="355"/>
    <m/>
    <n v="265"/>
    <n v="28"/>
    <x v="3"/>
    <x v="12"/>
    <e v="#N/A"/>
    <e v="#N/A"/>
    <e v="#N/A"/>
  </r>
  <r>
    <x v="9"/>
    <x v="260"/>
    <n v="75.400000000000006"/>
    <n v="117"/>
    <n v="9"/>
    <x v="1"/>
    <x v="7"/>
    <n v="153434"/>
    <n v="4.6276410184607277"/>
    <n v="76.254285230131515"/>
  </r>
  <r>
    <x v="9"/>
    <x v="0"/>
    <n v="15.7"/>
    <n v="4"/>
    <n v="1"/>
    <x v="0"/>
    <x v="0"/>
    <n v="25390"/>
    <n v="0.8128429181060759"/>
    <n v="15.754233950374163"/>
  </r>
  <r>
    <x v="9"/>
    <x v="1"/>
    <n v="50.2"/>
    <n v="16"/>
    <n v="4"/>
    <x v="0"/>
    <x v="1"/>
    <n v="31499"/>
    <n v="0.56513498602350543"/>
    <n v="50.795263341693392"/>
  </r>
  <r>
    <x v="9"/>
    <x v="2"/>
    <n v="11.1"/>
    <n v="3"/>
    <n v="0"/>
    <x v="0"/>
    <x v="2"/>
    <n v="26962"/>
    <n v="0.14562378677182647"/>
    <n v="11.126771011052593"/>
  </r>
  <r>
    <x v="9"/>
    <x v="3"/>
    <n v="7.2"/>
    <n v="2"/>
    <n v="0"/>
    <x v="0"/>
    <x v="3"/>
    <n v="27935"/>
    <n v="0.30899102072093787"/>
    <n v="7.1594773581528557"/>
  </r>
  <r>
    <x v="9"/>
    <x v="4"/>
    <n v="29.8"/>
    <n v="6"/>
    <n v="0"/>
    <x v="0"/>
    <x v="4"/>
    <n v="20014"/>
    <n v="0.16456345429661468"/>
    <n v="29.979014689717197"/>
  </r>
  <r>
    <x v="9"/>
    <x v="5"/>
    <n v="89.9"/>
    <n v="23"/>
    <n v="2"/>
    <x v="0"/>
    <x v="4"/>
    <n v="25218"/>
    <n v="0.63082657480368953"/>
    <n v="91.204695059084784"/>
  </r>
  <r>
    <x v="9"/>
    <x v="6"/>
    <n v="38.4"/>
    <n v="42"/>
    <n v="6"/>
    <x v="1"/>
    <x v="1"/>
    <n v="108470"/>
    <n v="1.4834793383117018"/>
    <n v="38.720383516179588"/>
  </r>
  <r>
    <x v="9"/>
    <x v="7"/>
    <n v="20.5"/>
    <n v="15"/>
    <n v="1"/>
    <x v="2"/>
    <x v="5"/>
    <n v="72629"/>
    <n v="1.3026475878006185"/>
    <n v="20.652907240909279"/>
  </r>
  <r>
    <x v="9"/>
    <x v="8"/>
    <n v="22.7"/>
    <n v="48"/>
    <n v="9"/>
    <x v="1"/>
    <x v="6"/>
    <n v="203990"/>
    <n v="11.659824616804721"/>
    <n v="23.53056522378548"/>
  </r>
  <r>
    <x v="9"/>
    <x v="9"/>
    <n v="31.3"/>
    <n v="35"/>
    <n v="3"/>
    <x v="1"/>
    <x v="4"/>
    <n v="109682"/>
    <n v="0.95995348339691888"/>
    <n v="31.910431976076293"/>
  </r>
  <r>
    <x v="9"/>
    <x v="10"/>
    <n v="205.6"/>
    <n v="21"/>
    <n v="2"/>
    <x v="0"/>
    <x v="7"/>
    <n v="10083"/>
    <n v="0.83060223408269473"/>
    <n v="208.27134781315084"/>
  </r>
  <r>
    <x v="9"/>
    <x v="11"/>
    <n v="73.2"/>
    <n v="41"/>
    <n v="2"/>
    <x v="2"/>
    <x v="7"/>
    <n v="54766"/>
    <n v="1.6216519808281185"/>
    <n v="74.863966694664569"/>
  </r>
  <r>
    <x v="9"/>
    <x v="12"/>
    <n v="0"/>
    <n v="0"/>
    <n v="0"/>
    <x v="0"/>
    <x v="3"/>
    <n v="3654"/>
    <n v="0"/>
    <n v="0"/>
  </r>
  <r>
    <x v="9"/>
    <x v="13"/>
    <n v="40.1"/>
    <n v="63"/>
    <n v="4"/>
    <x v="1"/>
    <x v="8"/>
    <n v="155226"/>
    <n v="4.7349979481675559"/>
    <n v="40.585984306752735"/>
  </r>
  <r>
    <x v="9"/>
    <x v="14"/>
    <n v="68.7"/>
    <n v="63"/>
    <n v="11"/>
    <x v="2"/>
    <x v="1"/>
    <n v="89870"/>
    <n v="2.2252190074675524"/>
    <n v="70.101257371759203"/>
  </r>
  <r>
    <x v="9"/>
    <x v="15"/>
    <n v="54.7"/>
    <n v="477"/>
    <n v="66"/>
    <x v="1"/>
    <x v="1"/>
    <n v="854047"/>
    <n v="16.848086770825756"/>
    <n v="55.851727129771547"/>
  </r>
  <r>
    <x v="9"/>
    <x v="16"/>
    <n v="31.7"/>
    <n v="52"/>
    <n v="3"/>
    <x v="1"/>
    <x v="2"/>
    <n v="161156"/>
    <n v="2.5241456373783251"/>
    <n v="32.266871850877408"/>
  </r>
  <r>
    <x v="9"/>
    <x v="17"/>
    <n v="8.6"/>
    <n v="1"/>
    <n v="0"/>
    <x v="0"/>
    <x v="9"/>
    <n v="11801"/>
    <n v="0.17154335844156288"/>
    <n v="8.4738581476146084"/>
  </r>
  <r>
    <x v="9"/>
    <x v="18"/>
    <n v="32.200000000000003"/>
    <n v="52"/>
    <n v="6"/>
    <x v="1"/>
    <x v="2"/>
    <n v="157223"/>
    <n v="2.5241456373783251"/>
    <n v="33.074041329830877"/>
  </r>
  <r>
    <x v="9"/>
    <x v="19"/>
    <n v="14.6"/>
    <n v="10"/>
    <n v="2"/>
    <x v="2"/>
    <x v="0"/>
    <n v="67708"/>
    <n v="2.03210729526519"/>
    <n v="14.769303479647899"/>
  </r>
  <r>
    <x v="9"/>
    <x v="20"/>
    <n v="59.8"/>
    <n v="10"/>
    <n v="2"/>
    <x v="0"/>
    <x v="7"/>
    <n v="16719"/>
    <n v="0.3955248733727118"/>
    <n v="59.812189724265806"/>
  </r>
  <r>
    <x v="9"/>
    <x v="21"/>
    <n v="29.2"/>
    <n v="2"/>
    <n v="0"/>
    <x v="0"/>
    <x v="7"/>
    <n v="6799"/>
    <n v="7.9104974674542361E-2"/>
    <n v="29.416090601559052"/>
  </r>
  <r>
    <x v="9"/>
    <x v="22"/>
    <n v="24.1"/>
    <n v="6"/>
    <n v="1"/>
    <x v="0"/>
    <x v="8"/>
    <n v="24630"/>
    <n v="0.45095218553976724"/>
    <n v="24.360535931790501"/>
  </r>
  <r>
    <x v="9"/>
    <x v="23"/>
    <n v="57.5"/>
    <n v="28"/>
    <n v="7"/>
    <x v="0"/>
    <x v="4"/>
    <n v="48477"/>
    <n v="0.76796278671753504"/>
    <n v="57.759349794748026"/>
  </r>
  <r>
    <x v="9"/>
    <x v="24"/>
    <n v="32.200000000000003"/>
    <n v="19"/>
    <n v="2"/>
    <x v="2"/>
    <x v="2"/>
    <n v="57339"/>
    <n v="0.92228398288823421"/>
    <n v="33.136259788276739"/>
  </r>
  <r>
    <x v="9"/>
    <x v="25"/>
    <n v="88.2"/>
    <n v="14"/>
    <n v="1"/>
    <x v="0"/>
    <x v="10"/>
    <n v="15895"/>
    <n v="1.2531350754297808"/>
    <n v="88.078011953444474"/>
  </r>
  <r>
    <x v="9"/>
    <x v="26"/>
    <n v="102.8"/>
    <n v="37"/>
    <n v="3"/>
    <x v="0"/>
    <x v="10"/>
    <n v="35969"/>
    <n v="3.3118569850644199"/>
    <n v="102.8663571408713"/>
  </r>
  <r>
    <x v="9"/>
    <x v="27"/>
    <n v="39.9"/>
    <n v="4"/>
    <n v="0"/>
    <x v="0"/>
    <x v="1"/>
    <n v="9550"/>
    <n v="0.14128374650587636"/>
    <n v="41.8848167539267"/>
  </r>
  <r>
    <x v="9"/>
    <x v="28"/>
    <n v="96.4"/>
    <n v="13"/>
    <n v="2"/>
    <x v="0"/>
    <x v="10"/>
    <n v="13444"/>
    <n v="1.1636254271847961"/>
    <n v="96.697411484677176"/>
  </r>
  <r>
    <x v="9"/>
    <x v="29"/>
    <n v="151.5"/>
    <n v="53"/>
    <n v="9"/>
    <x v="0"/>
    <x v="2"/>
    <n v="34748"/>
    <n v="2.5726868996356007"/>
    <n v="152.52676413030966"/>
  </r>
  <r>
    <x v="9"/>
    <x v="30"/>
    <n v="75.099999999999994"/>
    <n v="14"/>
    <n v="1"/>
    <x v="0"/>
    <x v="7"/>
    <n v="18398"/>
    <n v="0.55373482272179653"/>
    <n v="76.09522774214588"/>
  </r>
  <r>
    <x v="9"/>
    <x v="31"/>
    <n v="15.3"/>
    <n v="2"/>
    <n v="0"/>
    <x v="0"/>
    <x v="10"/>
    <n v="13106"/>
    <n v="0.17901929648996864"/>
    <n v="15.260186174271325"/>
  </r>
  <r>
    <x v="9"/>
    <x v="32"/>
    <n v="67"/>
    <n v="20"/>
    <n v="4"/>
    <x v="0"/>
    <x v="1"/>
    <n v="29941"/>
    <n v="0.7064187325293817"/>
    <n v="66.798036137737554"/>
  </r>
  <r>
    <x v="9"/>
    <x v="33"/>
    <n v="25.2"/>
    <n v="17"/>
    <n v="2"/>
    <x v="2"/>
    <x v="7"/>
    <n v="66354"/>
    <n v="0.67239228473361001"/>
    <n v="25.620158543569342"/>
  </r>
  <r>
    <x v="9"/>
    <x v="34"/>
    <n v="4.5999999999999996"/>
    <n v="2"/>
    <n v="0"/>
    <x v="0"/>
    <x v="2"/>
    <n v="44029"/>
    <n v="9.7082524514550975E-2"/>
    <n v="4.5424606509346113"/>
  </r>
  <r>
    <x v="9"/>
    <x v="35"/>
    <n v="304"/>
    <n v="95"/>
    <n v="8"/>
    <x v="0"/>
    <x v="7"/>
    <n v="30550"/>
    <n v="3.7574862970407619"/>
    <n v="310.9656301145663"/>
  </r>
  <r>
    <x v="9"/>
    <x v="36"/>
    <n v="76.7"/>
    <n v="23"/>
    <n v="0"/>
    <x v="0"/>
    <x v="7"/>
    <n v="29497"/>
    <n v="0.9097072087572371"/>
    <n v="77.974031257416001"/>
  </r>
  <r>
    <x v="9"/>
    <x v="37"/>
    <n v="69.5"/>
    <n v="18"/>
    <n v="2"/>
    <x v="0"/>
    <x v="2"/>
    <n v="25798"/>
    <n v="0.87374272063095881"/>
    <n v="69.772850608574302"/>
  </r>
  <r>
    <x v="9"/>
    <x v="38"/>
    <n v="40.9"/>
    <n v="17"/>
    <n v="4"/>
    <x v="0"/>
    <x v="1"/>
    <n v="41077"/>
    <n v="0.60045592264997449"/>
    <n v="41.385690288969499"/>
  </r>
  <r>
    <x v="9"/>
    <x v="39"/>
    <n v="88.3"/>
    <n v="18"/>
    <n v="3"/>
    <x v="0"/>
    <x v="7"/>
    <n v="20144"/>
    <n v="0.71194477207088114"/>
    <n v="89.356632247815725"/>
  </r>
  <r>
    <x v="9"/>
    <x v="40"/>
    <n v="52"/>
    <n v="6"/>
    <n v="0"/>
    <x v="0"/>
    <x v="1"/>
    <n v="10795"/>
    <n v="0.21192561975881449"/>
    <n v="55.581287633163498"/>
  </r>
  <r>
    <x v="9"/>
    <x v="41"/>
    <n v="80.599999999999994"/>
    <n v="19"/>
    <n v="2"/>
    <x v="0"/>
    <x v="1"/>
    <n v="23208"/>
    <n v="0.67109779590291263"/>
    <n v="81.868321268528092"/>
  </r>
  <r>
    <x v="9"/>
    <x v="42"/>
    <n v="28.7"/>
    <n v="10"/>
    <n v="1"/>
    <x v="0"/>
    <x v="4"/>
    <n v="33948"/>
    <n v="0.27427242382769107"/>
    <n v="29.456816307293508"/>
  </r>
  <r>
    <x v="9"/>
    <x v="43"/>
    <n v="491.5"/>
    <n v="53"/>
    <n v="2"/>
    <x v="0"/>
    <x v="7"/>
    <n v="10502"/>
    <n v="2.0962818288753726"/>
    <n v="504.66577794705768"/>
  </r>
  <r>
    <x v="9"/>
    <x v="44"/>
    <n v="3.9"/>
    <n v="1"/>
    <n v="0"/>
    <x v="0"/>
    <x v="0"/>
    <n v="25351"/>
    <n v="0.20321072952651897"/>
    <n v="3.9446175693266539"/>
  </r>
  <r>
    <x v="9"/>
    <x v="45"/>
    <n v="64.3"/>
    <n v="15"/>
    <n v="2"/>
    <x v="0"/>
    <x v="5"/>
    <n v="23124"/>
    <n v="1.3026475878006185"/>
    <n v="64.867669953295277"/>
  </r>
  <r>
    <x v="9"/>
    <x v="46"/>
    <n v="30.8"/>
    <n v="7"/>
    <n v="0"/>
    <x v="0"/>
    <x v="11"/>
    <n v="22716"/>
    <n v="1.8310035992299323"/>
    <n v="30.815284381053004"/>
  </r>
  <r>
    <x v="9"/>
    <x v="47"/>
    <n v="57.9"/>
    <n v="17"/>
    <n v="4"/>
    <x v="0"/>
    <x v="7"/>
    <n v="28853"/>
    <n v="0.67239228473361001"/>
    <n v="58.919349807645652"/>
  </r>
  <r>
    <x v="9"/>
    <x v="48"/>
    <n v="77.900000000000006"/>
    <n v="24"/>
    <n v="2"/>
    <x v="0"/>
    <x v="7"/>
    <n v="30672"/>
    <n v="0.94925969609450822"/>
    <n v="78.247261345852891"/>
  </r>
  <r>
    <x v="9"/>
    <x v="49"/>
    <n v="123.2"/>
    <n v="227"/>
    <n v="12"/>
    <x v="1"/>
    <x v="7"/>
    <n v="183448"/>
    <n v="8.978414625560557"/>
    <n v="123.74078758013169"/>
  </r>
  <r>
    <x v="9"/>
    <x v="50"/>
    <n v="57.9"/>
    <n v="10"/>
    <n v="5"/>
    <x v="0"/>
    <x v="4"/>
    <n v="17040"/>
    <n v="0.27427242382769107"/>
    <n v="58.685446009389672"/>
  </r>
  <r>
    <x v="9"/>
    <x v="51"/>
    <n v="25"/>
    <n v="9"/>
    <n v="1"/>
    <x v="0"/>
    <x v="2"/>
    <n v="36352"/>
    <n v="0.43687136031547941"/>
    <n v="24.757922535211268"/>
  </r>
  <r>
    <x v="9"/>
    <x v="52"/>
    <n v="24.1"/>
    <n v="5"/>
    <n v="0"/>
    <x v="0"/>
    <x v="2"/>
    <n v="20771"/>
    <n v="0.24270631128637743"/>
    <n v="24.072023494294932"/>
  </r>
  <r>
    <x v="9"/>
    <x v="53"/>
    <n v="89.9"/>
    <n v="25"/>
    <n v="1"/>
    <x v="0"/>
    <x v="10"/>
    <n v="28241"/>
    <n v="2.2377412061246083"/>
    <n v="88.523777486632909"/>
  </r>
  <r>
    <x v="9"/>
    <x v="54"/>
    <n v="65.8"/>
    <n v="10"/>
    <n v="1"/>
    <x v="0"/>
    <x v="8"/>
    <n v="15214"/>
    <n v="0.75158697589961199"/>
    <n v="65.728933876692523"/>
  </r>
  <r>
    <x v="9"/>
    <x v="55"/>
    <n v="18.3"/>
    <n v="4"/>
    <n v="1"/>
    <x v="0"/>
    <x v="8"/>
    <n v="21266"/>
    <n v="0.30063479035984481"/>
    <n v="18.80936706479827"/>
  </r>
  <r>
    <x v="9"/>
    <x v="56"/>
    <n v="26.2"/>
    <n v="7"/>
    <n v="0"/>
    <x v="0"/>
    <x v="2"/>
    <n v="26365"/>
    <n v="0.33978883580092839"/>
    <n v="26.550350843921869"/>
  </r>
  <r>
    <x v="9"/>
    <x v="57"/>
    <n v="61.1"/>
    <n v="41"/>
    <n v="10"/>
    <x v="2"/>
    <x v="4"/>
    <n v="66854"/>
    <n v="1.1245169376935336"/>
    <n v="61.327669249409162"/>
  </r>
  <r>
    <x v="9"/>
    <x v="58"/>
    <n v="52.8"/>
    <n v="19"/>
    <n v="1"/>
    <x v="0"/>
    <x v="1"/>
    <n v="35608"/>
    <n v="0.67109779590291263"/>
    <n v="53.358795776230068"/>
  </r>
  <r>
    <x v="9"/>
    <x v="59"/>
    <n v="56.7"/>
    <n v="20"/>
    <n v="3"/>
    <x v="0"/>
    <x v="0"/>
    <n v="35299"/>
    <n v="4.0642145905303799"/>
    <n v="56.658828862007425"/>
  </r>
  <r>
    <x v="9"/>
    <x v="60"/>
    <n v="198.4"/>
    <n v="42"/>
    <n v="0"/>
    <x v="0"/>
    <x v="7"/>
    <n v="20336"/>
    <n v="1.6612044681653895"/>
    <n v="206.53029110936271"/>
  </r>
  <r>
    <x v="9"/>
    <x v="61"/>
    <n v="39.799999999999997"/>
    <n v="10"/>
    <n v="2"/>
    <x v="0"/>
    <x v="7"/>
    <n v="24911"/>
    <n v="0.3955248733727118"/>
    <n v="40.142908755168399"/>
  </r>
  <r>
    <x v="9"/>
    <x v="62"/>
    <n v="55.3"/>
    <n v="16"/>
    <n v="2"/>
    <x v="0"/>
    <x v="2"/>
    <n v="28195"/>
    <n v="0.7766601961164078"/>
    <n v="56.74765029260508"/>
  </r>
  <r>
    <x v="9"/>
    <x v="63"/>
    <n v="52.5"/>
    <n v="15"/>
    <n v="1"/>
    <x v="0"/>
    <x v="5"/>
    <n v="28242"/>
    <n v="1.3026475878006185"/>
    <n v="53.112385808370512"/>
  </r>
  <r>
    <x v="9"/>
    <x v="64"/>
    <n v="5.3"/>
    <n v="1"/>
    <n v="0"/>
    <x v="0"/>
    <x v="3"/>
    <n v="18904"/>
    <n v="0.15449551036046894"/>
    <n v="5.2898857384680493"/>
  </r>
  <r>
    <x v="9"/>
    <x v="65"/>
    <n v="90.4"/>
    <n v="39"/>
    <n v="3"/>
    <x v="0"/>
    <x v="8"/>
    <n v="42846"/>
    <n v="2.931189206008487"/>
    <n v="91.023666153199827"/>
  </r>
  <r>
    <x v="9"/>
    <x v="66"/>
    <n v="33"/>
    <n v="17"/>
    <n v="5"/>
    <x v="2"/>
    <x v="3"/>
    <n v="51742"/>
    <n v="2.6264236761279718"/>
    <n v="32.855320629276022"/>
  </r>
  <r>
    <x v="9"/>
    <x v="67"/>
    <n v="38.200000000000003"/>
    <n v="17"/>
    <n v="0"/>
    <x v="0"/>
    <x v="8"/>
    <n v="43620"/>
    <n v="1.2776978590293404"/>
    <n v="38.972948188904169"/>
  </r>
  <r>
    <x v="9"/>
    <x v="68"/>
    <n v="28.8"/>
    <n v="7"/>
    <n v="4"/>
    <x v="0"/>
    <x v="0"/>
    <n v="23917"/>
    <n v="1.4224751066856329"/>
    <n v="29.267884768156538"/>
  </r>
  <r>
    <x v="9"/>
    <x v="69"/>
    <n v="28"/>
    <n v="29"/>
    <n v="2"/>
    <x v="1"/>
    <x v="4"/>
    <n v="102253"/>
    <n v="0.7953900291003041"/>
    <n v="28.361026082364333"/>
  </r>
  <r>
    <x v="9"/>
    <x v="70"/>
    <n v="28.4"/>
    <n v="7"/>
    <n v="3"/>
    <x v="0"/>
    <x v="9"/>
    <n v="24864"/>
    <n v="1.2008035090909404"/>
    <n v="28.153153153153152"/>
  </r>
  <r>
    <x v="9"/>
    <x v="71"/>
    <n v="16"/>
    <n v="9"/>
    <n v="0"/>
    <x v="2"/>
    <x v="1"/>
    <n v="55760"/>
    <n v="0.31788842963822178"/>
    <n v="16.140602582496413"/>
  </r>
  <r>
    <x v="9"/>
    <x v="72"/>
    <n v="141.69999999999999"/>
    <n v="46"/>
    <n v="4"/>
    <x v="0"/>
    <x v="7"/>
    <n v="32137"/>
    <n v="1.8194144175144742"/>
    <n v="143.13719388866414"/>
  </r>
  <r>
    <x v="9"/>
    <x v="73"/>
    <n v="44.7"/>
    <n v="45"/>
    <n v="12"/>
    <x v="2"/>
    <x v="5"/>
    <n v="99653"/>
    <n v="3.9079427634018553"/>
    <n v="45.156693727233502"/>
  </r>
  <r>
    <x v="9"/>
    <x v="74"/>
    <n v="22.7"/>
    <n v="7"/>
    <n v="0"/>
    <x v="0"/>
    <x v="1"/>
    <n v="28121"/>
    <n v="0.24724655638528362"/>
    <n v="24.892429145478467"/>
  </r>
  <r>
    <x v="9"/>
    <x v="75"/>
    <n v="113.3"/>
    <n v="30"/>
    <n v="2"/>
    <x v="0"/>
    <x v="5"/>
    <n v="26291"/>
    <n v="2.605295175601237"/>
    <n v="114.10748925487809"/>
  </r>
  <r>
    <x v="9"/>
    <x v="76"/>
    <n v="54.2"/>
    <n v="6"/>
    <n v="0"/>
    <x v="0"/>
    <x v="2"/>
    <n v="11328"/>
    <n v="0.29124757354365294"/>
    <n v="52.966101694915253"/>
  </r>
  <r>
    <x v="9"/>
    <x v="77"/>
    <n v="31"/>
    <n v="18"/>
    <n v="1"/>
    <x v="2"/>
    <x v="2"/>
    <n v="57382"/>
    <n v="0.87374272063095881"/>
    <n v="31.368721898853298"/>
  </r>
  <r>
    <x v="9"/>
    <x v="78"/>
    <n v="45.8"/>
    <n v="12"/>
    <n v="2"/>
    <x v="0"/>
    <x v="7"/>
    <n v="25777"/>
    <n v="0.47462984804725411"/>
    <n v="46.553128758195292"/>
  </r>
  <r>
    <x v="9"/>
    <x v="79"/>
    <n v="30.2"/>
    <n v="36"/>
    <n v="4"/>
    <x v="1"/>
    <x v="4"/>
    <n v="118426"/>
    <n v="0.98738072577968794"/>
    <n v="30.398730008612976"/>
  </r>
  <r>
    <x v="9"/>
    <x v="80"/>
    <n v="25.4"/>
    <n v="5"/>
    <n v="1"/>
    <x v="0"/>
    <x v="1"/>
    <n v="19440"/>
    <n v="0.17660468313234542"/>
    <n v="25.720164609053501"/>
  </r>
  <r>
    <x v="9"/>
    <x v="81"/>
    <n v="95.3"/>
    <n v="26"/>
    <n v="2"/>
    <x v="0"/>
    <x v="7"/>
    <n v="27063"/>
    <n v="1.0283646707690506"/>
    <n v="96.07212799763515"/>
  </r>
  <r>
    <x v="9"/>
    <x v="82"/>
    <n v="26.5"/>
    <n v="11"/>
    <n v="0"/>
    <x v="0"/>
    <x v="6"/>
    <n v="40735"/>
    <n v="2.6720431413510823"/>
    <n v="27.003805081625138"/>
  </r>
  <r>
    <x v="9"/>
    <x v="83"/>
    <n v="68.7"/>
    <n v="13"/>
    <n v="2"/>
    <x v="0"/>
    <x v="2"/>
    <n v="18701"/>
    <n v="0.63103640934458127"/>
    <n v="69.514999197903862"/>
  </r>
  <r>
    <x v="9"/>
    <x v="84"/>
    <n v="23.9"/>
    <n v="6"/>
    <n v="2"/>
    <x v="0"/>
    <x v="2"/>
    <n v="25438"/>
    <n v="0.29124757354365294"/>
    <n v="23.586759965406085"/>
  </r>
  <r>
    <x v="9"/>
    <x v="85"/>
    <n v="88.6"/>
    <n v="28"/>
    <n v="3"/>
    <x v="0"/>
    <x v="10"/>
    <n v="31751"/>
    <n v="2.5062701508595615"/>
    <n v="88.186198859878431"/>
  </r>
  <r>
    <x v="9"/>
    <x v="86"/>
    <n v="38.700000000000003"/>
    <n v="14"/>
    <n v="0"/>
    <x v="0"/>
    <x v="1"/>
    <n v="35953"/>
    <n v="0.49449311277056723"/>
    <n v="38.939726865630128"/>
  </r>
  <r>
    <x v="9"/>
    <x v="87"/>
    <n v="39.299999999999997"/>
    <n v="46"/>
    <n v="9"/>
    <x v="1"/>
    <x v="2"/>
    <n v="114682"/>
    <n v="2.2328980638346723"/>
    <n v="40.11091540084756"/>
  </r>
  <r>
    <x v="9"/>
    <x v="88"/>
    <n v="10.8"/>
    <n v="1"/>
    <n v="0"/>
    <x v="0"/>
    <x v="8"/>
    <n v="9112"/>
    <n v="7.5158697589961201E-2"/>
    <n v="10.974539069359087"/>
  </r>
  <r>
    <x v="9"/>
    <x v="89"/>
    <n v="88"/>
    <n v="17"/>
    <n v="2"/>
    <x v="0"/>
    <x v="7"/>
    <n v="18778"/>
    <n v="0.67239228473361001"/>
    <n v="90.531473000319522"/>
  </r>
  <r>
    <x v="9"/>
    <x v="90"/>
    <n v="167"/>
    <n v="43"/>
    <n v="11"/>
    <x v="0"/>
    <x v="10"/>
    <n v="25566"/>
    <n v="3.8489148745343265"/>
    <n v="168.19213017288587"/>
  </r>
  <r>
    <x v="9"/>
    <x v="91"/>
    <n v="54.6"/>
    <n v="128"/>
    <n v="15"/>
    <x v="1"/>
    <x v="7"/>
    <n v="229126"/>
    <n v="5.0627183791707111"/>
    <n v="55.864458856698938"/>
  </r>
  <r>
    <x v="9"/>
    <x v="92"/>
    <n v="47.5"/>
    <n v="11"/>
    <n v="2"/>
    <x v="0"/>
    <x v="2"/>
    <n v="23107"/>
    <n v="0.53395388483003037"/>
    <n v="47.604621976024582"/>
  </r>
  <r>
    <x v="9"/>
    <x v="93"/>
    <n v="11.2"/>
    <n v="12"/>
    <n v="2"/>
    <x v="1"/>
    <x v="0"/>
    <n v="107192"/>
    <n v="2.4385287543182281"/>
    <n v="11.194865288454363"/>
  </r>
  <r>
    <x v="9"/>
    <x v="94"/>
    <n v="91.4"/>
    <n v="17"/>
    <n v="0"/>
    <x v="0"/>
    <x v="1"/>
    <n v="18476"/>
    <n v="0.60045592264997449"/>
    <n v="92.011257848019056"/>
  </r>
  <r>
    <x v="9"/>
    <x v="95"/>
    <n v="30.7"/>
    <n v="49"/>
    <n v="4"/>
    <x v="1"/>
    <x v="5"/>
    <n v="158261"/>
    <n v="4.2553154534820203"/>
    <n v="30.96151294380801"/>
  </r>
  <r>
    <x v="9"/>
    <x v="96"/>
    <n v="60.3"/>
    <n v="20"/>
    <n v="2"/>
    <x v="0"/>
    <x v="2"/>
    <n v="32863"/>
    <n v="0.97082524514550972"/>
    <n v="60.858716489669227"/>
  </r>
  <r>
    <x v="9"/>
    <x v="97"/>
    <n v="70.400000000000006"/>
    <n v="19"/>
    <n v="1"/>
    <x v="0"/>
    <x v="2"/>
    <n v="26793"/>
    <n v="0.92228398288823421"/>
    <n v="70.91404471317135"/>
  </r>
  <r>
    <x v="9"/>
    <x v="98"/>
    <n v="113.9"/>
    <n v="50"/>
    <n v="10"/>
    <x v="0"/>
    <x v="7"/>
    <n v="43532"/>
    <n v="1.9776243668635591"/>
    <n v="114.85803546816135"/>
  </r>
  <r>
    <x v="9"/>
    <x v="99"/>
    <n v="55.7"/>
    <n v="12"/>
    <n v="1"/>
    <x v="0"/>
    <x v="7"/>
    <n v="21517"/>
    <n v="0.47462984804725411"/>
    <n v="55.769856392619786"/>
  </r>
  <r>
    <x v="9"/>
    <x v="100"/>
    <n v="55.4"/>
    <n v="22"/>
    <n v="2"/>
    <x v="0"/>
    <x v="7"/>
    <n v="39252"/>
    <n v="0.87015472141996597"/>
    <n v="56.048099459900129"/>
  </r>
  <r>
    <x v="9"/>
    <x v="101"/>
    <n v="266.89999999999998"/>
    <n v="82"/>
    <n v="6"/>
    <x v="0"/>
    <x v="7"/>
    <n v="30340"/>
    <n v="3.2433039616562369"/>
    <n v="270.27027027027026"/>
  </r>
  <r>
    <x v="9"/>
    <x v="102"/>
    <n v="82.7"/>
    <n v="14"/>
    <n v="5"/>
    <x v="0"/>
    <x v="10"/>
    <n v="17052"/>
    <n v="1.2531350754297808"/>
    <n v="82.101806239737272"/>
  </r>
  <r>
    <x v="9"/>
    <x v="103"/>
    <n v="94.6"/>
    <n v="25"/>
    <n v="3"/>
    <x v="0"/>
    <x v="7"/>
    <n v="26313"/>
    <n v="0.98881218343177957"/>
    <n v="95.010071067533161"/>
  </r>
  <r>
    <x v="9"/>
    <x v="104"/>
    <n v="183.8"/>
    <n v="92"/>
    <n v="15"/>
    <x v="0"/>
    <x v="4"/>
    <n v="49129"/>
    <n v="2.5233062992147581"/>
    <n v="187.26210588450812"/>
  </r>
  <r>
    <x v="9"/>
    <x v="105"/>
    <n v="31.5"/>
    <n v="12"/>
    <n v="0"/>
    <x v="0"/>
    <x v="11"/>
    <n v="37636"/>
    <n v="3.1388633129655981"/>
    <n v="31.884366032522053"/>
  </r>
  <r>
    <x v="9"/>
    <x v="106"/>
    <n v="108.8"/>
    <n v="26"/>
    <n v="2"/>
    <x v="0"/>
    <x v="7"/>
    <n v="23621"/>
    <n v="1.0283646707690506"/>
    <n v="110.0715465052284"/>
  </r>
  <r>
    <x v="9"/>
    <x v="107"/>
    <n v="43.1"/>
    <n v="25"/>
    <n v="1"/>
    <x v="2"/>
    <x v="1"/>
    <n v="57337"/>
    <n v="0.88302341566172715"/>
    <n v="43.601862671573329"/>
  </r>
  <r>
    <x v="9"/>
    <x v="108"/>
    <n v="37.799999999999997"/>
    <n v="14"/>
    <n v="1"/>
    <x v="0"/>
    <x v="4"/>
    <n v="36284"/>
    <n v="0.38398139335876752"/>
    <n v="38.584500055120714"/>
  </r>
  <r>
    <x v="9"/>
    <x v="109"/>
    <n v="47.7"/>
    <n v="35"/>
    <n v="4"/>
    <x v="2"/>
    <x v="4"/>
    <n v="72700"/>
    <n v="0.95995348339691888"/>
    <n v="48.143053645116915"/>
  </r>
  <r>
    <x v="9"/>
    <x v="110"/>
    <n v="152.80000000000001"/>
    <n v="19"/>
    <n v="3"/>
    <x v="0"/>
    <x v="7"/>
    <n v="12419"/>
    <n v="0.75149725940815237"/>
    <n v="152.99138416941781"/>
  </r>
  <r>
    <x v="9"/>
    <x v="111"/>
    <n v="36.5"/>
    <n v="85"/>
    <n v="5"/>
    <x v="1"/>
    <x v="9"/>
    <n v="229962"/>
    <n v="14.581185467532846"/>
    <n v="36.962628608204838"/>
  </r>
  <r>
    <x v="9"/>
    <x v="112"/>
    <n v="56.4"/>
    <n v="8"/>
    <n v="1"/>
    <x v="0"/>
    <x v="10"/>
    <n v="14196"/>
    <n v="0.71607718595987457"/>
    <n v="56.353902507748657"/>
  </r>
  <r>
    <x v="9"/>
    <x v="113"/>
    <n v="37"/>
    <n v="9"/>
    <n v="3"/>
    <x v="0"/>
    <x v="5"/>
    <n v="24291"/>
    <n v="0.7815885526803712"/>
    <n v="37.050759540570581"/>
  </r>
  <r>
    <x v="9"/>
    <x v="114"/>
    <n v="146.1"/>
    <n v="21"/>
    <n v="3"/>
    <x v="0"/>
    <x v="7"/>
    <n v="14103"/>
    <n v="0.83060223408269473"/>
    <n v="148.90448840672198"/>
  </r>
  <r>
    <x v="9"/>
    <x v="115"/>
    <n v="44.8"/>
    <n v="73"/>
    <n v="7"/>
    <x v="1"/>
    <x v="1"/>
    <n v="159709"/>
    <n v="2.5784283737322435"/>
    <n v="45.708131664464744"/>
  </r>
  <r>
    <x v="9"/>
    <x v="116"/>
    <n v="28.8"/>
    <n v="45"/>
    <n v="5"/>
    <x v="1"/>
    <x v="1"/>
    <n v="153149"/>
    <n v="1.589442148191109"/>
    <n v="29.383149743060677"/>
  </r>
  <r>
    <x v="9"/>
    <x v="117"/>
    <n v="39.6"/>
    <n v="12"/>
    <n v="2"/>
    <x v="0"/>
    <x v="7"/>
    <n v="29888"/>
    <n v="0.47462984804725411"/>
    <n v="40.149892933618844"/>
  </r>
  <r>
    <x v="9"/>
    <x v="118"/>
    <n v="26.3"/>
    <n v="16"/>
    <n v="5"/>
    <x v="2"/>
    <x v="5"/>
    <n v="60539"/>
    <n v="1.3894907603206597"/>
    <n v="26.429243958440015"/>
  </r>
  <r>
    <x v="9"/>
    <x v="119"/>
    <n v="37.200000000000003"/>
    <n v="18"/>
    <n v="0"/>
    <x v="0"/>
    <x v="2"/>
    <n v="46832"/>
    <n v="0.87374272063095881"/>
    <n v="38.435257943286643"/>
  </r>
  <r>
    <x v="9"/>
    <x v="120"/>
    <n v="38.299999999999997"/>
    <n v="7"/>
    <n v="0"/>
    <x v="0"/>
    <x v="4"/>
    <n v="17958"/>
    <n v="0.19199069667938376"/>
    <n v="38.979841853213053"/>
  </r>
  <r>
    <x v="9"/>
    <x v="121"/>
    <n v="19.100000000000001"/>
    <n v="3"/>
    <n v="0"/>
    <x v="0"/>
    <x v="3"/>
    <n v="15783"/>
    <n v="0.46348653108140681"/>
    <n v="19.007793195210038"/>
  </r>
  <r>
    <x v="9"/>
    <x v="122"/>
    <n v="57.3"/>
    <n v="7"/>
    <n v="0"/>
    <x v="0"/>
    <x v="2"/>
    <n v="12154"/>
    <n v="0.33978883580092839"/>
    <n v="57.594207668257368"/>
  </r>
  <r>
    <x v="9"/>
    <x v="123"/>
    <n v="48.5"/>
    <n v="19"/>
    <n v="3"/>
    <x v="0"/>
    <x v="1"/>
    <n v="39146"/>
    <n v="0.67109779590291263"/>
    <n v="48.536248914320744"/>
  </r>
  <r>
    <x v="9"/>
    <x v="124"/>
    <n v="99.1"/>
    <n v="27"/>
    <n v="3"/>
    <x v="0"/>
    <x v="1"/>
    <n v="27080"/>
    <n v="0.95366528891466529"/>
    <n v="99.704579025110789"/>
  </r>
  <r>
    <x v="9"/>
    <x v="125"/>
    <n v="150.6"/>
    <n v="28"/>
    <n v="1"/>
    <x v="0"/>
    <x v="2"/>
    <n v="18603"/>
    <n v="1.3591553432037136"/>
    <n v="150.51335806052788"/>
  </r>
  <r>
    <x v="9"/>
    <x v="126"/>
    <n v="13.9"/>
    <n v="7"/>
    <n v="2"/>
    <x v="2"/>
    <x v="3"/>
    <n v="50192"/>
    <n v="1.0814685725232824"/>
    <n v="13.946445648708959"/>
  </r>
  <r>
    <x v="9"/>
    <x v="127"/>
    <n v="39.9"/>
    <n v="23"/>
    <n v="3"/>
    <x v="2"/>
    <x v="1"/>
    <n v="55850"/>
    <n v="0.81238154240878901"/>
    <n v="41.18173679498657"/>
  </r>
  <r>
    <x v="9"/>
    <x v="128"/>
    <n v="86.2"/>
    <n v="75"/>
    <n v="7"/>
    <x v="2"/>
    <x v="10"/>
    <n v="86762"/>
    <n v="6.7132236183738252"/>
    <n v="86.443373827251563"/>
  </r>
  <r>
    <x v="9"/>
    <x v="129"/>
    <n v="74.3"/>
    <n v="12"/>
    <n v="0"/>
    <x v="0"/>
    <x v="7"/>
    <n v="15886"/>
    <n v="0.47462984804725411"/>
    <n v="75.538209744429054"/>
  </r>
  <r>
    <x v="9"/>
    <x v="130"/>
    <n v="54.2"/>
    <n v="13"/>
    <n v="0"/>
    <x v="0"/>
    <x v="1"/>
    <n v="23099"/>
    <n v="0.45917217614409817"/>
    <n v="56.279492618728085"/>
  </r>
  <r>
    <x v="9"/>
    <x v="131"/>
    <n v="27.8"/>
    <n v="10"/>
    <n v="2"/>
    <x v="0"/>
    <x v="5"/>
    <n v="35796"/>
    <n v="0.86843172520041234"/>
    <n v="27.936082243826124"/>
  </r>
  <r>
    <x v="9"/>
    <x v="132"/>
    <n v="37.4"/>
    <n v="15"/>
    <n v="5"/>
    <x v="0"/>
    <x v="4"/>
    <n v="39997"/>
    <n v="0.41140863574153658"/>
    <n v="37.502812710953322"/>
  </r>
  <r>
    <x v="9"/>
    <x v="133"/>
    <n v="98.5"/>
    <n v="91"/>
    <n v="16"/>
    <x v="2"/>
    <x v="7"/>
    <n v="90903"/>
    <n v="3.5992763476916774"/>
    <n v="100.10670714937901"/>
  </r>
  <r>
    <x v="9"/>
    <x v="134"/>
    <n v="16"/>
    <n v="5"/>
    <n v="0"/>
    <x v="0"/>
    <x v="4"/>
    <n v="30677"/>
    <n v="0.13713621191384553"/>
    <n v="16.298855820321414"/>
  </r>
  <r>
    <x v="9"/>
    <x v="135"/>
    <n v="30.8"/>
    <n v="25"/>
    <n v="2"/>
    <x v="2"/>
    <x v="5"/>
    <n v="80593"/>
    <n v="2.1710793130010306"/>
    <n v="31.020063777251124"/>
  </r>
  <r>
    <x v="9"/>
    <x v="136"/>
    <n v="14.6"/>
    <n v="7"/>
    <n v="0"/>
    <x v="0"/>
    <x v="9"/>
    <n v="48019"/>
    <n v="1.2008035090909404"/>
    <n v="14.577563047960183"/>
  </r>
  <r>
    <x v="9"/>
    <x v="137"/>
    <n v="97.3"/>
    <n v="16"/>
    <n v="1"/>
    <x v="0"/>
    <x v="2"/>
    <n v="16462"/>
    <n v="0.7766601961164078"/>
    <n v="97.193536629814119"/>
  </r>
  <r>
    <x v="9"/>
    <x v="138"/>
    <n v="87.3"/>
    <n v="39"/>
    <n v="2"/>
    <x v="0"/>
    <x v="7"/>
    <n v="43723"/>
    <n v="1.542547006153576"/>
    <n v="89.197904992795557"/>
  </r>
  <r>
    <x v="9"/>
    <x v="139"/>
    <n v="18"/>
    <n v="4"/>
    <n v="1"/>
    <x v="0"/>
    <x v="4"/>
    <n v="21812"/>
    <n v="0.10970896953107644"/>
    <n v="18.338529249954153"/>
  </r>
  <r>
    <x v="9"/>
    <x v="140"/>
    <n v="77.3"/>
    <n v="12"/>
    <n v="2"/>
    <x v="0"/>
    <x v="7"/>
    <n v="15366"/>
    <n v="0.47462984804725411"/>
    <n v="78.094494338149161"/>
  </r>
  <r>
    <x v="9"/>
    <x v="141"/>
    <n v="26.4"/>
    <n v="24"/>
    <n v="0"/>
    <x v="2"/>
    <x v="1"/>
    <n v="89521"/>
    <n v="0.84770247903525797"/>
    <n v="26.809351995621139"/>
  </r>
  <r>
    <x v="9"/>
    <x v="142"/>
    <n v="62.9"/>
    <n v="55"/>
    <n v="4"/>
    <x v="2"/>
    <x v="4"/>
    <n v="86115"/>
    <n v="1.508498331052301"/>
    <n v="63.86808337687976"/>
  </r>
  <r>
    <x v="9"/>
    <x v="143"/>
    <n v="48.6"/>
    <n v="17"/>
    <n v="3"/>
    <x v="0"/>
    <x v="5"/>
    <n v="34930"/>
    <n v="1.476333932840701"/>
    <n v="48.668766103635846"/>
  </r>
  <r>
    <x v="9"/>
    <x v="144"/>
    <n v="37.200000000000003"/>
    <n v="18"/>
    <n v="1"/>
    <x v="0"/>
    <x v="1"/>
    <n v="47681"/>
    <n v="0.63577685927644356"/>
    <n v="37.750886097187561"/>
  </r>
  <r>
    <x v="9"/>
    <x v="145"/>
    <n v="16.2"/>
    <n v="9"/>
    <n v="1"/>
    <x v="2"/>
    <x v="0"/>
    <n v="55677"/>
    <n v="1.8288965657386711"/>
    <n v="16.164664044398943"/>
  </r>
  <r>
    <x v="9"/>
    <x v="146"/>
    <n v="27.3"/>
    <n v="20"/>
    <n v="3"/>
    <x v="2"/>
    <x v="1"/>
    <n v="72806"/>
    <n v="0.7064187325293817"/>
    <n v="27.47026343982639"/>
  </r>
  <r>
    <x v="9"/>
    <x v="147"/>
    <n v="63.6"/>
    <n v="27"/>
    <n v="2"/>
    <x v="0"/>
    <x v="10"/>
    <n v="42271"/>
    <n v="2.4167605026145766"/>
    <n v="63.873577630053695"/>
  </r>
  <r>
    <x v="9"/>
    <x v="148"/>
    <n v="103.7"/>
    <n v="52"/>
    <n v="5"/>
    <x v="0"/>
    <x v="8"/>
    <n v="49579"/>
    <n v="3.9082522746779826"/>
    <n v="104.88311583533351"/>
  </r>
  <r>
    <x v="9"/>
    <x v="149"/>
    <n v="31.5"/>
    <n v="13"/>
    <n v="0"/>
    <x v="0"/>
    <x v="1"/>
    <n v="41369"/>
    <n v="0.45917217614409817"/>
    <n v="31.424496603737097"/>
  </r>
  <r>
    <x v="9"/>
    <x v="150"/>
    <n v="10.9"/>
    <n v="3"/>
    <n v="1"/>
    <x v="0"/>
    <x v="11"/>
    <n v="27472"/>
    <n v="0.78471582824139952"/>
    <n v="10.920209668025626"/>
  </r>
  <r>
    <x v="9"/>
    <x v="151"/>
    <n v="90.9"/>
    <n v="31"/>
    <n v="5"/>
    <x v="0"/>
    <x v="8"/>
    <n v="34302"/>
    <n v="2.3299196252887975"/>
    <n v="90.373739140574884"/>
  </r>
  <r>
    <x v="9"/>
    <x v="152"/>
    <n v="22"/>
    <n v="6"/>
    <n v="1"/>
    <x v="0"/>
    <x v="4"/>
    <n v="26625"/>
    <n v="0.16456345429661468"/>
    <n v="22.535211267605636"/>
  </r>
  <r>
    <x v="9"/>
    <x v="153"/>
    <n v="101.2"/>
    <n v="55"/>
    <n v="10"/>
    <x v="2"/>
    <x v="5"/>
    <n v="53259"/>
    <n v="4.7763744886022677"/>
    <n v="103.26893107268256"/>
  </r>
  <r>
    <x v="9"/>
    <x v="154"/>
    <n v="15.8"/>
    <n v="2"/>
    <n v="0"/>
    <x v="0"/>
    <x v="11"/>
    <n v="12720"/>
    <n v="0.52314388549426627"/>
    <n v="15.723270440251572"/>
  </r>
  <r>
    <x v="9"/>
    <x v="155"/>
    <n v="28.9"/>
    <n v="19"/>
    <n v="4"/>
    <x v="2"/>
    <x v="4"/>
    <n v="64956"/>
    <n v="0.52111760527261308"/>
    <n v="29.250569616355683"/>
  </r>
  <r>
    <x v="9"/>
    <x v="156"/>
    <n v="70"/>
    <n v="32"/>
    <n v="4"/>
    <x v="0"/>
    <x v="10"/>
    <n v="45823"/>
    <n v="2.8643087438394983"/>
    <n v="69.833926194269253"/>
  </r>
  <r>
    <x v="9"/>
    <x v="157"/>
    <n v="39.6"/>
    <n v="9"/>
    <n v="3"/>
    <x v="0"/>
    <x v="1"/>
    <n v="22659"/>
    <n v="0.31788842963822178"/>
    <n v="39.719316827750568"/>
  </r>
  <r>
    <x v="9"/>
    <x v="158"/>
    <n v="40.6"/>
    <n v="12"/>
    <n v="5"/>
    <x v="0"/>
    <x v="4"/>
    <n v="29306"/>
    <n v="0.32912690859322935"/>
    <n v="40.947246297686483"/>
  </r>
  <r>
    <x v="9"/>
    <x v="159"/>
    <n v="53.3"/>
    <n v="30"/>
    <n v="6"/>
    <x v="2"/>
    <x v="4"/>
    <n v="55644"/>
    <n v="0.82281727148307315"/>
    <n v="53.914168643519517"/>
  </r>
  <r>
    <x v="9"/>
    <x v="160"/>
    <n v="173.1"/>
    <n v="39"/>
    <n v="6"/>
    <x v="0"/>
    <x v="7"/>
    <n v="22158"/>
    <n v="1.542547006153576"/>
    <n v="176.00866504197131"/>
  </r>
  <r>
    <x v="9"/>
    <x v="161"/>
    <n v="279.7"/>
    <n v="44"/>
    <n v="2"/>
    <x v="0"/>
    <x v="7"/>
    <n v="15332"/>
    <n v="1.7403094428399319"/>
    <n v="286.98147665014346"/>
  </r>
  <r>
    <x v="9"/>
    <x v="162"/>
    <n v="77.400000000000006"/>
    <n v="29"/>
    <n v="1"/>
    <x v="0"/>
    <x v="10"/>
    <n v="37612"/>
    <n v="2.5957797991045455"/>
    <n v="77.103052217377424"/>
  </r>
  <r>
    <x v="9"/>
    <x v="163"/>
    <n v="60.9"/>
    <n v="7"/>
    <n v="0"/>
    <x v="0"/>
    <x v="1"/>
    <n v="11435"/>
    <n v="0.24724655638528362"/>
    <n v="61.215566243987752"/>
  </r>
  <r>
    <x v="9"/>
    <x v="164"/>
    <n v="49.7"/>
    <n v="14"/>
    <n v="0"/>
    <x v="0"/>
    <x v="1"/>
    <n v="27836"/>
    <n v="0.49449311277056723"/>
    <n v="50.294582554964791"/>
  </r>
  <r>
    <x v="9"/>
    <x v="165"/>
    <n v="72.099999999999994"/>
    <n v="45"/>
    <n v="11"/>
    <x v="2"/>
    <x v="4"/>
    <n v="61155"/>
    <n v="1.23422590722461"/>
    <n v="73.583517292126558"/>
  </r>
  <r>
    <x v="9"/>
    <x v="166"/>
    <n v="71"/>
    <n v="8"/>
    <n v="0"/>
    <x v="0"/>
    <x v="1"/>
    <n v="11146"/>
    <n v="0.28256749301175271"/>
    <n v="71.774627669118971"/>
  </r>
  <r>
    <x v="9"/>
    <x v="167"/>
    <n v="16.100000000000001"/>
    <n v="20"/>
    <n v="1"/>
    <x v="1"/>
    <x v="3"/>
    <n v="122415"/>
    <n v="3.0899102072093783"/>
    <n v="16.337867091451212"/>
  </r>
  <r>
    <x v="9"/>
    <x v="168"/>
    <n v="28"/>
    <n v="35"/>
    <n v="5"/>
    <x v="1"/>
    <x v="4"/>
    <n v="124306"/>
    <n v="0.95995348339691888"/>
    <n v="28.156323910350267"/>
  </r>
  <r>
    <x v="9"/>
    <x v="169"/>
    <n v="18.5"/>
    <n v="5"/>
    <n v="1"/>
    <x v="0"/>
    <x v="4"/>
    <n v="27197"/>
    <n v="0.13713621191384553"/>
    <n v="18.384380630216569"/>
  </r>
  <r>
    <x v="9"/>
    <x v="170"/>
    <n v="27.4"/>
    <n v="21"/>
    <n v="3"/>
    <x v="2"/>
    <x v="4"/>
    <n v="74947"/>
    <n v="0.57597209003815131"/>
    <n v="28.019800659132454"/>
  </r>
  <r>
    <x v="9"/>
    <x v="171"/>
    <n v="39.4"/>
    <n v="31"/>
    <n v="2"/>
    <x v="2"/>
    <x v="6"/>
    <n v="77389"/>
    <n v="7.5303033983530501"/>
    <n v="40.057372494799004"/>
  </r>
  <r>
    <x v="9"/>
    <x v="172"/>
    <n v="114.2"/>
    <n v="41"/>
    <n v="4"/>
    <x v="0"/>
    <x v="10"/>
    <n v="35857"/>
    <n v="3.6698955780443572"/>
    <n v="114.34308503221128"/>
  </r>
  <r>
    <x v="9"/>
    <x v="173"/>
    <n v="55.9"/>
    <n v="17"/>
    <n v="1"/>
    <x v="0"/>
    <x v="8"/>
    <n v="29755"/>
    <n v="1.2776978590293404"/>
    <n v="57.133254915140306"/>
  </r>
  <r>
    <x v="9"/>
    <x v="174"/>
    <n v="53.6"/>
    <n v="25"/>
    <n v="3"/>
    <x v="0"/>
    <x v="2"/>
    <n v="46372"/>
    <n v="1.2135315564318871"/>
    <n v="53.911843353747948"/>
  </r>
  <r>
    <x v="9"/>
    <x v="175"/>
    <n v="13.1"/>
    <n v="3"/>
    <n v="0"/>
    <x v="0"/>
    <x v="4"/>
    <n v="22746"/>
    <n v="8.2281727148307338E-2"/>
    <n v="13.189132155104195"/>
  </r>
  <r>
    <x v="9"/>
    <x v="176"/>
    <n v="41.5"/>
    <n v="14"/>
    <n v="3"/>
    <x v="0"/>
    <x v="2"/>
    <n v="33574"/>
    <n v="0.67957767160185678"/>
    <n v="41.69893369869542"/>
  </r>
  <r>
    <x v="9"/>
    <x v="177"/>
    <n v="123.9"/>
    <n v="29"/>
    <n v="4"/>
    <x v="0"/>
    <x v="7"/>
    <n v="23120"/>
    <n v="1.1470221327808643"/>
    <n v="125.43252595155708"/>
  </r>
  <r>
    <x v="9"/>
    <x v="178"/>
    <n v="89.8"/>
    <n v="13"/>
    <n v="0"/>
    <x v="0"/>
    <x v="8"/>
    <n v="14395"/>
    <n v="0.97706306866949566"/>
    <n v="90.309135116359855"/>
  </r>
  <r>
    <x v="9"/>
    <x v="179"/>
    <n v="10.5"/>
    <n v="1"/>
    <n v="0"/>
    <x v="0"/>
    <x v="9"/>
    <n v="9732"/>
    <n v="0.17154335844156288"/>
    <n v="10.275380189066995"/>
  </r>
  <r>
    <x v="9"/>
    <x v="180"/>
    <n v="4.4000000000000004"/>
    <n v="1"/>
    <n v="0"/>
    <x v="0"/>
    <x v="5"/>
    <n v="22547"/>
    <n v="8.6843172520041229E-2"/>
    <n v="4.435179846542777"/>
  </r>
  <r>
    <x v="9"/>
    <x v="181"/>
    <n v="32"/>
    <n v="8"/>
    <n v="2"/>
    <x v="0"/>
    <x v="2"/>
    <n v="24350"/>
    <n v="0.3883300980582039"/>
    <n v="32.854209445585212"/>
  </r>
  <r>
    <x v="9"/>
    <x v="182"/>
    <n v="54.3"/>
    <n v="13"/>
    <n v="0"/>
    <x v="0"/>
    <x v="10"/>
    <n v="23697"/>
    <n v="1.1636254271847961"/>
    <n v="54.859264885850529"/>
  </r>
  <r>
    <x v="9"/>
    <x v="183"/>
    <n v="42.1"/>
    <n v="14"/>
    <n v="3"/>
    <x v="0"/>
    <x v="4"/>
    <n v="32518"/>
    <n v="0.38398139335876752"/>
    <n v="43.053078295098096"/>
  </r>
  <r>
    <x v="9"/>
    <x v="184"/>
    <n v="133.30000000000001"/>
    <n v="162"/>
    <n v="36"/>
    <x v="1"/>
    <x v="10"/>
    <n v="122723"/>
    <n v="14.50056301568746"/>
    <n v="132.00459571555456"/>
  </r>
  <r>
    <x v="9"/>
    <x v="185"/>
    <n v="31"/>
    <n v="14"/>
    <n v="6"/>
    <x v="0"/>
    <x v="1"/>
    <n v="44480"/>
    <n v="0.49449311277056723"/>
    <n v="31.474820143884891"/>
  </r>
  <r>
    <x v="9"/>
    <x v="186"/>
    <n v="53.1"/>
    <n v="10"/>
    <n v="2"/>
    <x v="0"/>
    <x v="10"/>
    <n v="19039"/>
    <n v="0.8950964824498433"/>
    <n v="52.523767004569571"/>
  </r>
  <r>
    <x v="9"/>
    <x v="187"/>
    <n v="254.9"/>
    <n v="207"/>
    <n v="12"/>
    <x v="2"/>
    <x v="7"/>
    <n v="80148"/>
    <n v="8.187364878815135"/>
    <n v="258.27219643659231"/>
  </r>
  <r>
    <x v="9"/>
    <x v="188"/>
    <n v="17.7"/>
    <n v="6"/>
    <n v="2"/>
    <x v="0"/>
    <x v="0"/>
    <n v="33410"/>
    <n v="1.2192643771591141"/>
    <n v="17.958695001496558"/>
  </r>
  <r>
    <x v="9"/>
    <x v="189"/>
    <n v="20.5"/>
    <n v="10"/>
    <n v="1"/>
    <x v="0"/>
    <x v="11"/>
    <n v="48303"/>
    <n v="2.615719427471332"/>
    <n v="20.702647868662403"/>
  </r>
  <r>
    <x v="9"/>
    <x v="190"/>
    <n v="20.7"/>
    <n v="4"/>
    <n v="1"/>
    <x v="0"/>
    <x v="4"/>
    <n v="19338"/>
    <n v="0.10970896953107644"/>
    <n v="20.684662322887579"/>
  </r>
  <r>
    <x v="9"/>
    <x v="191"/>
    <n v="12.1"/>
    <n v="4"/>
    <n v="2"/>
    <x v="0"/>
    <x v="0"/>
    <n v="33172"/>
    <n v="0.8128429181060759"/>
    <n v="12.058362474375979"/>
  </r>
  <r>
    <x v="9"/>
    <x v="192"/>
    <n v="9.9"/>
    <n v="6"/>
    <n v="1"/>
    <x v="2"/>
    <x v="9"/>
    <n v="60951"/>
    <n v="1.0292601506493775"/>
    <n v="9.8439730275139041"/>
  </r>
  <r>
    <x v="9"/>
    <x v="193"/>
    <n v="82.3"/>
    <n v="9"/>
    <n v="2"/>
    <x v="0"/>
    <x v="7"/>
    <n v="10831"/>
    <n v="0.35597238603544057"/>
    <n v="83.094820422860309"/>
  </r>
  <r>
    <x v="9"/>
    <x v="194"/>
    <n v="26.9"/>
    <n v="10"/>
    <n v="4"/>
    <x v="0"/>
    <x v="7"/>
    <n v="36967"/>
    <n v="0.3955248733727118"/>
    <n v="27.051153731706655"/>
  </r>
  <r>
    <x v="9"/>
    <x v="195"/>
    <n v="41"/>
    <n v="18"/>
    <n v="1"/>
    <x v="0"/>
    <x v="4"/>
    <n v="43846"/>
    <n v="0.49369036288984397"/>
    <n v="41.052775623774117"/>
  </r>
  <r>
    <x v="9"/>
    <x v="196"/>
    <n v="16.7"/>
    <n v="6"/>
    <n v="1"/>
    <x v="0"/>
    <x v="2"/>
    <n v="35627"/>
    <n v="0.29124757354365294"/>
    <n v="16.841159794537848"/>
  </r>
  <r>
    <x v="9"/>
    <x v="197"/>
    <n v="86.2"/>
    <n v="12"/>
    <n v="1"/>
    <x v="0"/>
    <x v="8"/>
    <n v="13879"/>
    <n v="0.90190437107953447"/>
    <n v="86.461560631169391"/>
  </r>
  <r>
    <x v="9"/>
    <x v="198"/>
    <n v="101.9"/>
    <n v="8"/>
    <n v="3"/>
    <x v="0"/>
    <x v="10"/>
    <n v="7768"/>
    <n v="0.71607718595987457"/>
    <n v="102.98661174047373"/>
  </r>
  <r>
    <x v="9"/>
    <x v="199"/>
    <n v="82.2"/>
    <n v="20"/>
    <n v="4"/>
    <x v="0"/>
    <x v="2"/>
    <n v="23615"/>
    <n v="0.97082524514550972"/>
    <n v="84.691933093372853"/>
  </r>
  <r>
    <x v="9"/>
    <x v="200"/>
    <n v="141"/>
    <n v="24"/>
    <n v="3"/>
    <x v="0"/>
    <x v="10"/>
    <n v="17038"/>
    <n v="2.1482315578796238"/>
    <n v="140.86160347458622"/>
  </r>
  <r>
    <x v="9"/>
    <x v="201"/>
    <n v="39.4"/>
    <n v="25"/>
    <n v="8"/>
    <x v="2"/>
    <x v="8"/>
    <n v="62426"/>
    <n v="1.8789674397490301"/>
    <n v="40.047416140710602"/>
  </r>
  <r>
    <x v="9"/>
    <x v="202"/>
    <n v="27.8"/>
    <n v="8"/>
    <n v="1"/>
    <x v="0"/>
    <x v="4"/>
    <n v="28269"/>
    <n v="0.21941793906215287"/>
    <n v="28.299550744631929"/>
  </r>
  <r>
    <x v="9"/>
    <x v="203"/>
    <n v="41.7"/>
    <n v="18"/>
    <n v="3"/>
    <x v="0"/>
    <x v="2"/>
    <n v="42307"/>
    <n v="0.87374272063095881"/>
    <n v="42.546150755194176"/>
  </r>
  <r>
    <x v="9"/>
    <x v="204"/>
    <n v="83.9"/>
    <n v="149"/>
    <n v="17"/>
    <x v="1"/>
    <x v="2"/>
    <n v="175948"/>
    <n v="7.2326480763340468"/>
    <n v="84.684111214677074"/>
  </r>
  <r>
    <x v="9"/>
    <x v="205"/>
    <n v="43.4"/>
    <n v="37"/>
    <n v="9"/>
    <x v="2"/>
    <x v="4"/>
    <n v="84588"/>
    <n v="1.0148079681624569"/>
    <n v="43.741429044308887"/>
  </r>
  <r>
    <x v="9"/>
    <x v="206"/>
    <n v="8.8000000000000007"/>
    <n v="4"/>
    <n v="0"/>
    <x v="0"/>
    <x v="3"/>
    <n v="45287"/>
    <n v="0.61798204144187574"/>
    <n v="8.8325568043809479"/>
  </r>
  <r>
    <x v="9"/>
    <x v="207"/>
    <n v="27"/>
    <n v="2"/>
    <n v="0"/>
    <x v="0"/>
    <x v="11"/>
    <n v="7314"/>
    <n v="0.52314388549426627"/>
    <n v="27.344818156959256"/>
  </r>
  <r>
    <x v="9"/>
    <x v="208"/>
    <n v="9.6"/>
    <n v="3"/>
    <n v="0"/>
    <x v="0"/>
    <x v="0"/>
    <n v="32370"/>
    <n v="0.60963218857955703"/>
    <n v="9.2678405931417984"/>
  </r>
  <r>
    <x v="9"/>
    <x v="209"/>
    <n v="21.2"/>
    <n v="10"/>
    <n v="0"/>
    <x v="0"/>
    <x v="6"/>
    <n v="46625"/>
    <n v="2.4291301285009839"/>
    <n v="21.447721179624665"/>
  </r>
  <r>
    <x v="9"/>
    <x v="210"/>
    <n v="34.5"/>
    <n v="15"/>
    <n v="5"/>
    <x v="0"/>
    <x v="4"/>
    <n v="42661"/>
    <n v="0.41140863574153658"/>
    <n v="35.160919809662218"/>
  </r>
  <r>
    <x v="9"/>
    <x v="211"/>
    <n v="55.6"/>
    <n v="13"/>
    <n v="2"/>
    <x v="0"/>
    <x v="7"/>
    <n v="23019"/>
    <n v="0.51418233538452529"/>
    <n v="56.475085798688035"/>
  </r>
  <r>
    <x v="9"/>
    <x v="212"/>
    <n v="154.4"/>
    <n v="43"/>
    <n v="4"/>
    <x v="0"/>
    <x v="2"/>
    <n v="27114"/>
    <n v="2.0872742770628459"/>
    <n v="158.58965847901453"/>
  </r>
  <r>
    <x v="9"/>
    <x v="213"/>
    <n v="52.3"/>
    <n v="13"/>
    <n v="1"/>
    <x v="0"/>
    <x v="4"/>
    <n v="23887"/>
    <n v="0.35655415097599841"/>
    <n v="54.422907857830623"/>
  </r>
  <r>
    <x v="9"/>
    <x v="214"/>
    <n v="58.8"/>
    <n v="11"/>
    <n v="1"/>
    <x v="0"/>
    <x v="7"/>
    <n v="18558"/>
    <n v="0.43507736070998299"/>
    <n v="59.273628623774115"/>
  </r>
  <r>
    <x v="9"/>
    <x v="215"/>
    <n v="91.5"/>
    <n v="24"/>
    <n v="1"/>
    <x v="0"/>
    <x v="7"/>
    <n v="26132"/>
    <n v="0.94925969609450822"/>
    <n v="91.841420480636771"/>
  </r>
  <r>
    <x v="9"/>
    <x v="216"/>
    <n v="5.2"/>
    <n v="2"/>
    <n v="2"/>
    <x v="0"/>
    <x v="9"/>
    <n v="38075"/>
    <n v="0.34308671688312575"/>
    <n v="5.2527905449770191"/>
  </r>
  <r>
    <x v="9"/>
    <x v="217"/>
    <n v="93"/>
    <n v="22"/>
    <n v="3"/>
    <x v="0"/>
    <x v="2"/>
    <n v="23504"/>
    <n v="1.0679077696600607"/>
    <n v="93.60108917631041"/>
  </r>
  <r>
    <x v="9"/>
    <x v="218"/>
    <n v="56.5"/>
    <n v="18"/>
    <n v="1"/>
    <x v="0"/>
    <x v="5"/>
    <n v="31915"/>
    <n v="1.5631771053607424"/>
    <n v="56.399812000626667"/>
  </r>
  <r>
    <x v="9"/>
    <x v="219"/>
    <n v="32.9"/>
    <n v="6"/>
    <n v="0"/>
    <x v="0"/>
    <x v="5"/>
    <n v="18023"/>
    <n v="0.52105903512024743"/>
    <n v="33.290795095156184"/>
  </r>
  <r>
    <x v="9"/>
    <x v="220"/>
    <n v="55.5"/>
    <n v="10"/>
    <n v="3"/>
    <x v="0"/>
    <x v="5"/>
    <n v="17630"/>
    <n v="0.86843172520041234"/>
    <n v="56.72149744753262"/>
  </r>
  <r>
    <x v="9"/>
    <x v="221"/>
    <n v="27"/>
    <n v="8"/>
    <n v="1"/>
    <x v="0"/>
    <x v="2"/>
    <n v="29675"/>
    <n v="0.3883300980582039"/>
    <n v="26.958719460825613"/>
  </r>
  <r>
    <x v="9"/>
    <x v="222"/>
    <n v="64.3"/>
    <n v="36"/>
    <n v="5"/>
    <x v="2"/>
    <x v="7"/>
    <n v="55147"/>
    <n v="1.4238895441417623"/>
    <n v="65.280069632074273"/>
  </r>
  <r>
    <x v="9"/>
    <x v="223"/>
    <n v="3.9"/>
    <n v="1"/>
    <n v="0"/>
    <x v="0"/>
    <x v="3"/>
    <n v="25459"/>
    <n v="0.15449551036046894"/>
    <n v="3.9278840488628775"/>
  </r>
  <r>
    <x v="9"/>
    <x v="224"/>
    <n v="71.900000000000006"/>
    <n v="7"/>
    <n v="0"/>
    <x v="0"/>
    <x v="1"/>
    <n v="9735"/>
    <n v="0.24724655638528362"/>
    <n v="71.90549563430919"/>
  </r>
  <r>
    <x v="9"/>
    <x v="225"/>
    <n v="16.899999999999999"/>
    <n v="2"/>
    <n v="0"/>
    <x v="0"/>
    <x v="1"/>
    <n v="11526"/>
    <n v="7.0641873252938178E-2"/>
    <n v="17.352073572791948"/>
  </r>
  <r>
    <x v="9"/>
    <x v="226"/>
    <n v="20.2"/>
    <n v="6"/>
    <n v="0"/>
    <x v="0"/>
    <x v="3"/>
    <n v="29753"/>
    <n v="0.92697306216281361"/>
    <n v="20.166033677276243"/>
  </r>
  <r>
    <x v="9"/>
    <x v="227"/>
    <n v="153.4"/>
    <n v="141"/>
    <n v="13"/>
    <x v="2"/>
    <x v="7"/>
    <n v="90951"/>
    <n v="5.5769007145552356"/>
    <n v="155.02853184681862"/>
  </r>
  <r>
    <x v="9"/>
    <x v="228"/>
    <n v="17.8"/>
    <n v="7"/>
    <n v="2"/>
    <x v="0"/>
    <x v="2"/>
    <n v="39520"/>
    <n v="0.33978883580092839"/>
    <n v="17.712550607287451"/>
  </r>
  <r>
    <x v="9"/>
    <x v="229"/>
    <n v="64.2"/>
    <n v="9"/>
    <n v="2"/>
    <x v="0"/>
    <x v="1"/>
    <n v="13496"/>
    <n v="0.31788842963822178"/>
    <n v="66.686425607587438"/>
  </r>
  <r>
    <x v="9"/>
    <x v="230"/>
    <n v="205.4"/>
    <n v="21"/>
    <n v="3"/>
    <x v="0"/>
    <x v="8"/>
    <n v="10180"/>
    <n v="1.5783326493891854"/>
    <n v="206.28683693516697"/>
  </r>
  <r>
    <x v="9"/>
    <x v="231"/>
    <n v="112.7"/>
    <n v="54"/>
    <n v="3"/>
    <x v="0"/>
    <x v="2"/>
    <n v="47481"/>
    <n v="2.6212281618928763"/>
    <n v="113.72970240727869"/>
  </r>
  <r>
    <x v="9"/>
    <x v="232"/>
    <n v="21.8"/>
    <n v="7"/>
    <n v="1"/>
    <x v="0"/>
    <x v="4"/>
    <n v="32264"/>
    <n v="0.19199069667938376"/>
    <n v="21.696007934540045"/>
  </r>
  <r>
    <x v="9"/>
    <x v="233"/>
    <n v="274.10000000000002"/>
    <n v="119"/>
    <n v="12"/>
    <x v="0"/>
    <x v="10"/>
    <n v="43312"/>
    <n v="10.651648141153135"/>
    <n v="274.75064647210934"/>
  </r>
  <r>
    <x v="9"/>
    <x v="234"/>
    <n v="16.399999999999999"/>
    <n v="2"/>
    <n v="0"/>
    <x v="0"/>
    <x v="9"/>
    <n v="12245"/>
    <n v="0.34308671688312575"/>
    <n v="16.333197223356471"/>
  </r>
  <r>
    <x v="9"/>
    <x v="235"/>
    <n v="43.4"/>
    <n v="24"/>
    <n v="1"/>
    <x v="2"/>
    <x v="4"/>
    <n v="53634"/>
    <n v="0.6582538171864587"/>
    <n v="44.747734645933548"/>
  </r>
  <r>
    <x v="9"/>
    <x v="236"/>
    <n v="64"/>
    <n v="52"/>
    <n v="4"/>
    <x v="2"/>
    <x v="1"/>
    <n v="79983"/>
    <n v="1.8366887045763927"/>
    <n v="65.013815435780103"/>
  </r>
  <r>
    <x v="9"/>
    <x v="237"/>
    <n v="24.9"/>
    <n v="6"/>
    <n v="0"/>
    <x v="0"/>
    <x v="2"/>
    <n v="24313"/>
    <n v="0.29124757354365294"/>
    <n v="24.678155719162586"/>
  </r>
  <r>
    <x v="9"/>
    <x v="238"/>
    <n v="39.799999999999997"/>
    <n v="15"/>
    <n v="2"/>
    <x v="0"/>
    <x v="5"/>
    <n v="37158"/>
    <n v="1.3026475878006185"/>
    <n v="40.368157597287258"/>
  </r>
  <r>
    <x v="9"/>
    <x v="239"/>
    <n v="30.8"/>
    <n v="7"/>
    <n v="0"/>
    <x v="0"/>
    <x v="11"/>
    <n v="22555"/>
    <n v="1.8310035992299323"/>
    <n v="31.035247173575701"/>
  </r>
  <r>
    <x v="9"/>
    <x v="240"/>
    <n v="57.3"/>
    <n v="18"/>
    <n v="1"/>
    <x v="0"/>
    <x v="2"/>
    <n v="31338"/>
    <n v="0.87374272063095881"/>
    <n v="57.43825387708214"/>
  </r>
  <r>
    <x v="9"/>
    <x v="241"/>
    <n v="18.399999999999999"/>
    <n v="1"/>
    <n v="0"/>
    <x v="0"/>
    <x v="8"/>
    <n v="5175"/>
    <n v="7.5158697589961201E-2"/>
    <n v="19.323671497584542"/>
  </r>
  <r>
    <x v="9"/>
    <x v="242"/>
    <n v="38.1"/>
    <n v="5"/>
    <n v="1"/>
    <x v="0"/>
    <x v="7"/>
    <n v="13040"/>
    <n v="0.1977624366863559"/>
    <n v="38.343558282208591"/>
  </r>
  <r>
    <x v="9"/>
    <x v="243"/>
    <n v="68.599999999999994"/>
    <n v="30"/>
    <n v="3"/>
    <x v="0"/>
    <x v="2"/>
    <n v="43527"/>
    <n v="1.4562378677182646"/>
    <n v="68.922737611137919"/>
  </r>
  <r>
    <x v="9"/>
    <x v="244"/>
    <n v="29.8"/>
    <n v="6"/>
    <n v="1"/>
    <x v="0"/>
    <x v="8"/>
    <n v="19816"/>
    <n v="0.45095218553976724"/>
    <n v="30.278562777553493"/>
  </r>
  <r>
    <x v="9"/>
    <x v="245"/>
    <n v="58.4"/>
    <n v="27"/>
    <n v="8"/>
    <x v="0"/>
    <x v="4"/>
    <n v="45789"/>
    <n v="0.74053554433476598"/>
    <n v="58.966127235798993"/>
  </r>
  <r>
    <x v="9"/>
    <x v="246"/>
    <n v="44.5"/>
    <n v="17"/>
    <n v="4"/>
    <x v="0"/>
    <x v="5"/>
    <n v="38097"/>
    <n v="1.476333932840701"/>
    <n v="44.622936189201248"/>
  </r>
  <r>
    <x v="9"/>
    <x v="247"/>
    <n v="29.4"/>
    <n v="16"/>
    <n v="2"/>
    <x v="2"/>
    <x v="4"/>
    <n v="52208"/>
    <n v="0.43883587812430574"/>
    <n v="30.646644192460926"/>
  </r>
  <r>
    <x v="9"/>
    <x v="248"/>
    <n v="68.099999999999994"/>
    <n v="14"/>
    <n v="1"/>
    <x v="0"/>
    <x v="10"/>
    <n v="20728"/>
    <n v="1.2531350754297808"/>
    <n v="67.541489772288699"/>
  </r>
  <r>
    <x v="9"/>
    <x v="249"/>
    <n v="54.9"/>
    <n v="32"/>
    <n v="1"/>
    <x v="2"/>
    <x v="10"/>
    <n v="57761"/>
    <n v="2.8643087438394983"/>
    <n v="55.400702896418004"/>
  </r>
  <r>
    <x v="9"/>
    <x v="250"/>
    <n v="32.4"/>
    <n v="25"/>
    <n v="0"/>
    <x v="2"/>
    <x v="7"/>
    <n v="77000"/>
    <n v="0.98881218343177957"/>
    <n v="32.467532467532465"/>
  </r>
  <r>
    <x v="9"/>
    <x v="251"/>
    <n v="47.3"/>
    <n v="308"/>
    <n v="59"/>
    <x v="1"/>
    <x v="4"/>
    <n v="638712"/>
    <n v="8.4475906538928847"/>
    <n v="48.222046869324515"/>
  </r>
  <r>
    <x v="9"/>
    <x v="252"/>
    <n v="117.3"/>
    <n v="2"/>
    <n v="0"/>
    <x v="0"/>
    <x v="2"/>
    <n v="1575"/>
    <n v="9.7082524514550975E-2"/>
    <n v="126.98412698412699"/>
  </r>
  <r>
    <x v="9"/>
    <x v="253"/>
    <n v="43.7"/>
    <n v="10"/>
    <n v="0"/>
    <x v="0"/>
    <x v="7"/>
    <n v="22401"/>
    <n v="0.3955248733727118"/>
    <n v="44.640864247131823"/>
  </r>
  <r>
    <x v="9"/>
    <x v="259"/>
    <n v="29.5"/>
    <n v="161"/>
    <n v="37"/>
    <x v="1"/>
    <x v="4"/>
    <n v="532561"/>
    <n v="4.4157860236258273"/>
    <n v="30.231278670424608"/>
  </r>
  <r>
    <x v="9"/>
    <x v="254"/>
    <n v="28"/>
    <n v="13"/>
    <n v="0"/>
    <x v="0"/>
    <x v="1"/>
    <n v="46379"/>
    <n v="0.45917217614409817"/>
    <n v="28.029927337803745"/>
  </r>
  <r>
    <x v="9"/>
    <x v="255"/>
    <n v="50.6"/>
    <n v="5"/>
    <n v="1"/>
    <x v="0"/>
    <x v="2"/>
    <n v="9751"/>
    <n v="0.24270631128637743"/>
    <n v="51.276792123884725"/>
  </r>
  <r>
    <x v="9"/>
    <x v="256"/>
    <n v="27.9"/>
    <n v="22"/>
    <n v="3"/>
    <x v="2"/>
    <x v="4"/>
    <n v="77907"/>
    <n v="0.60339933242092036"/>
    <n v="28.238797540657451"/>
  </r>
  <r>
    <x v="9"/>
    <x v="257"/>
    <n v="0"/>
    <n v="0"/>
    <n v="0"/>
    <x v="0"/>
    <x v="3"/>
    <n v="932"/>
    <n v="0"/>
    <n v="0"/>
  </r>
  <r>
    <x v="9"/>
    <x v="258"/>
    <n v="26.6"/>
    <n v="9"/>
    <n v="0"/>
    <x v="0"/>
    <x v="11"/>
    <n v="33687"/>
    <n v="2.3541474847241983"/>
    <n v="26.716537536735242"/>
  </r>
  <r>
    <x v="9"/>
    <x v="261"/>
    <n v="104.2"/>
    <n v="11"/>
    <n v="1"/>
    <x v="0"/>
    <x v="10"/>
    <n v="10561"/>
    <n v="0.98460613069482761"/>
    <n v="104.15680333301771"/>
  </r>
  <r>
    <x v="9"/>
    <x v="262"/>
    <n v="179.9"/>
    <n v="21"/>
    <n v="3"/>
    <x v="0"/>
    <x v="7"/>
    <n v="11577"/>
    <n v="0.83060223408269473"/>
    <n v="181.3941435605079"/>
  </r>
  <r>
    <x v="9"/>
    <x v="263"/>
    <n v="99.3"/>
    <n v="29"/>
    <n v="1"/>
    <x v="0"/>
    <x v="7"/>
    <n v="28673"/>
    <n v="1.1470221327808643"/>
    <n v="101.14044571548146"/>
  </r>
  <r>
    <x v="9"/>
    <x v="264"/>
    <n v="110.4"/>
    <n v="102"/>
    <n v="4"/>
    <x v="2"/>
    <x v="10"/>
    <n v="92956"/>
    <n v="9.1299841209884018"/>
    <n v="109.72933430870519"/>
  </r>
  <r>
    <x v="9"/>
    <x v="265"/>
    <n v="23.8"/>
    <n v="6"/>
    <n v="0"/>
    <x v="0"/>
    <x v="4"/>
    <n v="25020"/>
    <n v="0.16456345429661468"/>
    <n v="23.980815347721823"/>
  </r>
  <r>
    <x v="9"/>
    <x v="266"/>
    <n v="25.8"/>
    <n v="6"/>
    <n v="0"/>
    <x v="0"/>
    <x v="11"/>
    <n v="23526"/>
    <n v="1.569431656482799"/>
    <n v="25.503698036215251"/>
  </r>
  <r>
    <x v="9"/>
    <x v="267"/>
    <n v="12.5"/>
    <n v="7"/>
    <n v="2"/>
    <x v="2"/>
    <x v="3"/>
    <n v="55889"/>
    <n v="1.0814685725232824"/>
    <n v="12.52482599438172"/>
  </r>
  <r>
    <x v="9"/>
    <x v="268"/>
    <n v="60.1"/>
    <n v="28"/>
    <n v="0"/>
    <x v="0"/>
    <x v="8"/>
    <n v="46089"/>
    <n v="2.1044435325189137"/>
    <n v="60.752023259346053"/>
  </r>
  <r>
    <x v="9"/>
    <x v="269"/>
    <n v="113.5"/>
    <n v="22"/>
    <n v="3"/>
    <x v="0"/>
    <x v="7"/>
    <n v="19120"/>
    <n v="0.87015472141996597"/>
    <n v="115.06276150627616"/>
  </r>
  <r>
    <x v="9"/>
    <x v="270"/>
    <n v="127"/>
    <n v="22"/>
    <n v="2"/>
    <x v="0"/>
    <x v="7"/>
    <n v="16753"/>
    <n v="0.87015472141996597"/>
    <n v="131.31976362442546"/>
  </r>
  <r>
    <x v="9"/>
    <x v="271"/>
    <n v="3.2"/>
    <n v="1"/>
    <n v="0"/>
    <x v="0"/>
    <x v="9"/>
    <n v="32258"/>
    <n v="0.17154335844156288"/>
    <n v="3.1000062000124005"/>
  </r>
  <r>
    <x v="9"/>
    <x v="272"/>
    <n v="29.2"/>
    <n v="5"/>
    <n v="0"/>
    <x v="0"/>
    <x v="5"/>
    <n v="16797"/>
    <n v="0.43421586260020617"/>
    <n v="29.767220336964932"/>
  </r>
  <r>
    <x v="9"/>
    <x v="273"/>
    <n v="82.8"/>
    <n v="18"/>
    <n v="0"/>
    <x v="0"/>
    <x v="1"/>
    <n v="21670"/>
    <n v="0.63577685927644356"/>
    <n v="83.064143977849568"/>
  </r>
  <r>
    <x v="9"/>
    <x v="274"/>
    <n v="57.1"/>
    <n v="14"/>
    <n v="0"/>
    <x v="0"/>
    <x v="7"/>
    <n v="24781"/>
    <n v="0.55373482272179653"/>
    <n v="56.494895282676246"/>
  </r>
  <r>
    <x v="9"/>
    <x v="275"/>
    <n v="18.100000000000001"/>
    <n v="8"/>
    <n v="0"/>
    <x v="0"/>
    <x v="5"/>
    <n v="43768"/>
    <n v="0.69474538016032983"/>
    <n v="18.278194114421495"/>
  </r>
  <r>
    <x v="9"/>
    <x v="276"/>
    <n v="124"/>
    <n v="31"/>
    <n v="2"/>
    <x v="0"/>
    <x v="10"/>
    <n v="24987"/>
    <n v="2.7747990955945139"/>
    <n v="124.06451354704446"/>
  </r>
  <r>
    <x v="9"/>
    <x v="277"/>
    <n v="47.7"/>
    <n v="31"/>
    <n v="1"/>
    <x v="2"/>
    <x v="8"/>
    <n v="64513"/>
    <n v="2.3299196252887975"/>
    <n v="48.052330538031093"/>
  </r>
  <r>
    <x v="9"/>
    <x v="278"/>
    <n v="21.1"/>
    <n v="19"/>
    <n v="4"/>
    <x v="2"/>
    <x v="3"/>
    <n v="89583"/>
    <n v="2.9354146968489094"/>
    <n v="21.209381244209279"/>
  </r>
  <r>
    <x v="9"/>
    <x v="279"/>
    <n v="31.2"/>
    <n v="17"/>
    <n v="1"/>
    <x v="2"/>
    <x v="11"/>
    <n v="54440"/>
    <n v="4.4467230267012638"/>
    <n v="31.227038941954447"/>
  </r>
  <r>
    <x v="9"/>
    <x v="280"/>
    <n v="0"/>
    <n v="0"/>
    <n v="0"/>
    <x v="0"/>
    <x v="3"/>
    <n v="4906"/>
    <n v="0"/>
    <n v="0"/>
  </r>
  <r>
    <x v="9"/>
    <x v="281"/>
    <n v="22.1"/>
    <n v="3"/>
    <n v="0"/>
    <x v="0"/>
    <x v="1"/>
    <n v="13584"/>
    <n v="0.10596280987940725"/>
    <n v="22.084805653710248"/>
  </r>
  <r>
    <x v="9"/>
    <x v="282"/>
    <n v="29.4"/>
    <n v="11"/>
    <n v="0"/>
    <x v="0"/>
    <x v="4"/>
    <n v="36584"/>
    <n v="0.30169966621046018"/>
    <n v="30.06778919746337"/>
  </r>
  <r>
    <x v="9"/>
    <x v="283"/>
    <n v="97.1"/>
    <n v="25"/>
    <n v="5"/>
    <x v="0"/>
    <x v="11"/>
    <n v="25583"/>
    <n v="6.5392985686783289"/>
    <n v="97.721142946487902"/>
  </r>
  <r>
    <x v="9"/>
    <x v="284"/>
    <n v="64"/>
    <n v="27"/>
    <n v="4"/>
    <x v="0"/>
    <x v="2"/>
    <n v="41465"/>
    <n v="1.3106140809464382"/>
    <n v="65.115157361630281"/>
  </r>
  <r>
    <x v="9"/>
    <x v="285"/>
    <n v="129.19999999999999"/>
    <n v="284"/>
    <n v="30"/>
    <x v="1"/>
    <x v="7"/>
    <n v="215521"/>
    <n v="11.232906403785016"/>
    <n v="131.77370186663944"/>
  </r>
  <r>
    <x v="9"/>
    <x v="286"/>
    <n v="56.4"/>
    <n v="12"/>
    <n v="1"/>
    <x v="0"/>
    <x v="5"/>
    <n v="21213"/>
    <n v="1.0421180702404949"/>
    <n v="56.569084995050197"/>
  </r>
  <r>
    <x v="9"/>
    <x v="287"/>
    <n v="14.8"/>
    <n v="5"/>
    <n v="0"/>
    <x v="0"/>
    <x v="5"/>
    <n v="33903"/>
    <n v="0.43421586260020617"/>
    <n v="14.747957407899005"/>
  </r>
  <r>
    <x v="9"/>
    <x v="288"/>
    <n v="47.2"/>
    <n v="16"/>
    <n v="0"/>
    <x v="0"/>
    <x v="0"/>
    <n v="33462"/>
    <n v="3.2513716724243036"/>
    <n v="47.81543243081704"/>
  </r>
  <r>
    <x v="9"/>
    <x v="289"/>
    <n v="12.5"/>
    <n v="4"/>
    <n v="1"/>
    <x v="0"/>
    <x v="3"/>
    <n v="31870"/>
    <n v="0.61798204144187574"/>
    <n v="12.550988390335741"/>
  </r>
  <r>
    <x v="9"/>
    <x v="290"/>
    <n v="308.60000000000002"/>
    <n v="130"/>
    <n v="7"/>
    <x v="0"/>
    <x v="7"/>
    <n v="41725"/>
    <n v="5.1418233538452531"/>
    <n v="311.5638106650689"/>
  </r>
  <r>
    <x v="9"/>
    <x v="291"/>
    <n v="51.3"/>
    <n v="7"/>
    <n v="0"/>
    <x v="0"/>
    <x v="1"/>
    <n v="13520"/>
    <n v="0.24724655638528362"/>
    <n v="51.775147928994087"/>
  </r>
  <r>
    <x v="9"/>
    <x v="292"/>
    <n v="54.3"/>
    <n v="16"/>
    <n v="5"/>
    <x v="0"/>
    <x v="1"/>
    <n v="29445"/>
    <n v="0.56513498602350543"/>
    <n v="54.338597384955001"/>
  </r>
  <r>
    <x v="9"/>
    <x v="293"/>
    <n v="47.5"/>
    <n v="10"/>
    <n v="1"/>
    <x v="0"/>
    <x v="6"/>
    <n v="20524"/>
    <n v="2.4291301285009839"/>
    <n v="48.723445722081465"/>
  </r>
  <r>
    <x v="9"/>
    <x v="294"/>
    <n v="74.099999999999994"/>
    <n v="265"/>
    <n v="22"/>
    <x v="1"/>
    <x v="8"/>
    <n v="347483"/>
    <n v="19.917054861339718"/>
    <n v="76.262723644034381"/>
  </r>
  <r>
    <x v="9"/>
    <x v="295"/>
    <n v="50.4"/>
    <n v="25"/>
    <n v="3"/>
    <x v="0"/>
    <x v="8"/>
    <n v="49314"/>
    <n v="1.8789674397490301"/>
    <n v="50.695542847872808"/>
  </r>
  <r>
    <x v="9"/>
    <x v="296"/>
    <n v="59.4"/>
    <n v="6"/>
    <n v="0"/>
    <x v="0"/>
    <x v="10"/>
    <n v="9874"/>
    <n v="0.53705788946990596"/>
    <n v="60.765647154142194"/>
  </r>
  <r>
    <x v="9"/>
    <x v="297"/>
    <n v="73.3"/>
    <n v="12"/>
    <n v="1"/>
    <x v="0"/>
    <x v="10"/>
    <n v="16431"/>
    <n v="1.0741157789398119"/>
    <n v="73.032682125251057"/>
  </r>
  <r>
    <x v="9"/>
    <x v="298"/>
    <n v="83.3"/>
    <n v="26"/>
    <n v="6"/>
    <x v="0"/>
    <x v="7"/>
    <n v="30654"/>
    <n v="1.0283646707690506"/>
    <n v="84.817642069550459"/>
  </r>
  <r>
    <x v="9"/>
    <x v="299"/>
    <n v="7.3"/>
    <n v="2"/>
    <n v="1"/>
    <x v="0"/>
    <x v="9"/>
    <n v="27508"/>
    <n v="0.34308671688312575"/>
    <n v="7.2706121855460228"/>
  </r>
  <r>
    <x v="9"/>
    <x v="300"/>
    <n v="21.1"/>
    <n v="14"/>
    <n v="1"/>
    <x v="2"/>
    <x v="8"/>
    <n v="64918"/>
    <n v="1.0522217662594568"/>
    <n v="21.565667457407809"/>
  </r>
  <r>
    <x v="9"/>
    <x v="301"/>
    <n v="41.1"/>
    <n v="9"/>
    <n v="1"/>
    <x v="0"/>
    <x v="11"/>
    <n v="21867"/>
    <n v="2.3541474847241983"/>
    <n v="41.15790917821375"/>
  </r>
  <r>
    <x v="9"/>
    <x v="302"/>
    <n v="52.8"/>
    <n v="24"/>
    <n v="2"/>
    <x v="0"/>
    <x v="7"/>
    <n v="44925"/>
    <n v="0.94925969609450822"/>
    <n v="53.422370617696167"/>
  </r>
  <r>
    <x v="9"/>
    <x v="303"/>
    <n v="45.2"/>
    <n v="31"/>
    <n v="6"/>
    <x v="2"/>
    <x v="1"/>
    <n v="67831"/>
    <n v="1.0949490354205416"/>
    <n v="45.70181775294482"/>
  </r>
  <r>
    <x v="9"/>
    <x v="304"/>
    <n v="69.7"/>
    <n v="71"/>
    <n v="4"/>
    <x v="1"/>
    <x v="10"/>
    <n v="101192"/>
    <n v="6.3551850253938875"/>
    <n v="70.163649300339941"/>
  </r>
  <r>
    <x v="9"/>
    <x v="305"/>
    <n v="59.6"/>
    <n v="26"/>
    <n v="5"/>
    <x v="0"/>
    <x v="10"/>
    <n v="43341"/>
    <n v="2.3272508543695922"/>
    <n v="59.989386493158904"/>
  </r>
  <r>
    <x v="9"/>
    <x v="306"/>
    <n v="47.5"/>
    <n v="27"/>
    <n v="3"/>
    <x v="2"/>
    <x v="8"/>
    <n v="55001"/>
    <n v="2.0292848349289523"/>
    <n v="49.09001654515373"/>
  </r>
  <r>
    <x v="9"/>
    <x v="307"/>
    <n v="40.799999999999997"/>
    <n v="30"/>
    <n v="2"/>
    <x v="2"/>
    <x v="4"/>
    <n v="72050"/>
    <n v="0.82281727148307315"/>
    <n v="41.637751561415683"/>
  </r>
  <r>
    <x v="9"/>
    <x v="308"/>
    <n v="0"/>
    <n v="0"/>
    <n v="0"/>
    <x v="0"/>
    <x v="3"/>
    <n v="1132"/>
    <n v="0"/>
    <n v="0"/>
  </r>
  <r>
    <x v="9"/>
    <x v="309"/>
    <n v="22.5"/>
    <n v="10"/>
    <n v="2"/>
    <x v="0"/>
    <x v="11"/>
    <n v="44485"/>
    <n v="2.615719427471332"/>
    <n v="22.479487467685736"/>
  </r>
  <r>
    <x v="9"/>
    <x v="310"/>
    <n v="64.099999999999994"/>
    <n v="8"/>
    <n v="1"/>
    <x v="0"/>
    <x v="10"/>
    <n v="12390"/>
    <n v="0.71607718595987457"/>
    <n v="64.568200161420506"/>
  </r>
  <r>
    <x v="9"/>
    <x v="311"/>
    <n v="27.3"/>
    <n v="7"/>
    <n v="1"/>
    <x v="0"/>
    <x v="4"/>
    <n v="25453"/>
    <n v="0.19199069667938376"/>
    <n v="27.501669744234469"/>
  </r>
  <r>
    <x v="9"/>
    <x v="312"/>
    <n v="61.1"/>
    <n v="15"/>
    <n v="2"/>
    <x v="0"/>
    <x v="2"/>
    <n v="24310"/>
    <n v="0.72811893385913229"/>
    <n v="61.703002879473466"/>
  </r>
  <r>
    <x v="9"/>
    <x v="313"/>
    <n v="116.7"/>
    <n v="31"/>
    <n v="2"/>
    <x v="0"/>
    <x v="7"/>
    <n v="26418"/>
    <n v="1.2261271074554065"/>
    <n v="117.3442349912938"/>
  </r>
  <r>
    <x v="9"/>
    <x v="314"/>
    <n v="6.5"/>
    <n v="3"/>
    <n v="0"/>
    <x v="0"/>
    <x v="3"/>
    <n v="46112"/>
    <n v="0.46348653108140681"/>
    <n v="6.5058986814712005"/>
  </r>
  <r>
    <x v="9"/>
    <x v="315"/>
    <n v="34.4"/>
    <n v="6"/>
    <n v="0"/>
    <x v="0"/>
    <x v="7"/>
    <n v="17075"/>
    <n v="0.23731492402362706"/>
    <n v="35.13909224011713"/>
  </r>
  <r>
    <x v="9"/>
    <x v="316"/>
    <n v="111.1"/>
    <n v="54"/>
    <n v="8"/>
    <x v="0"/>
    <x v="7"/>
    <n v="47725"/>
    <n v="2.1358343162126436"/>
    <n v="113.14824515453117"/>
  </r>
  <r>
    <x v="9"/>
    <x v="317"/>
    <n v="27.3"/>
    <n v="8"/>
    <n v="1"/>
    <x v="0"/>
    <x v="4"/>
    <n v="27578"/>
    <n v="0.21941793906215287"/>
    <n v="29.008630067445068"/>
  </r>
  <r>
    <x v="9"/>
    <x v="318"/>
    <n v="17.600000000000001"/>
    <n v="7"/>
    <n v="2"/>
    <x v="0"/>
    <x v="2"/>
    <n v="38412"/>
    <n v="0.33978883580092839"/>
    <n v="18.223471831719255"/>
  </r>
  <r>
    <x v="9"/>
    <x v="319"/>
    <n v="22.9"/>
    <n v="6"/>
    <n v="0"/>
    <x v="0"/>
    <x v="4"/>
    <n v="26084"/>
    <n v="0.16456345429661468"/>
    <n v="23.002606962122371"/>
  </r>
  <r>
    <x v="9"/>
    <x v="320"/>
    <n v="63.1"/>
    <n v="11"/>
    <n v="0"/>
    <x v="0"/>
    <x v="1"/>
    <n v="17259"/>
    <n v="0.38853030289115992"/>
    <n v="63.73486297004461"/>
  </r>
  <r>
    <x v="9"/>
    <x v="321"/>
    <n v="71.8"/>
    <n v="36"/>
    <n v="9"/>
    <x v="0"/>
    <x v="10"/>
    <n v="49855"/>
    <n v="3.222347336819436"/>
    <n v="72.209407281115233"/>
  </r>
  <r>
    <x v="9"/>
    <x v="322"/>
    <n v="50.7"/>
    <n v="10"/>
    <n v="2"/>
    <x v="0"/>
    <x v="1"/>
    <n v="19147"/>
    <n v="0.35320936626469085"/>
    <n v="52.227503003081424"/>
  </r>
  <r>
    <x v="9"/>
    <x v="323"/>
    <n v="66.400000000000006"/>
    <n v="34"/>
    <n v="10"/>
    <x v="2"/>
    <x v="2"/>
    <n v="50349"/>
    <n v="1.6504029167473666"/>
    <n v="67.52865002284058"/>
  </r>
  <r>
    <x v="9"/>
    <x v="324"/>
    <n v="77.599999999999994"/>
    <n v="15"/>
    <n v="2"/>
    <x v="0"/>
    <x v="2"/>
    <n v="18891"/>
    <n v="0.72811893385913229"/>
    <n v="79.402890265205656"/>
  </r>
  <r>
    <x v="9"/>
    <x v="325"/>
    <n v="25.2"/>
    <n v="16"/>
    <n v="1"/>
    <x v="2"/>
    <x v="9"/>
    <n v="62844"/>
    <n v="2.744693735065006"/>
    <n v="25.459868881675259"/>
  </r>
  <r>
    <x v="9"/>
    <x v="326"/>
    <n v="20.6"/>
    <n v="4"/>
    <n v="1"/>
    <x v="0"/>
    <x v="0"/>
    <n v="19152"/>
    <n v="0.8128429181060759"/>
    <n v="20.885547201336674"/>
  </r>
  <r>
    <x v="9"/>
    <x v="327"/>
    <n v="26.7"/>
    <n v="4"/>
    <n v="2"/>
    <x v="0"/>
    <x v="2"/>
    <n v="15015"/>
    <n v="0.19416504902910195"/>
    <n v="26.64002664002664"/>
  </r>
  <r>
    <x v="9"/>
    <x v="328"/>
    <n v="11.6"/>
    <n v="3"/>
    <n v="0"/>
    <x v="0"/>
    <x v="9"/>
    <n v="24684"/>
    <n v="0.51463007532468874"/>
    <n v="12.153621779290228"/>
  </r>
  <r>
    <x v="9"/>
    <x v="329"/>
    <n v="40.799999999999997"/>
    <n v="45"/>
    <n v="7"/>
    <x v="1"/>
    <x v="4"/>
    <n v="107492"/>
    <n v="1.23422590722461"/>
    <n v="41.863580545528968"/>
  </r>
  <r>
    <x v="9"/>
    <x v="330"/>
    <n v="7.7"/>
    <n v="2"/>
    <n v="0"/>
    <x v="0"/>
    <x v="3"/>
    <n v="25720"/>
    <n v="0.30899102072093787"/>
    <n v="7.776049766718506"/>
  </r>
  <r>
    <x v="9"/>
    <x v="331"/>
    <n v="74.7"/>
    <n v="11"/>
    <n v="2"/>
    <x v="0"/>
    <x v="4"/>
    <n v="14508"/>
    <n v="0.30169966621046018"/>
    <n v="75.820237110559688"/>
  </r>
  <r>
    <x v="9"/>
    <x v="332"/>
    <n v="28.6"/>
    <n v="7"/>
    <n v="3"/>
    <x v="0"/>
    <x v="5"/>
    <n v="24258"/>
    <n v="0.60790220764028857"/>
    <n v="28.856459724626927"/>
  </r>
  <r>
    <x v="9"/>
    <x v="333"/>
    <n v="85.1"/>
    <n v="35"/>
    <n v="5"/>
    <x v="0"/>
    <x v="2"/>
    <n v="40847"/>
    <n v="1.698944179004642"/>
    <n v="85.685607266139499"/>
  </r>
  <r>
    <x v="9"/>
    <x v="334"/>
    <n v="20.5"/>
    <n v="5"/>
    <n v="1"/>
    <x v="0"/>
    <x v="1"/>
    <n v="23659"/>
    <n v="0.17660468313234542"/>
    <n v="21.133606661312818"/>
  </r>
  <r>
    <x v="9"/>
    <x v="335"/>
    <n v="37.6"/>
    <n v="9"/>
    <n v="2"/>
    <x v="0"/>
    <x v="8"/>
    <n v="23678"/>
    <n v="0.6764282783096508"/>
    <n v="38.00996705802855"/>
  </r>
  <r>
    <x v="9"/>
    <x v="336"/>
    <n v="10.4"/>
    <n v="3"/>
    <n v="0"/>
    <x v="0"/>
    <x v="2"/>
    <n v="28987"/>
    <n v="0.14562378677182647"/>
    <n v="10.349467002449375"/>
  </r>
  <r>
    <x v="9"/>
    <x v="337"/>
    <n v="27.4"/>
    <n v="6"/>
    <n v="1"/>
    <x v="0"/>
    <x v="7"/>
    <n v="21800"/>
    <n v="0.23731492402362706"/>
    <n v="27.522935779816518"/>
  </r>
  <r>
    <x v="9"/>
    <x v="338"/>
    <n v="65"/>
    <n v="34"/>
    <n v="9"/>
    <x v="2"/>
    <x v="8"/>
    <n v="51758"/>
    <n v="2.5553957180586808"/>
    <n v="65.690328065226637"/>
  </r>
  <r>
    <x v="9"/>
    <x v="339"/>
    <n v="42.9"/>
    <n v="7"/>
    <n v="1"/>
    <x v="0"/>
    <x v="1"/>
    <n v="15995"/>
    <n v="0.24724655638528362"/>
    <n v="43.763676148796499"/>
  </r>
  <r>
    <x v="9"/>
    <x v="340"/>
    <n v="44.9"/>
    <n v="6"/>
    <n v="0"/>
    <x v="0"/>
    <x v="8"/>
    <n v="13021"/>
    <n v="0.45095218553976724"/>
    <n v="46.079410183549655"/>
  </r>
  <r>
    <x v="9"/>
    <x v="341"/>
    <n v="31.9"/>
    <n v="50"/>
    <n v="4"/>
    <x v="1"/>
    <x v="1"/>
    <n v="154865"/>
    <n v="1.7660468313234543"/>
    <n v="32.286184741549086"/>
  </r>
  <r>
    <x v="9"/>
    <x v="342"/>
    <n v="45"/>
    <n v="13"/>
    <n v="4"/>
    <x v="0"/>
    <x v="2"/>
    <n v="28014"/>
    <n v="0.63103640934458127"/>
    <n v="46.405368744199329"/>
  </r>
  <r>
    <x v="9"/>
    <x v="343"/>
    <n v="40.9"/>
    <n v="7"/>
    <n v="1"/>
    <x v="0"/>
    <x v="1"/>
    <n v="16970"/>
    <n v="0.24724655638528362"/>
    <n v="41.249263406010606"/>
  </r>
  <r>
    <x v="9"/>
    <x v="344"/>
    <n v="30.9"/>
    <n v="7"/>
    <n v="0"/>
    <x v="0"/>
    <x v="6"/>
    <n v="22407"/>
    <n v="1.7003910899506889"/>
    <n v="31.240237425804434"/>
  </r>
  <r>
    <x v="9"/>
    <x v="345"/>
    <n v="61.6"/>
    <n v="40"/>
    <n v="6"/>
    <x v="2"/>
    <x v="8"/>
    <n v="63322"/>
    <n v="3.0063479035984479"/>
    <n v="63.16919869871451"/>
  </r>
  <r>
    <x v="9"/>
    <x v="346"/>
    <n v="34.299999999999997"/>
    <n v="15"/>
    <n v="3"/>
    <x v="0"/>
    <x v="2"/>
    <n v="43402"/>
    <n v="0.72811893385913229"/>
    <n v="34.56061932629833"/>
  </r>
  <r>
    <x v="9"/>
    <x v="347"/>
    <n v="16.8"/>
    <n v="21"/>
    <n v="4"/>
    <x v="1"/>
    <x v="4"/>
    <n v="124695"/>
    <n v="0.57597209003815131"/>
    <n v="16.84109226512691"/>
  </r>
  <r>
    <x v="9"/>
    <x v="348"/>
    <n v="23.2"/>
    <n v="2"/>
    <n v="0"/>
    <x v="0"/>
    <x v="4"/>
    <n v="8430"/>
    <n v="5.4854484765538218E-2"/>
    <n v="23.724792408066428"/>
  </r>
  <r>
    <x v="9"/>
    <x v="349"/>
    <n v="34.200000000000003"/>
    <n v="15"/>
    <n v="4"/>
    <x v="0"/>
    <x v="4"/>
    <n v="41882"/>
    <n v="0.41140863574153658"/>
    <n v="35.814908552600166"/>
  </r>
  <r>
    <x v="9"/>
    <x v="350"/>
    <n v="105.4"/>
    <n v="23"/>
    <n v="6"/>
    <x v="0"/>
    <x v="7"/>
    <n v="21525"/>
    <n v="0.9097072087572371"/>
    <n v="106.85249709639953"/>
  </r>
  <r>
    <x v="9"/>
    <x v="351"/>
    <n v="22.9"/>
    <n v="11"/>
    <n v="1"/>
    <x v="0"/>
    <x v="2"/>
    <n v="47537"/>
    <n v="0.53395388483003037"/>
    <n v="23.139869996003114"/>
  </r>
  <r>
    <x v="9"/>
    <x v="352"/>
    <n v="167.5"/>
    <n v="38"/>
    <n v="2"/>
    <x v="0"/>
    <x v="5"/>
    <n v="22468"/>
    <n v="3.3000405557615671"/>
    <n v="169.12942852056256"/>
  </r>
  <r>
    <x v="9"/>
    <x v="353"/>
    <n v="29.1"/>
    <n v="13"/>
    <n v="0"/>
    <x v="0"/>
    <x v="4"/>
    <n v="44586"/>
    <n v="0.35655415097599841"/>
    <n v="29.157134526532992"/>
  </r>
  <r>
    <x v="9"/>
    <x v="354"/>
    <n v="52.8"/>
    <n v="68"/>
    <n v="5"/>
    <x v="1"/>
    <x v="5"/>
    <n v="126116"/>
    <n v="5.9053357313628041"/>
    <n v="53.91861460877287"/>
  </r>
  <r>
    <x v="9"/>
    <x v="355"/>
    <m/>
    <n v="279"/>
    <n v="14"/>
    <x v="3"/>
    <x v="12"/>
    <e v="#N/A"/>
    <e v="#N/A"/>
    <e v="#N/A"/>
  </r>
  <r>
    <x v="10"/>
    <x v="260"/>
    <n v="84.5"/>
    <n v="131"/>
    <n v="14"/>
    <x v="1"/>
    <x v="7"/>
    <n v="153434"/>
    <n v="5.1813758411825246"/>
    <n v="85.378729616642985"/>
  </r>
  <r>
    <x v="10"/>
    <x v="0"/>
    <n v="15.7"/>
    <n v="4"/>
    <n v="0"/>
    <x v="0"/>
    <x v="0"/>
    <n v="25390"/>
    <n v="0.8128429181060759"/>
    <n v="15.754233950374163"/>
  </r>
  <r>
    <x v="10"/>
    <x v="1"/>
    <n v="53.4"/>
    <n v="17"/>
    <n v="1"/>
    <x v="0"/>
    <x v="1"/>
    <n v="31499"/>
    <n v="0.60045592264997449"/>
    <n v="53.969967300549222"/>
  </r>
  <r>
    <x v="10"/>
    <x v="2"/>
    <n v="18.399999999999999"/>
    <n v="5"/>
    <n v="2"/>
    <x v="0"/>
    <x v="2"/>
    <n v="26962"/>
    <n v="0.24270631128637743"/>
    <n v="18.54461835175432"/>
  </r>
  <r>
    <x v="10"/>
    <x v="3"/>
    <n v="7.2"/>
    <n v="2"/>
    <n v="0"/>
    <x v="0"/>
    <x v="3"/>
    <n v="27935"/>
    <n v="0.30899102072093787"/>
    <n v="7.1594773581528557"/>
  </r>
  <r>
    <x v="10"/>
    <x v="4"/>
    <n v="34.700000000000003"/>
    <n v="7"/>
    <n v="1"/>
    <x v="0"/>
    <x v="4"/>
    <n v="20014"/>
    <n v="0.19199069667938376"/>
    <n v="34.975517138003397"/>
  </r>
  <r>
    <x v="10"/>
    <x v="5"/>
    <n v="93.8"/>
    <n v="24"/>
    <n v="1"/>
    <x v="0"/>
    <x v="4"/>
    <n v="25218"/>
    <n v="0.6582538171864587"/>
    <n v="95.170116583392826"/>
  </r>
  <r>
    <x v="10"/>
    <x v="6"/>
    <n v="41.1"/>
    <n v="45"/>
    <n v="3"/>
    <x v="1"/>
    <x v="1"/>
    <n v="108470"/>
    <n v="1.589442148191109"/>
    <n v="41.486125195906702"/>
  </r>
  <r>
    <x v="10"/>
    <x v="7"/>
    <n v="26"/>
    <n v="19"/>
    <n v="4"/>
    <x v="2"/>
    <x v="5"/>
    <n v="72629"/>
    <n v="1.6500202778807835"/>
    <n v="26.160349171818421"/>
  </r>
  <r>
    <x v="10"/>
    <x v="8"/>
    <n v="26.9"/>
    <n v="57"/>
    <n v="9"/>
    <x v="1"/>
    <x v="6"/>
    <n v="203990"/>
    <n v="13.846041732455607"/>
    <n v="27.942546203245257"/>
  </r>
  <r>
    <x v="10"/>
    <x v="9"/>
    <n v="36.6"/>
    <n v="41"/>
    <n v="6"/>
    <x v="1"/>
    <x v="4"/>
    <n v="109682"/>
    <n v="1.1245169376935336"/>
    <n v="37.380791743403663"/>
  </r>
  <r>
    <x v="10"/>
    <x v="10"/>
    <n v="235"/>
    <n v="24"/>
    <n v="3"/>
    <x v="0"/>
    <x v="7"/>
    <n v="10083"/>
    <n v="0.94925969609450822"/>
    <n v="238.02439750074382"/>
  </r>
  <r>
    <x v="10"/>
    <x v="11"/>
    <n v="73.2"/>
    <n v="41"/>
    <n v="0"/>
    <x v="2"/>
    <x v="7"/>
    <n v="54766"/>
    <n v="1.6216519808281185"/>
    <n v="74.863966694664569"/>
  </r>
  <r>
    <x v="10"/>
    <x v="12"/>
    <n v="0"/>
    <n v="0"/>
    <n v="0"/>
    <x v="0"/>
    <x v="3"/>
    <n v="3654"/>
    <n v="0"/>
    <n v="0"/>
  </r>
  <r>
    <x v="10"/>
    <x v="13"/>
    <n v="43.2"/>
    <n v="68"/>
    <n v="5"/>
    <x v="1"/>
    <x v="8"/>
    <n v="155226"/>
    <n v="5.1107914361173616"/>
    <n v="43.807094172368032"/>
  </r>
  <r>
    <x v="10"/>
    <x v="14"/>
    <n v="81.8"/>
    <n v="75"/>
    <n v="12"/>
    <x v="2"/>
    <x v="1"/>
    <n v="89870"/>
    <n v="2.6490702469851812"/>
    <n v="83.453877823522859"/>
  </r>
  <r>
    <x v="10"/>
    <x v="15"/>
    <n v="60.7"/>
    <n v="530"/>
    <n v="53"/>
    <x v="1"/>
    <x v="1"/>
    <n v="854047"/>
    <n v="18.720096412028614"/>
    <n v="62.057474588635053"/>
  </r>
  <r>
    <x v="10"/>
    <x v="16"/>
    <n v="32.4"/>
    <n v="53"/>
    <n v="1"/>
    <x v="1"/>
    <x v="2"/>
    <n v="161156"/>
    <n v="2.5726868996356007"/>
    <n v="32.88738861724044"/>
  </r>
  <r>
    <x v="10"/>
    <x v="17"/>
    <n v="8.6"/>
    <n v="1"/>
    <n v="0"/>
    <x v="0"/>
    <x v="9"/>
    <n v="11801"/>
    <n v="0.17154335844156288"/>
    <n v="8.4738581476146084"/>
  </r>
  <r>
    <x v="10"/>
    <x v="18"/>
    <n v="36.6"/>
    <n v="59"/>
    <n v="7"/>
    <x v="1"/>
    <x v="2"/>
    <n v="157223"/>
    <n v="2.8639344731792535"/>
    <n v="37.526316124231187"/>
  </r>
  <r>
    <x v="10"/>
    <x v="19"/>
    <n v="17.5"/>
    <n v="12"/>
    <n v="2"/>
    <x v="2"/>
    <x v="0"/>
    <n v="67708"/>
    <n v="2.4385287543182281"/>
    <n v="17.72316417557748"/>
  </r>
  <r>
    <x v="10"/>
    <x v="20"/>
    <n v="89.6"/>
    <n v="15"/>
    <n v="5"/>
    <x v="0"/>
    <x v="7"/>
    <n v="16719"/>
    <n v="0.59328731005906765"/>
    <n v="89.71828458639871"/>
  </r>
  <r>
    <x v="10"/>
    <x v="21"/>
    <n v="43.7"/>
    <n v="3"/>
    <n v="1"/>
    <x v="0"/>
    <x v="7"/>
    <n v="6799"/>
    <n v="0.11865746201181353"/>
    <n v="44.12413590233858"/>
  </r>
  <r>
    <x v="10"/>
    <x v="22"/>
    <n v="28.1"/>
    <n v="7"/>
    <n v="1"/>
    <x v="0"/>
    <x v="8"/>
    <n v="24630"/>
    <n v="0.52611088312972842"/>
    <n v="28.420625253755581"/>
  </r>
  <r>
    <x v="10"/>
    <x v="23"/>
    <n v="59.5"/>
    <n v="29"/>
    <n v="1"/>
    <x v="0"/>
    <x v="4"/>
    <n v="48477"/>
    <n v="0.7953900291003041"/>
    <n v="59.822183715989027"/>
  </r>
  <r>
    <x v="10"/>
    <x v="24"/>
    <n v="33.9"/>
    <n v="20"/>
    <n v="1"/>
    <x v="2"/>
    <x v="2"/>
    <n v="57339"/>
    <n v="0.97082524514550972"/>
    <n v="34.880273461343933"/>
  </r>
  <r>
    <x v="10"/>
    <x v="25"/>
    <n v="94.5"/>
    <n v="15"/>
    <n v="1"/>
    <x v="0"/>
    <x v="10"/>
    <n v="15895"/>
    <n v="1.342644723674765"/>
    <n v="94.369298521547663"/>
  </r>
  <r>
    <x v="10"/>
    <x v="26"/>
    <n v="108.4"/>
    <n v="39"/>
    <n v="2"/>
    <x v="0"/>
    <x v="10"/>
    <n v="35969"/>
    <n v="3.4908762815543892"/>
    <n v="108.4267007701076"/>
  </r>
  <r>
    <x v="10"/>
    <x v="27"/>
    <n v="39.9"/>
    <n v="4"/>
    <n v="0"/>
    <x v="0"/>
    <x v="1"/>
    <n v="9550"/>
    <n v="0.14128374650587636"/>
    <n v="41.8848167539267"/>
  </r>
  <r>
    <x v="10"/>
    <x v="28"/>
    <n v="111.3"/>
    <n v="15"/>
    <n v="2"/>
    <x v="0"/>
    <x v="10"/>
    <n v="13444"/>
    <n v="1.342644723674765"/>
    <n v="111.57393632847366"/>
  </r>
  <r>
    <x v="10"/>
    <x v="29"/>
    <n v="182.9"/>
    <n v="64"/>
    <n v="11"/>
    <x v="0"/>
    <x v="2"/>
    <n v="34748"/>
    <n v="3.1066407844656312"/>
    <n v="184.1832623460343"/>
  </r>
  <r>
    <x v="10"/>
    <x v="30"/>
    <n v="75.099999999999994"/>
    <n v="14"/>
    <n v="0"/>
    <x v="0"/>
    <x v="7"/>
    <n v="18398"/>
    <n v="0.55373482272179653"/>
    <n v="76.09522774214588"/>
  </r>
  <r>
    <x v="10"/>
    <x v="31"/>
    <n v="15.3"/>
    <n v="2"/>
    <n v="0"/>
    <x v="0"/>
    <x v="10"/>
    <n v="13106"/>
    <n v="0.17901929648996864"/>
    <n v="15.260186174271325"/>
  </r>
  <r>
    <x v="10"/>
    <x v="32"/>
    <n v="73.7"/>
    <n v="22"/>
    <n v="2"/>
    <x v="0"/>
    <x v="1"/>
    <n v="29941"/>
    <n v="0.77706060578231984"/>
    <n v="73.477839751511297"/>
  </r>
  <r>
    <x v="10"/>
    <x v="33"/>
    <n v="25.2"/>
    <n v="17"/>
    <n v="0"/>
    <x v="2"/>
    <x v="7"/>
    <n v="66354"/>
    <n v="0.67239228473361001"/>
    <n v="25.620158543569342"/>
  </r>
  <r>
    <x v="10"/>
    <x v="34"/>
    <n v="11.4"/>
    <n v="5"/>
    <n v="3"/>
    <x v="0"/>
    <x v="2"/>
    <n v="44029"/>
    <n v="0.24270631128637743"/>
    <n v="11.356151627336528"/>
  </r>
  <r>
    <x v="10"/>
    <x v="35"/>
    <n v="332.8"/>
    <n v="104"/>
    <n v="9"/>
    <x v="0"/>
    <x v="7"/>
    <n v="30550"/>
    <n v="4.1134586830762023"/>
    <n v="340.42553191489361"/>
  </r>
  <r>
    <x v="10"/>
    <x v="36"/>
    <n v="83.4"/>
    <n v="25"/>
    <n v="2"/>
    <x v="0"/>
    <x v="7"/>
    <n v="29497"/>
    <n v="0.98881218343177957"/>
    <n v="84.754381801539139"/>
  </r>
  <r>
    <x v="10"/>
    <x v="37"/>
    <n v="88.8"/>
    <n v="23"/>
    <n v="5"/>
    <x v="0"/>
    <x v="2"/>
    <n v="25798"/>
    <n v="1.1164490319173361"/>
    <n v="89.154197999844953"/>
  </r>
  <r>
    <x v="10"/>
    <x v="38"/>
    <n v="48.1"/>
    <n v="20"/>
    <n v="3"/>
    <x v="0"/>
    <x v="1"/>
    <n v="41077"/>
    <n v="0.7064187325293817"/>
    <n v="48.689047398787643"/>
  </r>
  <r>
    <x v="10"/>
    <x v="39"/>
    <n v="88.3"/>
    <n v="18"/>
    <n v="0"/>
    <x v="0"/>
    <x v="7"/>
    <n v="20144"/>
    <n v="0.71194477207088114"/>
    <n v="89.356632247815725"/>
  </r>
  <r>
    <x v="10"/>
    <x v="40"/>
    <n v="52"/>
    <n v="6"/>
    <n v="0"/>
    <x v="0"/>
    <x v="1"/>
    <n v="10795"/>
    <n v="0.21192561975881449"/>
    <n v="55.581287633163498"/>
  </r>
  <r>
    <x v="10"/>
    <x v="41"/>
    <n v="80.599999999999994"/>
    <n v="19"/>
    <n v="0"/>
    <x v="0"/>
    <x v="1"/>
    <n v="23208"/>
    <n v="0.67109779590291263"/>
    <n v="81.868321268528092"/>
  </r>
  <r>
    <x v="10"/>
    <x v="42"/>
    <n v="31.5"/>
    <n v="11"/>
    <n v="1"/>
    <x v="0"/>
    <x v="4"/>
    <n v="33948"/>
    <n v="0.30169966621046018"/>
    <n v="32.402497938022854"/>
  </r>
  <r>
    <x v="10"/>
    <x v="43"/>
    <n v="547.1"/>
    <n v="59"/>
    <n v="6"/>
    <x v="0"/>
    <x v="7"/>
    <n v="10502"/>
    <n v="2.3335967528989996"/>
    <n v="561.79775280898878"/>
  </r>
  <r>
    <x v="10"/>
    <x v="44"/>
    <n v="7.8"/>
    <n v="2"/>
    <n v="1"/>
    <x v="0"/>
    <x v="0"/>
    <n v="25351"/>
    <n v="0.40642145905303795"/>
    <n v="7.8892351386533077"/>
  </r>
  <r>
    <x v="10"/>
    <x v="45"/>
    <n v="81.5"/>
    <n v="19"/>
    <n v="4"/>
    <x v="0"/>
    <x v="5"/>
    <n v="23124"/>
    <n v="1.6500202778807835"/>
    <n v="82.165715274174019"/>
  </r>
  <r>
    <x v="10"/>
    <x v="46"/>
    <n v="30.8"/>
    <n v="7"/>
    <n v="0"/>
    <x v="0"/>
    <x v="11"/>
    <n v="22716"/>
    <n v="1.8310035992299323"/>
    <n v="30.815284381053004"/>
  </r>
  <r>
    <x v="10"/>
    <x v="47"/>
    <n v="64.7"/>
    <n v="19"/>
    <n v="2"/>
    <x v="0"/>
    <x v="7"/>
    <n v="28853"/>
    <n v="0.75149725940815237"/>
    <n v="65.851038020309844"/>
  </r>
  <r>
    <x v="10"/>
    <x v="48"/>
    <n v="77.900000000000006"/>
    <n v="24"/>
    <n v="0"/>
    <x v="0"/>
    <x v="7"/>
    <n v="30672"/>
    <n v="0.94925969609450822"/>
    <n v="78.247261345852891"/>
  </r>
  <r>
    <x v="10"/>
    <x v="49"/>
    <n v="128.6"/>
    <n v="237"/>
    <n v="10"/>
    <x v="1"/>
    <x v="7"/>
    <n v="183448"/>
    <n v="9.3739394989332698"/>
    <n v="129.19192359687759"/>
  </r>
  <r>
    <x v="10"/>
    <x v="50"/>
    <n v="63.7"/>
    <n v="11"/>
    <n v="1"/>
    <x v="0"/>
    <x v="4"/>
    <n v="17040"/>
    <n v="0.30169966621046018"/>
    <n v="64.55399061032864"/>
  </r>
  <r>
    <x v="10"/>
    <x v="51"/>
    <n v="30.5"/>
    <n v="11"/>
    <n v="2"/>
    <x v="0"/>
    <x v="2"/>
    <n v="36352"/>
    <n v="0.53395388483003037"/>
    <n v="30.259683098591548"/>
  </r>
  <r>
    <x v="10"/>
    <x v="52"/>
    <n v="38.5"/>
    <n v="8"/>
    <n v="3"/>
    <x v="0"/>
    <x v="2"/>
    <n v="20771"/>
    <n v="0.3883300980582039"/>
    <n v="38.515237590871891"/>
  </r>
  <r>
    <x v="10"/>
    <x v="53"/>
    <n v="93.5"/>
    <n v="26"/>
    <n v="1"/>
    <x v="0"/>
    <x v="10"/>
    <n v="28241"/>
    <n v="2.3272508543695922"/>
    <n v="92.064728586098227"/>
  </r>
  <r>
    <x v="10"/>
    <x v="54"/>
    <n v="65.8"/>
    <n v="10"/>
    <n v="0"/>
    <x v="0"/>
    <x v="8"/>
    <n v="15214"/>
    <n v="0.75158697589961199"/>
    <n v="65.728933876692523"/>
  </r>
  <r>
    <x v="10"/>
    <x v="55"/>
    <n v="18.3"/>
    <n v="4"/>
    <n v="0"/>
    <x v="0"/>
    <x v="8"/>
    <n v="21266"/>
    <n v="0.30063479035984481"/>
    <n v="18.80936706479827"/>
  </r>
  <r>
    <x v="10"/>
    <x v="56"/>
    <n v="29.9"/>
    <n v="8"/>
    <n v="1"/>
    <x v="0"/>
    <x v="2"/>
    <n v="26365"/>
    <n v="0.3883300980582039"/>
    <n v="30.343258107339278"/>
  </r>
  <r>
    <x v="10"/>
    <x v="57"/>
    <n v="62.5"/>
    <n v="42"/>
    <n v="1"/>
    <x v="2"/>
    <x v="4"/>
    <n v="66854"/>
    <n v="1.1519441800763026"/>
    <n v="62.823466060370357"/>
  </r>
  <r>
    <x v="10"/>
    <x v="58"/>
    <n v="55.6"/>
    <n v="20"/>
    <n v="1"/>
    <x v="0"/>
    <x v="1"/>
    <n v="35608"/>
    <n v="0.7064187325293817"/>
    <n v="56.167153448663214"/>
  </r>
  <r>
    <x v="10"/>
    <x v="59"/>
    <n v="56.7"/>
    <n v="20"/>
    <n v="0"/>
    <x v="0"/>
    <x v="0"/>
    <n v="35299"/>
    <n v="4.0642145905303799"/>
    <n v="56.658828862007425"/>
  </r>
  <r>
    <x v="10"/>
    <x v="60"/>
    <n v="259.89999999999998"/>
    <n v="55"/>
    <n v="13"/>
    <x v="0"/>
    <x v="7"/>
    <n v="20336"/>
    <n v="2.1753868035499146"/>
    <n v="270.456333595594"/>
  </r>
  <r>
    <x v="10"/>
    <x v="61"/>
    <n v="39.799999999999997"/>
    <n v="10"/>
    <n v="0"/>
    <x v="0"/>
    <x v="7"/>
    <n v="24911"/>
    <n v="0.3955248733727118"/>
    <n v="40.142908755168399"/>
  </r>
  <r>
    <x v="10"/>
    <x v="62"/>
    <n v="62.2"/>
    <n v="18"/>
    <n v="2"/>
    <x v="0"/>
    <x v="2"/>
    <n v="28195"/>
    <n v="0.87374272063095881"/>
    <n v="63.84110657918071"/>
  </r>
  <r>
    <x v="10"/>
    <x v="63"/>
    <n v="56"/>
    <n v="16"/>
    <n v="1"/>
    <x v="0"/>
    <x v="5"/>
    <n v="28242"/>
    <n v="1.3894907603206597"/>
    <n v="56.653211528928551"/>
  </r>
  <r>
    <x v="10"/>
    <x v="64"/>
    <n v="15.9"/>
    <n v="3"/>
    <n v="2"/>
    <x v="0"/>
    <x v="3"/>
    <n v="18904"/>
    <n v="0.46348653108140681"/>
    <n v="15.869657215404148"/>
  </r>
  <r>
    <x v="10"/>
    <x v="65"/>
    <n v="90.4"/>
    <n v="39"/>
    <n v="0"/>
    <x v="0"/>
    <x v="8"/>
    <n v="42846"/>
    <n v="2.931189206008487"/>
    <n v="91.023666153199827"/>
  </r>
  <r>
    <x v="10"/>
    <x v="66"/>
    <n v="40.700000000000003"/>
    <n v="21"/>
    <n v="4"/>
    <x v="2"/>
    <x v="3"/>
    <n v="51742"/>
    <n v="3.2444057175698471"/>
    <n v="40.585984306752735"/>
  </r>
  <r>
    <x v="10"/>
    <x v="67"/>
    <n v="42.7"/>
    <n v="19"/>
    <n v="2"/>
    <x v="0"/>
    <x v="8"/>
    <n v="43620"/>
    <n v="1.428015254209263"/>
    <n v="43.558000917010546"/>
  </r>
  <r>
    <x v="10"/>
    <x v="68"/>
    <n v="28.8"/>
    <n v="7"/>
    <n v="0"/>
    <x v="0"/>
    <x v="0"/>
    <n v="23917"/>
    <n v="1.4224751066856329"/>
    <n v="29.267884768156538"/>
  </r>
  <r>
    <x v="10"/>
    <x v="69"/>
    <n v="30.9"/>
    <n v="32"/>
    <n v="3"/>
    <x v="1"/>
    <x v="4"/>
    <n v="102253"/>
    <n v="0.87767175624861149"/>
    <n v="31.294925332264089"/>
  </r>
  <r>
    <x v="10"/>
    <x v="70"/>
    <n v="28.4"/>
    <n v="7"/>
    <n v="0"/>
    <x v="0"/>
    <x v="9"/>
    <n v="24864"/>
    <n v="1.2008035090909404"/>
    <n v="28.153153153153152"/>
  </r>
  <r>
    <x v="10"/>
    <x v="71"/>
    <n v="19.5"/>
    <n v="11"/>
    <n v="2"/>
    <x v="2"/>
    <x v="1"/>
    <n v="55760"/>
    <n v="0.38853030289115992"/>
    <n v="19.727403156384504"/>
  </r>
  <r>
    <x v="10"/>
    <x v="72"/>
    <n v="163.19999999999999"/>
    <n v="53"/>
    <n v="7"/>
    <x v="0"/>
    <x v="7"/>
    <n v="32137"/>
    <n v="2.0962818288753726"/>
    <n v="164.91894078476523"/>
  </r>
  <r>
    <x v="10"/>
    <x v="73"/>
    <n v="45.7"/>
    <n v="46"/>
    <n v="1"/>
    <x v="2"/>
    <x v="5"/>
    <n v="99653"/>
    <n v="3.9947859359218967"/>
    <n v="46.160175810060913"/>
  </r>
  <r>
    <x v="10"/>
    <x v="74"/>
    <n v="26"/>
    <n v="8"/>
    <n v="1"/>
    <x v="0"/>
    <x v="1"/>
    <n v="28121"/>
    <n v="0.28256749301175271"/>
    <n v="28.448490451975392"/>
  </r>
  <r>
    <x v="10"/>
    <x v="75"/>
    <n v="120.9"/>
    <n v="32"/>
    <n v="2"/>
    <x v="0"/>
    <x v="5"/>
    <n v="26291"/>
    <n v="2.7789815206413193"/>
    <n v="121.71465520520331"/>
  </r>
  <r>
    <x v="10"/>
    <x v="76"/>
    <n v="54.2"/>
    <n v="6"/>
    <n v="0"/>
    <x v="0"/>
    <x v="2"/>
    <n v="11328"/>
    <n v="0.29124757354365294"/>
    <n v="52.966101694915253"/>
  </r>
  <r>
    <x v="10"/>
    <x v="77"/>
    <n v="39.6"/>
    <n v="23"/>
    <n v="5"/>
    <x v="2"/>
    <x v="2"/>
    <n v="57382"/>
    <n v="1.1164490319173361"/>
    <n v="40.082255759645882"/>
  </r>
  <r>
    <x v="10"/>
    <x v="78"/>
    <n v="68.599999999999994"/>
    <n v="18"/>
    <n v="6"/>
    <x v="0"/>
    <x v="7"/>
    <n v="25777"/>
    <n v="0.71194477207088114"/>
    <n v="69.829693137292935"/>
  </r>
  <r>
    <x v="10"/>
    <x v="79"/>
    <n v="35.200000000000003"/>
    <n v="42"/>
    <n v="6"/>
    <x v="1"/>
    <x v="4"/>
    <n v="118426"/>
    <n v="1.1519441800763026"/>
    <n v="35.465185010048465"/>
  </r>
  <r>
    <x v="10"/>
    <x v="80"/>
    <n v="25.4"/>
    <n v="5"/>
    <n v="0"/>
    <x v="0"/>
    <x v="1"/>
    <n v="19440"/>
    <n v="0.17660468313234542"/>
    <n v="25.720164609053501"/>
  </r>
  <r>
    <x v="10"/>
    <x v="81"/>
    <n v="110"/>
    <n v="30"/>
    <n v="4"/>
    <x v="0"/>
    <x v="7"/>
    <n v="27063"/>
    <n v="1.1865746201181353"/>
    <n v="110.85245538188671"/>
  </r>
  <r>
    <x v="10"/>
    <x v="82"/>
    <n v="31.3"/>
    <n v="13"/>
    <n v="2"/>
    <x v="0"/>
    <x v="6"/>
    <n v="40735"/>
    <n v="3.1578691670512788"/>
    <n v="31.913587823738798"/>
  </r>
  <r>
    <x v="10"/>
    <x v="83"/>
    <n v="84.6"/>
    <n v="16"/>
    <n v="3"/>
    <x v="0"/>
    <x v="2"/>
    <n v="18701"/>
    <n v="0.7766601961164078"/>
    <n v="85.55692208972782"/>
  </r>
  <r>
    <x v="10"/>
    <x v="84"/>
    <n v="23.9"/>
    <n v="6"/>
    <n v="0"/>
    <x v="0"/>
    <x v="2"/>
    <n v="25438"/>
    <n v="0.29124757354365294"/>
    <n v="23.586759965406085"/>
  </r>
  <r>
    <x v="10"/>
    <x v="85"/>
    <n v="91.7"/>
    <n v="29"/>
    <n v="1"/>
    <x v="0"/>
    <x v="10"/>
    <n v="31751"/>
    <n v="2.5957797991045455"/>
    <n v="91.335705962016945"/>
  </r>
  <r>
    <x v="10"/>
    <x v="86"/>
    <n v="38.700000000000003"/>
    <n v="14"/>
    <n v="0"/>
    <x v="0"/>
    <x v="1"/>
    <n v="35953"/>
    <n v="0.49449311277056723"/>
    <n v="38.939726865630128"/>
  </r>
  <r>
    <x v="10"/>
    <x v="87"/>
    <n v="41.8"/>
    <n v="49"/>
    <n v="3"/>
    <x v="1"/>
    <x v="2"/>
    <n v="114682"/>
    <n v="2.3785218506064987"/>
    <n v="42.726844666120229"/>
  </r>
  <r>
    <x v="10"/>
    <x v="88"/>
    <n v="10.8"/>
    <n v="1"/>
    <n v="0"/>
    <x v="0"/>
    <x v="8"/>
    <n v="9112"/>
    <n v="7.5158697589961201E-2"/>
    <n v="10.974539069359087"/>
  </r>
  <r>
    <x v="10"/>
    <x v="89"/>
    <n v="103.6"/>
    <n v="20"/>
    <n v="3"/>
    <x v="0"/>
    <x v="7"/>
    <n v="18778"/>
    <n v="0.79104974674542361"/>
    <n v="106.50761529449356"/>
  </r>
  <r>
    <x v="10"/>
    <x v="90"/>
    <n v="186.4"/>
    <n v="48"/>
    <n v="5"/>
    <x v="0"/>
    <x v="10"/>
    <n v="25566"/>
    <n v="4.2964631157592477"/>
    <n v="187.74935461159353"/>
  </r>
  <r>
    <x v="10"/>
    <x v="91"/>
    <n v="59.3"/>
    <n v="139"/>
    <n v="11"/>
    <x v="1"/>
    <x v="7"/>
    <n v="229126"/>
    <n v="5.4977957398806945"/>
    <n v="60.665310789696498"/>
  </r>
  <r>
    <x v="10"/>
    <x v="92"/>
    <n v="69.099999999999994"/>
    <n v="16"/>
    <n v="5"/>
    <x v="0"/>
    <x v="2"/>
    <n v="23107"/>
    <n v="0.7766601961164078"/>
    <n v="69.243086510581207"/>
  </r>
  <r>
    <x v="10"/>
    <x v="93"/>
    <n v="13.1"/>
    <n v="14"/>
    <n v="2"/>
    <x v="1"/>
    <x v="0"/>
    <n v="107192"/>
    <n v="2.8449502133712659"/>
    <n v="13.060676169863422"/>
  </r>
  <r>
    <x v="10"/>
    <x v="94"/>
    <n v="91.4"/>
    <n v="17"/>
    <n v="0"/>
    <x v="0"/>
    <x v="1"/>
    <n v="18476"/>
    <n v="0.60045592264997449"/>
    <n v="92.011257848019056"/>
  </r>
  <r>
    <x v="10"/>
    <x v="95"/>
    <n v="34.4"/>
    <n v="55"/>
    <n v="6"/>
    <x v="1"/>
    <x v="5"/>
    <n v="158261"/>
    <n v="4.7763744886022677"/>
    <n v="34.752718610396748"/>
  </r>
  <r>
    <x v="10"/>
    <x v="96"/>
    <n v="87.4"/>
    <n v="29"/>
    <n v="9"/>
    <x v="0"/>
    <x v="2"/>
    <n v="32863"/>
    <n v="1.4076966054609892"/>
    <n v="88.245138910020387"/>
  </r>
  <r>
    <x v="10"/>
    <x v="97"/>
    <n v="74.099999999999994"/>
    <n v="20"/>
    <n v="1"/>
    <x v="0"/>
    <x v="2"/>
    <n v="26793"/>
    <n v="0.97082524514550972"/>
    <n v="74.646362855969841"/>
  </r>
  <r>
    <x v="10"/>
    <x v="98"/>
    <n v="116.2"/>
    <n v="51"/>
    <n v="1"/>
    <x v="0"/>
    <x v="7"/>
    <n v="43532"/>
    <n v="2.0171768542008301"/>
    <n v="117.15519617752459"/>
  </r>
  <r>
    <x v="10"/>
    <x v="99"/>
    <n v="55.7"/>
    <n v="12"/>
    <n v="0"/>
    <x v="0"/>
    <x v="7"/>
    <n v="21517"/>
    <n v="0.47462984804725411"/>
    <n v="55.769856392619786"/>
  </r>
  <r>
    <x v="10"/>
    <x v="100"/>
    <n v="60.4"/>
    <n v="24"/>
    <n v="2"/>
    <x v="0"/>
    <x v="7"/>
    <n v="39252"/>
    <n v="0.94925969609450822"/>
    <n v="61.143381228981958"/>
  </r>
  <r>
    <x v="10"/>
    <x v="101"/>
    <n v="292.89999999999998"/>
    <n v="90"/>
    <n v="8"/>
    <x v="0"/>
    <x v="7"/>
    <n v="30340"/>
    <n v="3.5597238603544059"/>
    <n v="296.6381015161503"/>
  </r>
  <r>
    <x v="10"/>
    <x v="102"/>
    <n v="82.7"/>
    <n v="14"/>
    <n v="0"/>
    <x v="0"/>
    <x v="10"/>
    <n v="17052"/>
    <n v="1.2531350754297808"/>
    <n v="82.101806239737272"/>
  </r>
  <r>
    <x v="10"/>
    <x v="103"/>
    <n v="102.1"/>
    <n v="27"/>
    <n v="2"/>
    <x v="0"/>
    <x v="7"/>
    <n v="26313"/>
    <n v="1.0679171581063218"/>
    <n v="102.61087675293582"/>
  </r>
  <r>
    <x v="10"/>
    <x v="104"/>
    <n v="203.8"/>
    <n v="102"/>
    <n v="10"/>
    <x v="0"/>
    <x v="4"/>
    <n v="49129"/>
    <n v="2.7975787230424491"/>
    <n v="207.61668261108511"/>
  </r>
  <r>
    <x v="10"/>
    <x v="105"/>
    <n v="42"/>
    <n v="16"/>
    <n v="4"/>
    <x v="0"/>
    <x v="11"/>
    <n v="37636"/>
    <n v="4.1851510839541302"/>
    <n v="42.512488043362737"/>
  </r>
  <r>
    <x v="10"/>
    <x v="106"/>
    <n v="142.19999999999999"/>
    <n v="34"/>
    <n v="8"/>
    <x v="0"/>
    <x v="7"/>
    <n v="23621"/>
    <n v="1.34478456946722"/>
    <n v="143.93971466068328"/>
  </r>
  <r>
    <x v="10"/>
    <x v="107"/>
    <n v="43.1"/>
    <n v="25"/>
    <n v="0"/>
    <x v="2"/>
    <x v="1"/>
    <n v="57337"/>
    <n v="0.88302341566172715"/>
    <n v="43.601862671573329"/>
  </r>
  <r>
    <x v="10"/>
    <x v="108"/>
    <n v="45.9"/>
    <n v="17"/>
    <n v="3"/>
    <x v="0"/>
    <x v="4"/>
    <n v="36284"/>
    <n v="0.46626312050707491"/>
    <n v="46.85260720978944"/>
  </r>
  <r>
    <x v="10"/>
    <x v="109"/>
    <n v="50.4"/>
    <n v="37"/>
    <n v="2"/>
    <x v="2"/>
    <x v="4"/>
    <n v="72700"/>
    <n v="1.0148079681624569"/>
    <n v="50.894085281980743"/>
  </r>
  <r>
    <x v="10"/>
    <x v="110"/>
    <n v="176.9"/>
    <n v="22"/>
    <n v="3"/>
    <x v="0"/>
    <x v="7"/>
    <n v="12419"/>
    <n v="0.87015472141996597"/>
    <n v="177.1479185119575"/>
  </r>
  <r>
    <x v="10"/>
    <x v="111"/>
    <n v="37.4"/>
    <n v="87"/>
    <n v="2"/>
    <x v="1"/>
    <x v="9"/>
    <n v="229962"/>
    <n v="14.924272184415972"/>
    <n v="37.832337516633181"/>
  </r>
  <r>
    <x v="10"/>
    <x v="112"/>
    <n v="70.5"/>
    <n v="10"/>
    <n v="2"/>
    <x v="0"/>
    <x v="10"/>
    <n v="14196"/>
    <n v="0.8950964824498433"/>
    <n v="70.442378134685825"/>
  </r>
  <r>
    <x v="10"/>
    <x v="113"/>
    <n v="41.1"/>
    <n v="10"/>
    <n v="1"/>
    <x v="0"/>
    <x v="5"/>
    <n v="24291"/>
    <n v="0.86843172520041234"/>
    <n v="41.167510600633982"/>
  </r>
  <r>
    <x v="10"/>
    <x v="114"/>
    <n v="153.1"/>
    <n v="22"/>
    <n v="1"/>
    <x v="0"/>
    <x v="7"/>
    <n v="14103"/>
    <n v="0.87015472141996597"/>
    <n v="155.99517833085159"/>
  </r>
  <r>
    <x v="10"/>
    <x v="115"/>
    <n v="49.7"/>
    <n v="81"/>
    <n v="8"/>
    <x v="1"/>
    <x v="1"/>
    <n v="159709"/>
    <n v="2.8609958667439961"/>
    <n v="50.717241983858138"/>
  </r>
  <r>
    <x v="10"/>
    <x v="116"/>
    <n v="34"/>
    <n v="53"/>
    <n v="8"/>
    <x v="1"/>
    <x v="1"/>
    <n v="153149"/>
    <n v="1.8720096412028615"/>
    <n v="34.606820808493694"/>
  </r>
  <r>
    <x v="10"/>
    <x v="117"/>
    <n v="42.9"/>
    <n v="13"/>
    <n v="1"/>
    <x v="0"/>
    <x v="7"/>
    <n v="29888"/>
    <n v="0.51418233538452529"/>
    <n v="43.495717344753743"/>
  </r>
  <r>
    <x v="10"/>
    <x v="118"/>
    <n v="32.799999999999997"/>
    <n v="20"/>
    <n v="4"/>
    <x v="2"/>
    <x v="5"/>
    <n v="60539"/>
    <n v="1.7368634504008247"/>
    <n v="33.036554948050018"/>
  </r>
  <r>
    <x v="10"/>
    <x v="119"/>
    <n v="45.4"/>
    <n v="22"/>
    <n v="4"/>
    <x v="0"/>
    <x v="2"/>
    <n v="46832"/>
    <n v="1.0679077696600607"/>
    <n v="46.976426375128121"/>
  </r>
  <r>
    <x v="10"/>
    <x v="120"/>
    <n v="38.299999999999997"/>
    <n v="7"/>
    <n v="0"/>
    <x v="0"/>
    <x v="4"/>
    <n v="17958"/>
    <n v="0.19199069667938376"/>
    <n v="38.979841853213053"/>
  </r>
  <r>
    <x v="10"/>
    <x v="121"/>
    <n v="25.4"/>
    <n v="4"/>
    <n v="1"/>
    <x v="0"/>
    <x v="3"/>
    <n v="15783"/>
    <n v="0.61798204144187574"/>
    <n v="25.343724260280052"/>
  </r>
  <r>
    <x v="10"/>
    <x v="122"/>
    <n v="81.900000000000006"/>
    <n v="10"/>
    <n v="3"/>
    <x v="0"/>
    <x v="2"/>
    <n v="12154"/>
    <n v="0.48541262257275486"/>
    <n v="82.277439526081949"/>
  </r>
  <r>
    <x v="10"/>
    <x v="123"/>
    <n v="56.1"/>
    <n v="22"/>
    <n v="3"/>
    <x v="0"/>
    <x v="1"/>
    <n v="39146"/>
    <n v="0.77706060578231984"/>
    <n v="56.199867163950344"/>
  </r>
  <r>
    <x v="10"/>
    <x v="124"/>
    <n v="99.1"/>
    <n v="27"/>
    <n v="0"/>
    <x v="0"/>
    <x v="1"/>
    <n v="27080"/>
    <n v="0.95366528891466529"/>
    <n v="99.704579025110789"/>
  </r>
  <r>
    <x v="10"/>
    <x v="125"/>
    <n v="182.9"/>
    <n v="34"/>
    <n v="6"/>
    <x v="0"/>
    <x v="2"/>
    <n v="18603"/>
    <n v="1.6504029167473666"/>
    <n v="182.76622050206956"/>
  </r>
  <r>
    <x v="10"/>
    <x v="126"/>
    <n v="15.8"/>
    <n v="8"/>
    <n v="1"/>
    <x v="2"/>
    <x v="3"/>
    <n v="50192"/>
    <n v="1.2359640828837515"/>
    <n v="15.938795027095951"/>
  </r>
  <r>
    <x v="10"/>
    <x v="127"/>
    <n v="46.9"/>
    <n v="27"/>
    <n v="4"/>
    <x v="2"/>
    <x v="1"/>
    <n v="55850"/>
    <n v="0.95366528891466529"/>
    <n v="48.343777976723366"/>
  </r>
  <r>
    <x v="10"/>
    <x v="128"/>
    <n v="89.6"/>
    <n v="78"/>
    <n v="3"/>
    <x v="2"/>
    <x v="10"/>
    <n v="86762"/>
    <n v="6.9817525631087785"/>
    <n v="89.90110878034163"/>
  </r>
  <r>
    <x v="10"/>
    <x v="129"/>
    <n v="99.1"/>
    <n v="16"/>
    <n v="4"/>
    <x v="0"/>
    <x v="7"/>
    <n v="15886"/>
    <n v="0.63283979739633889"/>
    <n v="100.71761299257209"/>
  </r>
  <r>
    <x v="10"/>
    <x v="130"/>
    <n v="66.7"/>
    <n v="16"/>
    <n v="3"/>
    <x v="0"/>
    <x v="1"/>
    <n v="23099"/>
    <n v="0.56513498602350543"/>
    <n v="69.267067838434556"/>
  </r>
  <r>
    <x v="10"/>
    <x v="131"/>
    <n v="33.4"/>
    <n v="12"/>
    <n v="2"/>
    <x v="0"/>
    <x v="5"/>
    <n v="35796"/>
    <n v="1.0421180702404949"/>
    <n v="33.523298692591354"/>
  </r>
  <r>
    <x v="10"/>
    <x v="132"/>
    <n v="37.4"/>
    <n v="15"/>
    <n v="0"/>
    <x v="0"/>
    <x v="4"/>
    <n v="39997"/>
    <n v="0.41140863574153658"/>
    <n v="37.502812710953322"/>
  </r>
  <r>
    <x v="10"/>
    <x v="133"/>
    <n v="108.2"/>
    <n v="100"/>
    <n v="9"/>
    <x v="2"/>
    <x v="7"/>
    <n v="90903"/>
    <n v="3.9552487337271183"/>
    <n v="110.00737049382309"/>
  </r>
  <r>
    <x v="10"/>
    <x v="134"/>
    <n v="19.2"/>
    <n v="6"/>
    <n v="1"/>
    <x v="0"/>
    <x v="4"/>
    <n v="30677"/>
    <n v="0.16456345429661468"/>
    <n v="19.558626984385697"/>
  </r>
  <r>
    <x v="10"/>
    <x v="356"/>
    <n v="39.4"/>
    <n v="32"/>
    <n v="32"/>
    <x v="3"/>
    <x v="12"/>
    <e v="#N/A"/>
    <e v="#N/A"/>
    <e v="#N/A"/>
  </r>
  <r>
    <x v="10"/>
    <x v="136"/>
    <n v="18.8"/>
    <n v="9"/>
    <n v="2"/>
    <x v="0"/>
    <x v="9"/>
    <n v="48019"/>
    <n v="1.5438902259740661"/>
    <n v="18.742581061663092"/>
  </r>
  <r>
    <x v="10"/>
    <x v="137"/>
    <n v="115.5"/>
    <n v="19"/>
    <n v="3"/>
    <x v="0"/>
    <x v="2"/>
    <n v="16462"/>
    <n v="0.92228398288823421"/>
    <n v="115.41732474790426"/>
  </r>
  <r>
    <x v="10"/>
    <x v="138"/>
    <n v="98.4"/>
    <n v="44"/>
    <n v="5"/>
    <x v="0"/>
    <x v="7"/>
    <n v="43723"/>
    <n v="1.7403094428399319"/>
    <n v="100.63353383802576"/>
  </r>
  <r>
    <x v="10"/>
    <x v="139"/>
    <n v="22.5"/>
    <n v="5"/>
    <n v="1"/>
    <x v="0"/>
    <x v="4"/>
    <n v="21812"/>
    <n v="0.13713621191384553"/>
    <n v="22.92316156244269"/>
  </r>
  <r>
    <x v="10"/>
    <x v="140"/>
    <n v="83.8"/>
    <n v="13"/>
    <n v="1"/>
    <x v="0"/>
    <x v="7"/>
    <n v="15366"/>
    <n v="0.51418233538452529"/>
    <n v="84.602368866328248"/>
  </r>
  <r>
    <x v="10"/>
    <x v="141"/>
    <n v="26.4"/>
    <n v="24"/>
    <n v="0"/>
    <x v="2"/>
    <x v="1"/>
    <n v="89521"/>
    <n v="0.84770247903525797"/>
    <n v="26.809351995621139"/>
  </r>
  <r>
    <x v="10"/>
    <x v="142"/>
    <n v="68.599999999999994"/>
    <n v="60"/>
    <n v="5"/>
    <x v="2"/>
    <x v="4"/>
    <n v="86115"/>
    <n v="1.6456345429661463"/>
    <n v="69.674272774777918"/>
  </r>
  <r>
    <x v="10"/>
    <x v="143"/>
    <n v="48.6"/>
    <n v="17"/>
    <n v="0"/>
    <x v="0"/>
    <x v="5"/>
    <n v="34930"/>
    <n v="1.476333932840701"/>
    <n v="48.668766103635846"/>
  </r>
  <r>
    <x v="10"/>
    <x v="144"/>
    <n v="47.5"/>
    <n v="23"/>
    <n v="5"/>
    <x v="0"/>
    <x v="1"/>
    <n v="47681"/>
    <n v="0.81238154240878901"/>
    <n v="48.237243346406323"/>
  </r>
  <r>
    <x v="10"/>
    <x v="145"/>
    <n v="21.5"/>
    <n v="12"/>
    <n v="3"/>
    <x v="2"/>
    <x v="0"/>
    <n v="55677"/>
    <n v="2.4385287543182281"/>
    <n v="21.552885392531923"/>
  </r>
  <r>
    <x v="10"/>
    <x v="146"/>
    <n v="30"/>
    <n v="22"/>
    <n v="2"/>
    <x v="2"/>
    <x v="1"/>
    <n v="72806"/>
    <n v="0.77706060578231984"/>
    <n v="30.217289783809026"/>
  </r>
  <r>
    <x v="10"/>
    <x v="147"/>
    <n v="75.400000000000006"/>
    <n v="32"/>
    <n v="5"/>
    <x v="0"/>
    <x v="10"/>
    <n v="42271"/>
    <n v="2.8643087438394983"/>
    <n v="75.702017931915492"/>
  </r>
  <r>
    <x v="10"/>
    <x v="148"/>
    <n v="111.7"/>
    <n v="56"/>
    <n v="4"/>
    <x v="0"/>
    <x v="8"/>
    <n v="49579"/>
    <n v="4.2088870650378274"/>
    <n v="112.95104782266685"/>
  </r>
  <r>
    <x v="10"/>
    <x v="149"/>
    <n v="31.5"/>
    <n v="13"/>
    <n v="0"/>
    <x v="0"/>
    <x v="1"/>
    <n v="41369"/>
    <n v="0.45917217614409817"/>
    <n v="31.424496603737097"/>
  </r>
  <r>
    <x v="10"/>
    <x v="150"/>
    <n v="10.9"/>
    <n v="3"/>
    <n v="0"/>
    <x v="0"/>
    <x v="11"/>
    <n v="27472"/>
    <n v="0.78471582824139952"/>
    <n v="10.920209668025626"/>
  </r>
  <r>
    <x v="10"/>
    <x v="151"/>
    <n v="99.7"/>
    <n v="34"/>
    <n v="3"/>
    <x v="0"/>
    <x v="8"/>
    <n v="34302"/>
    <n v="2.5553957180586808"/>
    <n v="99.119584863856332"/>
  </r>
  <r>
    <x v="10"/>
    <x v="152"/>
    <n v="22"/>
    <n v="6"/>
    <n v="0"/>
    <x v="0"/>
    <x v="4"/>
    <n v="26625"/>
    <n v="0.16456345429661468"/>
    <n v="22.535211267605636"/>
  </r>
  <r>
    <x v="10"/>
    <x v="153"/>
    <n v="114.1"/>
    <n v="62"/>
    <n v="7"/>
    <x v="2"/>
    <x v="5"/>
    <n v="53259"/>
    <n v="5.3842766962425568"/>
    <n v="116.41224957284214"/>
  </r>
  <r>
    <x v="10"/>
    <x v="154"/>
    <n v="15.8"/>
    <n v="2"/>
    <n v="0"/>
    <x v="0"/>
    <x v="11"/>
    <n v="12720"/>
    <n v="0.52314388549426627"/>
    <n v="15.723270440251572"/>
  </r>
  <r>
    <x v="10"/>
    <x v="155"/>
    <n v="31.9"/>
    <n v="21"/>
    <n v="2"/>
    <x v="2"/>
    <x v="4"/>
    <n v="64956"/>
    <n v="0.57597209003815131"/>
    <n v="32.329576944393132"/>
  </r>
  <r>
    <x v="10"/>
    <x v="156"/>
    <n v="74.3"/>
    <n v="34"/>
    <n v="2"/>
    <x v="0"/>
    <x v="10"/>
    <n v="45823"/>
    <n v="3.0433280403294671"/>
    <n v="74.19854658141108"/>
  </r>
  <r>
    <x v="10"/>
    <x v="157"/>
    <n v="44"/>
    <n v="10"/>
    <n v="1"/>
    <x v="0"/>
    <x v="1"/>
    <n v="22659"/>
    <n v="0.35320936626469085"/>
    <n v="44.132574253056177"/>
  </r>
  <r>
    <x v="10"/>
    <x v="158"/>
    <n v="44"/>
    <n v="13"/>
    <n v="1"/>
    <x v="0"/>
    <x v="4"/>
    <n v="29306"/>
    <n v="0.35655415097599841"/>
    <n v="44.359516822493688"/>
  </r>
  <r>
    <x v="10"/>
    <x v="159"/>
    <n v="58.6"/>
    <n v="33"/>
    <n v="3"/>
    <x v="2"/>
    <x v="4"/>
    <n v="55644"/>
    <n v="0.90509899863138055"/>
    <n v="59.305585507871463"/>
  </r>
  <r>
    <x v="10"/>
    <x v="160"/>
    <n v="195.3"/>
    <n v="44"/>
    <n v="5"/>
    <x v="0"/>
    <x v="7"/>
    <n v="22158"/>
    <n v="1.7403094428399319"/>
    <n v="198.57387850889069"/>
  </r>
  <r>
    <x v="10"/>
    <x v="161"/>
    <n v="298.8"/>
    <n v="47"/>
    <n v="3"/>
    <x v="0"/>
    <x v="7"/>
    <n v="15332"/>
    <n v="1.8589669048517456"/>
    <n v="306.54839551265331"/>
  </r>
  <r>
    <x v="10"/>
    <x v="162"/>
    <n v="77.400000000000006"/>
    <n v="29"/>
    <n v="0"/>
    <x v="0"/>
    <x v="10"/>
    <n v="37612"/>
    <n v="2.5957797991045455"/>
    <n v="77.103052217377424"/>
  </r>
  <r>
    <x v="10"/>
    <x v="163"/>
    <n v="69.599999999999994"/>
    <n v="8"/>
    <n v="1"/>
    <x v="0"/>
    <x v="1"/>
    <n v="11435"/>
    <n v="0.28256749301175271"/>
    <n v="69.960647135986008"/>
  </r>
  <r>
    <x v="10"/>
    <x v="164"/>
    <n v="53.3"/>
    <n v="15"/>
    <n v="1"/>
    <x v="0"/>
    <x v="1"/>
    <n v="27836"/>
    <n v="0.52981404939703636"/>
    <n v="53.887052737462284"/>
  </r>
  <r>
    <x v="10"/>
    <x v="165"/>
    <n v="75.3"/>
    <n v="47"/>
    <n v="2"/>
    <x v="2"/>
    <x v="4"/>
    <n v="61155"/>
    <n v="1.2890803919901481"/>
    <n v="76.853895838443307"/>
  </r>
  <r>
    <x v="10"/>
    <x v="166"/>
    <n v="71"/>
    <n v="8"/>
    <n v="0"/>
    <x v="0"/>
    <x v="1"/>
    <n v="11146"/>
    <n v="0.28256749301175271"/>
    <n v="71.774627669118971"/>
  </r>
  <r>
    <x v="10"/>
    <x v="167"/>
    <n v="18.5"/>
    <n v="23"/>
    <n v="3"/>
    <x v="1"/>
    <x v="3"/>
    <n v="122415"/>
    <n v="3.5533967382907847"/>
    <n v="18.788547155168892"/>
  </r>
  <r>
    <x v="10"/>
    <x v="168"/>
    <n v="29.6"/>
    <n v="37"/>
    <n v="2"/>
    <x v="1"/>
    <x v="4"/>
    <n v="124306"/>
    <n v="1.0148079681624569"/>
    <n v="29.765256705227426"/>
  </r>
  <r>
    <x v="10"/>
    <x v="169"/>
    <n v="25.9"/>
    <n v="7"/>
    <n v="2"/>
    <x v="0"/>
    <x v="4"/>
    <n v="27197"/>
    <n v="0.19199069667938376"/>
    <n v="25.738132882303194"/>
  </r>
  <r>
    <x v="10"/>
    <x v="170"/>
    <n v="27.4"/>
    <n v="21"/>
    <n v="0"/>
    <x v="2"/>
    <x v="4"/>
    <n v="74947"/>
    <n v="0.57597209003815131"/>
    <n v="28.019800659132454"/>
  </r>
  <r>
    <x v="10"/>
    <x v="171"/>
    <n v="39.4"/>
    <n v="31"/>
    <n v="0"/>
    <x v="2"/>
    <x v="6"/>
    <n v="77389"/>
    <n v="7.5303033983530501"/>
    <n v="40.057372494799004"/>
  </r>
  <r>
    <x v="10"/>
    <x v="172"/>
    <n v="125.4"/>
    <n v="45"/>
    <n v="4"/>
    <x v="0"/>
    <x v="10"/>
    <n v="35857"/>
    <n v="4.0279341710242944"/>
    <n v="125.49850796218311"/>
  </r>
  <r>
    <x v="10"/>
    <x v="173"/>
    <n v="62.5"/>
    <n v="19"/>
    <n v="2"/>
    <x v="0"/>
    <x v="8"/>
    <n v="29755"/>
    <n v="1.428015254209263"/>
    <n v="63.854814316921527"/>
  </r>
  <r>
    <x v="10"/>
    <x v="174"/>
    <n v="57.9"/>
    <n v="27"/>
    <n v="2"/>
    <x v="0"/>
    <x v="2"/>
    <n v="46372"/>
    <n v="1.3106140809464382"/>
    <n v="58.224790822047794"/>
  </r>
  <r>
    <x v="10"/>
    <x v="175"/>
    <n v="17.399999999999999"/>
    <n v="4"/>
    <n v="1"/>
    <x v="0"/>
    <x v="4"/>
    <n v="22746"/>
    <n v="0.10970896953107644"/>
    <n v="17.585509540138926"/>
  </r>
  <r>
    <x v="10"/>
    <x v="176"/>
    <n v="41.5"/>
    <n v="14"/>
    <n v="0"/>
    <x v="0"/>
    <x v="2"/>
    <n v="33574"/>
    <n v="0.67957767160185678"/>
    <n v="41.69893369869542"/>
  </r>
  <r>
    <x v="10"/>
    <x v="177"/>
    <n v="132.4"/>
    <n v="31"/>
    <n v="2"/>
    <x v="0"/>
    <x v="7"/>
    <n v="23120"/>
    <n v="1.2261271074554065"/>
    <n v="134.08304498269896"/>
  </r>
  <r>
    <x v="10"/>
    <x v="178"/>
    <n v="117.5"/>
    <n v="17"/>
    <n v="4"/>
    <x v="0"/>
    <x v="8"/>
    <n v="14395"/>
    <n v="1.2776978590293404"/>
    <n v="118.09656130600902"/>
  </r>
  <r>
    <x v="10"/>
    <x v="179"/>
    <n v="10.5"/>
    <n v="1"/>
    <n v="0"/>
    <x v="0"/>
    <x v="9"/>
    <n v="9732"/>
    <n v="0.17154335844156288"/>
    <n v="10.275380189066995"/>
  </r>
  <r>
    <x v="10"/>
    <x v="180"/>
    <n v="13.2"/>
    <n v="3"/>
    <n v="2"/>
    <x v="0"/>
    <x v="5"/>
    <n v="22547"/>
    <n v="0.26052951756012371"/>
    <n v="13.305539539628333"/>
  </r>
  <r>
    <x v="10"/>
    <x v="181"/>
    <n v="43.9"/>
    <n v="11"/>
    <n v="3"/>
    <x v="0"/>
    <x v="2"/>
    <n v="24350"/>
    <n v="0.53395388483003037"/>
    <n v="45.17453798767967"/>
  </r>
  <r>
    <x v="10"/>
    <x v="182"/>
    <n v="54.3"/>
    <n v="13"/>
    <n v="0"/>
    <x v="0"/>
    <x v="10"/>
    <n v="23697"/>
    <n v="1.1636254271847961"/>
    <n v="54.859264885850529"/>
  </r>
  <r>
    <x v="10"/>
    <x v="183"/>
    <n v="42.1"/>
    <n v="14"/>
    <n v="0"/>
    <x v="0"/>
    <x v="4"/>
    <n v="32518"/>
    <n v="0.38398139335876752"/>
    <n v="43.053078295098096"/>
  </r>
  <r>
    <x v="10"/>
    <x v="184"/>
    <n v="142.30000000000001"/>
    <n v="173"/>
    <n v="11"/>
    <x v="1"/>
    <x v="10"/>
    <n v="122723"/>
    <n v="15.48516914638229"/>
    <n v="140.96787073327738"/>
  </r>
  <r>
    <x v="10"/>
    <x v="185"/>
    <n v="42.1"/>
    <n v="19"/>
    <n v="5"/>
    <x v="0"/>
    <x v="1"/>
    <n v="44480"/>
    <n v="0.67109779590291263"/>
    <n v="42.715827338129493"/>
  </r>
  <r>
    <x v="10"/>
    <x v="186"/>
    <n v="63.7"/>
    <n v="12"/>
    <n v="2"/>
    <x v="0"/>
    <x v="10"/>
    <n v="19039"/>
    <n v="1.0741157789398119"/>
    <n v="63.028520405483484"/>
  </r>
  <r>
    <x v="10"/>
    <x v="187"/>
    <n v="279.60000000000002"/>
    <n v="227"/>
    <n v="20"/>
    <x v="2"/>
    <x v="7"/>
    <n v="80148"/>
    <n v="8.978414625560557"/>
    <n v="283.22603184109397"/>
  </r>
  <r>
    <x v="10"/>
    <x v="188"/>
    <n v="23.6"/>
    <n v="8"/>
    <n v="2"/>
    <x v="0"/>
    <x v="0"/>
    <n v="33410"/>
    <n v="1.6256858362121518"/>
    <n v="23.944926668662077"/>
  </r>
  <r>
    <x v="10"/>
    <x v="189"/>
    <n v="26.6"/>
    <n v="13"/>
    <n v="3"/>
    <x v="0"/>
    <x v="11"/>
    <n v="48303"/>
    <n v="3.4004352557127313"/>
    <n v="26.913442229261122"/>
  </r>
  <r>
    <x v="10"/>
    <x v="190"/>
    <n v="20.7"/>
    <n v="4"/>
    <n v="0"/>
    <x v="0"/>
    <x v="4"/>
    <n v="19338"/>
    <n v="0.10970896953107644"/>
    <n v="20.684662322887579"/>
  </r>
  <r>
    <x v="10"/>
    <x v="191"/>
    <n v="15.1"/>
    <n v="5"/>
    <n v="1"/>
    <x v="0"/>
    <x v="0"/>
    <n v="33172"/>
    <n v="1.016053647632595"/>
    <n v="15.072953092969975"/>
  </r>
  <r>
    <x v="10"/>
    <x v="192"/>
    <n v="9.9"/>
    <n v="6"/>
    <n v="0"/>
    <x v="2"/>
    <x v="9"/>
    <n v="60951"/>
    <n v="1.0292601506493775"/>
    <n v="9.8439730275139041"/>
  </r>
  <r>
    <x v="10"/>
    <x v="193"/>
    <n v="100.5"/>
    <n v="11"/>
    <n v="2"/>
    <x v="0"/>
    <x v="7"/>
    <n v="10831"/>
    <n v="0.43507736070998299"/>
    <n v="101.56033607238483"/>
  </r>
  <r>
    <x v="10"/>
    <x v="194"/>
    <n v="26.9"/>
    <n v="10"/>
    <n v="0"/>
    <x v="0"/>
    <x v="7"/>
    <n v="36967"/>
    <n v="0.3955248733727118"/>
    <n v="27.051153731706655"/>
  </r>
  <r>
    <x v="10"/>
    <x v="195"/>
    <n v="43.2"/>
    <n v="19"/>
    <n v="1"/>
    <x v="0"/>
    <x v="4"/>
    <n v="43846"/>
    <n v="0.52111760527261308"/>
    <n v="43.333485380650458"/>
  </r>
  <r>
    <x v="10"/>
    <x v="196"/>
    <n v="27.8"/>
    <n v="10"/>
    <n v="4"/>
    <x v="0"/>
    <x v="2"/>
    <n v="35627"/>
    <n v="0.48541262257275486"/>
    <n v="28.068599657563087"/>
  </r>
  <r>
    <x v="10"/>
    <x v="197"/>
    <n v="100.6"/>
    <n v="14"/>
    <n v="2"/>
    <x v="0"/>
    <x v="8"/>
    <n v="13879"/>
    <n v="1.0522217662594568"/>
    <n v="100.8718207363643"/>
  </r>
  <r>
    <x v="10"/>
    <x v="198"/>
    <n v="101.9"/>
    <n v="8"/>
    <n v="0"/>
    <x v="0"/>
    <x v="10"/>
    <n v="7768"/>
    <n v="0.71607718595987457"/>
    <n v="102.98661174047373"/>
  </r>
  <r>
    <x v="10"/>
    <x v="199"/>
    <n v="127.4"/>
    <n v="31"/>
    <n v="11"/>
    <x v="0"/>
    <x v="2"/>
    <n v="23615"/>
    <n v="1.5047791299755402"/>
    <n v="131.27249629472794"/>
  </r>
  <r>
    <x v="10"/>
    <x v="200"/>
    <n v="158.6"/>
    <n v="27"/>
    <n v="3"/>
    <x v="0"/>
    <x v="10"/>
    <n v="17038"/>
    <n v="2.4167605026145766"/>
    <n v="158.4693039089095"/>
  </r>
  <r>
    <x v="10"/>
    <x v="201"/>
    <n v="47.3"/>
    <n v="30"/>
    <n v="5"/>
    <x v="2"/>
    <x v="8"/>
    <n v="62426"/>
    <n v="2.2547609276988361"/>
    <n v="48.056899368852719"/>
  </r>
  <r>
    <x v="10"/>
    <x v="202"/>
    <n v="34.700000000000003"/>
    <n v="10"/>
    <n v="2"/>
    <x v="0"/>
    <x v="4"/>
    <n v="28269"/>
    <n v="0.27427242382769107"/>
    <n v="35.374438430789908"/>
  </r>
  <r>
    <x v="10"/>
    <x v="203"/>
    <n v="41.7"/>
    <n v="18"/>
    <n v="0"/>
    <x v="0"/>
    <x v="2"/>
    <n v="42307"/>
    <n v="0.87374272063095881"/>
    <n v="42.546150755194176"/>
  </r>
  <r>
    <x v="10"/>
    <x v="204"/>
    <n v="100.2"/>
    <n v="178"/>
    <n v="29"/>
    <x v="1"/>
    <x v="2"/>
    <n v="175948"/>
    <n v="8.6403446817950353"/>
    <n v="101.16625366585583"/>
  </r>
  <r>
    <x v="10"/>
    <x v="205"/>
    <n v="44.6"/>
    <n v="38"/>
    <n v="1"/>
    <x v="2"/>
    <x v="4"/>
    <n v="84588"/>
    <n v="1.0422352105452262"/>
    <n v="44.923629829290206"/>
  </r>
  <r>
    <x v="10"/>
    <x v="206"/>
    <n v="13.3"/>
    <n v="6"/>
    <n v="2"/>
    <x v="0"/>
    <x v="3"/>
    <n v="45287"/>
    <n v="0.92697306216281361"/>
    <n v="13.248835206571423"/>
  </r>
  <r>
    <x v="10"/>
    <x v="207"/>
    <n v="27"/>
    <n v="2"/>
    <n v="0"/>
    <x v="0"/>
    <x v="11"/>
    <n v="7314"/>
    <n v="0.52314388549426627"/>
    <n v="27.344818156959256"/>
  </r>
  <r>
    <x v="10"/>
    <x v="208"/>
    <n v="16"/>
    <n v="5"/>
    <n v="2"/>
    <x v="0"/>
    <x v="0"/>
    <n v="32370"/>
    <n v="1.016053647632595"/>
    <n v="15.446400988569664"/>
  </r>
  <r>
    <x v="10"/>
    <x v="209"/>
    <n v="23.3"/>
    <n v="11"/>
    <n v="1"/>
    <x v="0"/>
    <x v="6"/>
    <n v="46625"/>
    <n v="2.6720431413510823"/>
    <n v="23.592493297587133"/>
  </r>
  <r>
    <x v="10"/>
    <x v="210"/>
    <n v="39.1"/>
    <n v="17"/>
    <n v="2"/>
    <x v="0"/>
    <x v="4"/>
    <n v="42661"/>
    <n v="0.46626312050707491"/>
    <n v="39.84904245095052"/>
  </r>
  <r>
    <x v="10"/>
    <x v="211"/>
    <n v="59.9"/>
    <n v="14"/>
    <n v="1"/>
    <x v="0"/>
    <x v="7"/>
    <n v="23019"/>
    <n v="0.55373482272179653"/>
    <n v="60.819323167817885"/>
  </r>
  <r>
    <x v="10"/>
    <x v="212"/>
    <n v="161.6"/>
    <n v="45"/>
    <n v="2"/>
    <x v="0"/>
    <x v="2"/>
    <n v="27114"/>
    <n v="2.1843568015773966"/>
    <n v="165.96592166408499"/>
  </r>
  <r>
    <x v="10"/>
    <x v="213"/>
    <n v="52.3"/>
    <n v="13"/>
    <n v="0"/>
    <x v="0"/>
    <x v="4"/>
    <n v="23887"/>
    <n v="0.35655415097599841"/>
    <n v="54.422907857830623"/>
  </r>
  <r>
    <x v="10"/>
    <x v="214"/>
    <n v="74.8"/>
    <n v="14"/>
    <n v="3"/>
    <x v="0"/>
    <x v="7"/>
    <n v="18558"/>
    <n v="0.55373482272179653"/>
    <n v="75.43916370298524"/>
  </r>
  <r>
    <x v="10"/>
    <x v="215"/>
    <n v="95.3"/>
    <n v="25"/>
    <n v="1"/>
    <x v="0"/>
    <x v="7"/>
    <n v="26132"/>
    <n v="0.98881218343177957"/>
    <n v="95.668146333996631"/>
  </r>
  <r>
    <x v="10"/>
    <x v="216"/>
    <n v="5.2"/>
    <n v="2"/>
    <n v="0"/>
    <x v="0"/>
    <x v="9"/>
    <n v="38075"/>
    <n v="0.34308671688312575"/>
    <n v="5.2527905449770191"/>
  </r>
  <r>
    <x v="10"/>
    <x v="217"/>
    <n v="118.4"/>
    <n v="28"/>
    <n v="6"/>
    <x v="0"/>
    <x v="2"/>
    <n v="23504"/>
    <n v="1.3591553432037136"/>
    <n v="119.1286589516678"/>
  </r>
  <r>
    <x v="10"/>
    <x v="218"/>
    <n v="59.7"/>
    <n v="19"/>
    <n v="1"/>
    <x v="0"/>
    <x v="5"/>
    <n v="31915"/>
    <n v="1.6500202778807835"/>
    <n v="59.533134889550368"/>
  </r>
  <r>
    <x v="10"/>
    <x v="219"/>
    <n v="43.8"/>
    <n v="8"/>
    <n v="2"/>
    <x v="0"/>
    <x v="5"/>
    <n v="18023"/>
    <n v="0.69474538016032983"/>
    <n v="44.387726793541582"/>
  </r>
  <r>
    <x v="10"/>
    <x v="220"/>
    <n v="55.5"/>
    <n v="10"/>
    <n v="0"/>
    <x v="0"/>
    <x v="5"/>
    <n v="17630"/>
    <n v="0.86843172520041234"/>
    <n v="56.72149744753262"/>
  </r>
  <r>
    <x v="10"/>
    <x v="221"/>
    <n v="37.1"/>
    <n v="11"/>
    <n v="3"/>
    <x v="0"/>
    <x v="2"/>
    <n v="29675"/>
    <n v="0.53395388483003037"/>
    <n v="37.068239258635217"/>
  </r>
  <r>
    <x v="10"/>
    <x v="222"/>
    <n v="71.400000000000006"/>
    <n v="40"/>
    <n v="4"/>
    <x v="2"/>
    <x v="7"/>
    <n v="55147"/>
    <n v="1.5820994934908472"/>
    <n v="72.533410702304749"/>
  </r>
  <r>
    <x v="10"/>
    <x v="223"/>
    <n v="3.9"/>
    <n v="1"/>
    <n v="0"/>
    <x v="0"/>
    <x v="3"/>
    <n v="25459"/>
    <n v="0.15449551036046894"/>
    <n v="3.9278840488628775"/>
  </r>
  <r>
    <x v="10"/>
    <x v="224"/>
    <n v="71.900000000000006"/>
    <n v="7"/>
    <n v="0"/>
    <x v="0"/>
    <x v="1"/>
    <n v="9735"/>
    <n v="0.24724655638528362"/>
    <n v="71.90549563430919"/>
  </r>
  <r>
    <x v="10"/>
    <x v="225"/>
    <n v="25.3"/>
    <n v="3"/>
    <n v="1"/>
    <x v="0"/>
    <x v="1"/>
    <n v="11526"/>
    <n v="0.10596280987940725"/>
    <n v="26.028110359187924"/>
  </r>
  <r>
    <x v="10"/>
    <x v="226"/>
    <n v="23.5"/>
    <n v="7"/>
    <n v="1"/>
    <x v="0"/>
    <x v="3"/>
    <n v="29753"/>
    <n v="1.0814685725232824"/>
    <n v="23.527039290155614"/>
  </r>
  <r>
    <x v="10"/>
    <x v="227"/>
    <n v="167.5"/>
    <n v="154"/>
    <n v="13"/>
    <x v="2"/>
    <x v="7"/>
    <n v="90951"/>
    <n v="6.0910830499397619"/>
    <n v="169.32194258446856"/>
  </r>
  <r>
    <x v="10"/>
    <x v="228"/>
    <n v="25.4"/>
    <n v="10"/>
    <n v="3"/>
    <x v="0"/>
    <x v="2"/>
    <n v="39520"/>
    <n v="0.48541262257275486"/>
    <n v="25.303643724696357"/>
  </r>
  <r>
    <x v="10"/>
    <x v="229"/>
    <n v="64.2"/>
    <n v="9"/>
    <n v="0"/>
    <x v="0"/>
    <x v="1"/>
    <n v="13496"/>
    <n v="0.31788842963822178"/>
    <n v="66.686425607587438"/>
  </r>
  <r>
    <x v="10"/>
    <x v="230"/>
    <n v="205.4"/>
    <n v="21"/>
    <n v="0"/>
    <x v="0"/>
    <x v="8"/>
    <n v="10180"/>
    <n v="1.5783326493891854"/>
    <n v="206.28683693516697"/>
  </r>
  <r>
    <x v="10"/>
    <x v="231"/>
    <n v="125.2"/>
    <n v="60"/>
    <n v="6"/>
    <x v="0"/>
    <x v="2"/>
    <n v="47481"/>
    <n v="2.9124757354365292"/>
    <n v="126.36633600808746"/>
  </r>
  <r>
    <x v="10"/>
    <x v="232"/>
    <n v="21.8"/>
    <n v="7"/>
    <n v="0"/>
    <x v="0"/>
    <x v="4"/>
    <n v="32264"/>
    <n v="0.19199069667938376"/>
    <n v="21.696007934540045"/>
  </r>
  <r>
    <x v="10"/>
    <x v="233"/>
    <n v="308.60000000000002"/>
    <n v="134"/>
    <n v="15"/>
    <x v="0"/>
    <x v="10"/>
    <n v="43312"/>
    <n v="11.9942928648279"/>
    <n v="309.38308090136684"/>
  </r>
  <r>
    <x v="10"/>
    <x v="234"/>
    <n v="16.399999999999999"/>
    <n v="2"/>
    <n v="0"/>
    <x v="0"/>
    <x v="9"/>
    <n v="12245"/>
    <n v="0.34308671688312575"/>
    <n v="16.333197223356471"/>
  </r>
  <r>
    <x v="10"/>
    <x v="235"/>
    <n v="47"/>
    <n v="26"/>
    <n v="2"/>
    <x v="2"/>
    <x v="4"/>
    <n v="53634"/>
    <n v="0.71310830195199681"/>
    <n v="48.476712533094677"/>
  </r>
  <r>
    <x v="10"/>
    <x v="236"/>
    <n v="68.900000000000006"/>
    <n v="56"/>
    <n v="4"/>
    <x v="2"/>
    <x v="1"/>
    <n v="79983"/>
    <n v="1.9779724510822689"/>
    <n v="70.014878161609346"/>
  </r>
  <r>
    <x v="10"/>
    <x v="237"/>
    <n v="24.9"/>
    <n v="6"/>
    <n v="0"/>
    <x v="0"/>
    <x v="2"/>
    <n v="24313"/>
    <n v="0.29124757354365294"/>
    <n v="24.678155719162586"/>
  </r>
  <r>
    <x v="10"/>
    <x v="238"/>
    <n v="45.1"/>
    <n v="17"/>
    <n v="2"/>
    <x v="0"/>
    <x v="5"/>
    <n v="37158"/>
    <n v="1.476333932840701"/>
    <n v="45.750578610258891"/>
  </r>
  <r>
    <x v="10"/>
    <x v="239"/>
    <n v="30.8"/>
    <n v="7"/>
    <n v="0"/>
    <x v="0"/>
    <x v="11"/>
    <n v="22555"/>
    <n v="1.8310035992299323"/>
    <n v="31.035247173575701"/>
  </r>
  <r>
    <x v="10"/>
    <x v="240"/>
    <n v="60.5"/>
    <n v="19"/>
    <n v="1"/>
    <x v="0"/>
    <x v="2"/>
    <n v="31338"/>
    <n v="0.92228398288823421"/>
    <n v="60.629267981364478"/>
  </r>
  <r>
    <x v="10"/>
    <x v="241"/>
    <n v="18.399999999999999"/>
    <n v="1"/>
    <n v="0"/>
    <x v="0"/>
    <x v="8"/>
    <n v="5175"/>
    <n v="7.5158697589961201E-2"/>
    <n v="19.323671497584542"/>
  </r>
  <r>
    <x v="10"/>
    <x v="242"/>
    <n v="45.8"/>
    <n v="6"/>
    <n v="1"/>
    <x v="0"/>
    <x v="7"/>
    <n v="13040"/>
    <n v="0.23731492402362706"/>
    <n v="46.012269938650306"/>
  </r>
  <r>
    <x v="10"/>
    <x v="243"/>
    <n v="77.7"/>
    <n v="34"/>
    <n v="4"/>
    <x v="0"/>
    <x v="2"/>
    <n v="43527"/>
    <n v="1.6504029167473666"/>
    <n v="78.112435959289641"/>
  </r>
  <r>
    <x v="10"/>
    <x v="244"/>
    <n v="29.8"/>
    <n v="6"/>
    <n v="0"/>
    <x v="0"/>
    <x v="8"/>
    <n v="19816"/>
    <n v="0.45095218553976724"/>
    <n v="30.278562777553493"/>
  </r>
  <r>
    <x v="10"/>
    <x v="245"/>
    <n v="71.400000000000006"/>
    <n v="33"/>
    <n v="6"/>
    <x v="0"/>
    <x v="4"/>
    <n v="45789"/>
    <n v="0.90509899863138055"/>
    <n v="72.069711065976549"/>
  </r>
  <r>
    <x v="10"/>
    <x v="246"/>
    <n v="55"/>
    <n v="21"/>
    <n v="4"/>
    <x v="0"/>
    <x v="5"/>
    <n v="38097"/>
    <n v="1.823706622920866"/>
    <n v="55.122450586660371"/>
  </r>
  <r>
    <x v="10"/>
    <x v="247"/>
    <n v="31.2"/>
    <n v="17"/>
    <n v="1"/>
    <x v="2"/>
    <x v="4"/>
    <n v="52208"/>
    <n v="0.46626312050707491"/>
    <n v="32.562059454489734"/>
  </r>
  <r>
    <x v="10"/>
    <x v="248"/>
    <n v="68.099999999999994"/>
    <n v="14"/>
    <n v="0"/>
    <x v="0"/>
    <x v="10"/>
    <n v="20728"/>
    <n v="1.2531350754297808"/>
    <n v="67.541489772288699"/>
  </r>
  <r>
    <x v="10"/>
    <x v="249"/>
    <n v="54.9"/>
    <n v="32"/>
    <n v="0"/>
    <x v="2"/>
    <x v="10"/>
    <n v="57761"/>
    <n v="2.8643087438394983"/>
    <n v="55.400702896418004"/>
  </r>
  <r>
    <x v="10"/>
    <x v="250"/>
    <n v="33.700000000000003"/>
    <n v="26"/>
    <n v="1"/>
    <x v="2"/>
    <x v="7"/>
    <n v="77000"/>
    <n v="1.0283646707690506"/>
    <n v="33.766233766233768"/>
  </r>
  <r>
    <x v="10"/>
    <x v="251"/>
    <n v="52.4"/>
    <n v="341"/>
    <n v="33"/>
    <x v="1"/>
    <x v="4"/>
    <n v="638712"/>
    <n v="9.3526896525242655"/>
    <n v="53.388694748180711"/>
  </r>
  <r>
    <x v="10"/>
    <x v="252"/>
    <n v="117.3"/>
    <n v="2"/>
    <n v="0"/>
    <x v="0"/>
    <x v="2"/>
    <n v="1575"/>
    <n v="9.7082524514550975E-2"/>
    <n v="126.98412698412699"/>
  </r>
  <r>
    <x v="10"/>
    <x v="253"/>
    <n v="43.7"/>
    <n v="10"/>
    <n v="0"/>
    <x v="0"/>
    <x v="7"/>
    <n v="22401"/>
    <n v="0.3955248733727118"/>
    <n v="44.640864247131823"/>
  </r>
  <r>
    <x v="10"/>
    <x v="259"/>
    <n v="32.299999999999997"/>
    <n v="176"/>
    <n v="15"/>
    <x v="1"/>
    <x v="4"/>
    <n v="532561"/>
    <n v="4.8271946593673629"/>
    <n v="33.047857428538705"/>
  </r>
  <r>
    <x v="10"/>
    <x v="254"/>
    <n v="34.4"/>
    <n v="16"/>
    <n v="3"/>
    <x v="0"/>
    <x v="1"/>
    <n v="46379"/>
    <n v="0.56513498602350543"/>
    <n v="34.49837210806615"/>
  </r>
  <r>
    <x v="10"/>
    <x v="255"/>
    <n v="40.5"/>
    <n v="4"/>
    <n v="-1"/>
    <x v="0"/>
    <x v="2"/>
    <n v="9751"/>
    <n v="0.19416504902910195"/>
    <n v="41.021433699107781"/>
  </r>
  <r>
    <x v="10"/>
    <x v="256"/>
    <n v="34.299999999999997"/>
    <n v="27"/>
    <n v="5"/>
    <x v="2"/>
    <x v="4"/>
    <n v="77907"/>
    <n v="0.74053554433476598"/>
    <n v="34.656706072625049"/>
  </r>
  <r>
    <x v="10"/>
    <x v="257"/>
    <n v="0"/>
    <n v="0"/>
    <n v="0"/>
    <x v="0"/>
    <x v="3"/>
    <n v="932"/>
    <n v="0"/>
    <n v="0"/>
  </r>
  <r>
    <x v="10"/>
    <x v="258"/>
    <n v="29.5"/>
    <n v="10"/>
    <n v="1"/>
    <x v="0"/>
    <x v="11"/>
    <n v="33687"/>
    <n v="2.615719427471332"/>
    <n v="29.685041707483595"/>
  </r>
  <r>
    <x v="10"/>
    <x v="261"/>
    <n v="113.7"/>
    <n v="12"/>
    <n v="1"/>
    <x v="0"/>
    <x v="10"/>
    <n v="10561"/>
    <n v="1.0741157789398119"/>
    <n v="113.62560363601932"/>
  </r>
  <r>
    <x v="10"/>
    <x v="262"/>
    <n v="257"/>
    <n v="30"/>
    <n v="9"/>
    <x v="0"/>
    <x v="7"/>
    <n v="11577"/>
    <n v="1.1865746201181353"/>
    <n v="259.13449080072559"/>
  </r>
  <r>
    <x v="10"/>
    <x v="263"/>
    <n v="109.6"/>
    <n v="32"/>
    <n v="3"/>
    <x v="0"/>
    <x v="7"/>
    <n v="28673"/>
    <n v="1.2656795947926778"/>
    <n v="111.6032504446692"/>
  </r>
  <r>
    <x v="10"/>
    <x v="264"/>
    <n v="114.7"/>
    <n v="106"/>
    <n v="4"/>
    <x v="2"/>
    <x v="10"/>
    <n v="92956"/>
    <n v="9.4880227139683395"/>
    <n v="114.03244545806618"/>
  </r>
  <r>
    <x v="10"/>
    <x v="265"/>
    <n v="23.8"/>
    <n v="6"/>
    <n v="0"/>
    <x v="0"/>
    <x v="4"/>
    <n v="25020"/>
    <n v="0.16456345429661468"/>
    <n v="23.980815347721823"/>
  </r>
  <r>
    <x v="10"/>
    <x v="266"/>
    <n v="25.8"/>
    <n v="6"/>
    <n v="0"/>
    <x v="0"/>
    <x v="11"/>
    <n v="23526"/>
    <n v="1.569431656482799"/>
    <n v="25.503698036215251"/>
  </r>
  <r>
    <x v="10"/>
    <x v="267"/>
    <n v="14.2"/>
    <n v="8"/>
    <n v="1"/>
    <x v="2"/>
    <x v="3"/>
    <n v="55889"/>
    <n v="1.2359640828837515"/>
    <n v="14.314086850721965"/>
  </r>
  <r>
    <x v="10"/>
    <x v="268"/>
    <n v="62.2"/>
    <n v="29"/>
    <n v="1"/>
    <x v="0"/>
    <x v="8"/>
    <n v="46089"/>
    <n v="2.1796022301088751"/>
    <n v="62.921738375751261"/>
  </r>
  <r>
    <x v="10"/>
    <x v="269"/>
    <n v="139.30000000000001"/>
    <n v="27"/>
    <n v="5"/>
    <x v="0"/>
    <x v="7"/>
    <n v="19120"/>
    <n v="1.0679171581063218"/>
    <n v="141.21338912133893"/>
  </r>
  <r>
    <x v="10"/>
    <x v="270"/>
    <n v="138.6"/>
    <n v="24"/>
    <n v="2"/>
    <x v="0"/>
    <x v="7"/>
    <n v="16753"/>
    <n v="0.94925969609450822"/>
    <n v="143.25792395391872"/>
  </r>
  <r>
    <x v="10"/>
    <x v="271"/>
    <n v="3.2"/>
    <n v="1"/>
    <n v="0"/>
    <x v="0"/>
    <x v="9"/>
    <n v="32258"/>
    <n v="0.17154335844156288"/>
    <n v="3.1000062000124005"/>
  </r>
  <r>
    <x v="10"/>
    <x v="272"/>
    <n v="29.2"/>
    <n v="5"/>
    <n v="0"/>
    <x v="0"/>
    <x v="5"/>
    <n v="16797"/>
    <n v="0.43421586260020617"/>
    <n v="29.767220336964932"/>
  </r>
  <r>
    <x v="10"/>
    <x v="273"/>
    <n v="92"/>
    <n v="20"/>
    <n v="2"/>
    <x v="0"/>
    <x v="1"/>
    <n v="21670"/>
    <n v="0.7064187325293817"/>
    <n v="92.293493308721736"/>
  </r>
  <r>
    <x v="10"/>
    <x v="274"/>
    <n v="69.400000000000006"/>
    <n v="17"/>
    <n v="3"/>
    <x v="0"/>
    <x v="7"/>
    <n v="24781"/>
    <n v="0.67239228473361001"/>
    <n v="68.600944271821149"/>
  </r>
  <r>
    <x v="10"/>
    <x v="275"/>
    <n v="22.7"/>
    <n v="10"/>
    <n v="2"/>
    <x v="0"/>
    <x v="5"/>
    <n v="43768"/>
    <n v="0.86843172520041234"/>
    <n v="22.847742643026869"/>
  </r>
  <r>
    <x v="10"/>
    <x v="276"/>
    <n v="128"/>
    <n v="32"/>
    <n v="1"/>
    <x v="0"/>
    <x v="10"/>
    <n v="24987"/>
    <n v="2.8643087438394983"/>
    <n v="128.0665946292072"/>
  </r>
  <r>
    <x v="10"/>
    <x v="277"/>
    <n v="50.8"/>
    <n v="33"/>
    <n v="2"/>
    <x v="2"/>
    <x v="8"/>
    <n v="64513"/>
    <n v="2.4802370204687199"/>
    <n v="51.152480895323421"/>
  </r>
  <r>
    <x v="10"/>
    <x v="278"/>
    <n v="24.4"/>
    <n v="22"/>
    <n v="3"/>
    <x v="2"/>
    <x v="3"/>
    <n v="89583"/>
    <n v="3.3989012279303159"/>
    <n v="24.55823091434759"/>
  </r>
  <r>
    <x v="10"/>
    <x v="279"/>
    <n v="33.1"/>
    <n v="18"/>
    <n v="1"/>
    <x v="2"/>
    <x v="11"/>
    <n v="54440"/>
    <n v="4.7082949694483966"/>
    <n v="33.063923585598822"/>
  </r>
  <r>
    <x v="10"/>
    <x v="280"/>
    <n v="0"/>
    <n v="0"/>
    <n v="0"/>
    <x v="0"/>
    <x v="3"/>
    <n v="4906"/>
    <n v="0"/>
    <n v="0"/>
  </r>
  <r>
    <x v="10"/>
    <x v="281"/>
    <n v="22.1"/>
    <n v="3"/>
    <n v="0"/>
    <x v="0"/>
    <x v="1"/>
    <n v="13584"/>
    <n v="0.10596280987940725"/>
    <n v="22.084805653710248"/>
  </r>
  <r>
    <x v="10"/>
    <x v="282"/>
    <n v="34.700000000000003"/>
    <n v="13"/>
    <n v="2"/>
    <x v="0"/>
    <x v="4"/>
    <n v="36584"/>
    <n v="0.35655415097599841"/>
    <n v="35.534659960638528"/>
  </r>
  <r>
    <x v="10"/>
    <x v="283"/>
    <n v="116.5"/>
    <n v="30"/>
    <n v="5"/>
    <x v="0"/>
    <x v="11"/>
    <n v="25583"/>
    <n v="7.8471582824139956"/>
    <n v="117.26537153578548"/>
  </r>
  <r>
    <x v="10"/>
    <x v="284"/>
    <n v="68.8"/>
    <n v="29"/>
    <n v="2"/>
    <x v="0"/>
    <x v="2"/>
    <n v="41465"/>
    <n v="1.4076966054609892"/>
    <n v="69.938502351380691"/>
  </r>
  <r>
    <x v="10"/>
    <x v="285"/>
    <n v="139.19999999999999"/>
    <n v="306"/>
    <n v="22"/>
    <x v="1"/>
    <x v="7"/>
    <n v="215521"/>
    <n v="12.103061125204981"/>
    <n v="141.98152384222419"/>
  </r>
  <r>
    <x v="10"/>
    <x v="286"/>
    <n v="61.1"/>
    <n v="13"/>
    <n v="1"/>
    <x v="0"/>
    <x v="5"/>
    <n v="21213"/>
    <n v="1.128961242760536"/>
    <n v="61.283175411304391"/>
  </r>
  <r>
    <x v="10"/>
    <x v="287"/>
    <n v="17.8"/>
    <n v="6"/>
    <n v="1"/>
    <x v="0"/>
    <x v="5"/>
    <n v="33903"/>
    <n v="0.52105903512024743"/>
    <n v="17.697548889478806"/>
  </r>
  <r>
    <x v="10"/>
    <x v="288"/>
    <n v="50.2"/>
    <n v="17"/>
    <n v="1"/>
    <x v="0"/>
    <x v="0"/>
    <n v="33462"/>
    <n v="3.4545824019508227"/>
    <n v="50.803896957743106"/>
  </r>
  <r>
    <x v="10"/>
    <x v="289"/>
    <n v="12.5"/>
    <n v="4"/>
    <n v="0"/>
    <x v="0"/>
    <x v="3"/>
    <n v="31870"/>
    <n v="0.61798204144187574"/>
    <n v="12.550988390335741"/>
  </r>
  <r>
    <x v="10"/>
    <x v="290"/>
    <n v="337.1"/>
    <n v="142"/>
    <n v="12"/>
    <x v="0"/>
    <x v="7"/>
    <n v="41725"/>
    <n v="5.616453201892508"/>
    <n v="340.32354703415217"/>
  </r>
  <r>
    <x v="10"/>
    <x v="291"/>
    <n v="58.6"/>
    <n v="8"/>
    <n v="1"/>
    <x v="0"/>
    <x v="1"/>
    <n v="13520"/>
    <n v="0.28256749301175271"/>
    <n v="59.171597633136095"/>
  </r>
  <r>
    <x v="10"/>
    <x v="292"/>
    <n v="57.7"/>
    <n v="17"/>
    <n v="1"/>
    <x v="0"/>
    <x v="1"/>
    <n v="29445"/>
    <n v="0.60045592264997449"/>
    <n v="57.734759721514685"/>
  </r>
  <r>
    <x v="10"/>
    <x v="293"/>
    <n v="66.599999999999994"/>
    <n v="14"/>
    <n v="4"/>
    <x v="0"/>
    <x v="6"/>
    <n v="20524"/>
    <n v="3.4007821799013778"/>
    <n v="68.212824010914048"/>
  </r>
  <r>
    <x v="10"/>
    <x v="294"/>
    <n v="81.099999999999994"/>
    <n v="290"/>
    <n v="25"/>
    <x v="1"/>
    <x v="8"/>
    <n v="347483"/>
    <n v="21.796022301088747"/>
    <n v="83.457320214226314"/>
  </r>
  <r>
    <x v="10"/>
    <x v="295"/>
    <n v="60.5"/>
    <n v="30"/>
    <n v="5"/>
    <x v="0"/>
    <x v="8"/>
    <n v="49314"/>
    <n v="2.2547609276988361"/>
    <n v="60.834651417447375"/>
  </r>
  <r>
    <x v="10"/>
    <x v="296"/>
    <n v="79.2"/>
    <n v="8"/>
    <n v="2"/>
    <x v="0"/>
    <x v="10"/>
    <n v="9874"/>
    <n v="0.71607718595987457"/>
    <n v="81.020862872189596"/>
  </r>
  <r>
    <x v="10"/>
    <x v="297"/>
    <n v="79.5"/>
    <n v="13"/>
    <n v="1"/>
    <x v="0"/>
    <x v="10"/>
    <n v="16431"/>
    <n v="1.1636254271847961"/>
    <n v="79.118738969021976"/>
  </r>
  <r>
    <x v="10"/>
    <x v="298"/>
    <n v="99.4"/>
    <n v="31"/>
    <n v="5"/>
    <x v="0"/>
    <x v="7"/>
    <n v="30654"/>
    <n v="1.2261271074554065"/>
    <n v="101.12872708292555"/>
  </r>
  <r>
    <x v="10"/>
    <x v="299"/>
    <n v="7.3"/>
    <n v="2"/>
    <n v="0"/>
    <x v="0"/>
    <x v="9"/>
    <n v="27508"/>
    <n v="0.34308671688312575"/>
    <n v="7.2706121855460228"/>
  </r>
  <r>
    <x v="10"/>
    <x v="300"/>
    <n v="22.6"/>
    <n v="15"/>
    <n v="1"/>
    <x v="2"/>
    <x v="8"/>
    <n v="64918"/>
    <n v="1.127380463849418"/>
    <n v="23.10607227579408"/>
  </r>
  <r>
    <x v="10"/>
    <x v="301"/>
    <n v="41.1"/>
    <n v="9"/>
    <n v="0"/>
    <x v="0"/>
    <x v="11"/>
    <n v="21867"/>
    <n v="2.3541474847241983"/>
    <n v="41.15790917821375"/>
  </r>
  <r>
    <x v="10"/>
    <x v="302"/>
    <n v="57.2"/>
    <n v="26"/>
    <n v="2"/>
    <x v="0"/>
    <x v="7"/>
    <n v="44925"/>
    <n v="1.0283646707690506"/>
    <n v="57.874234835837505"/>
  </r>
  <r>
    <x v="10"/>
    <x v="303"/>
    <n v="55.3"/>
    <n v="38"/>
    <n v="7"/>
    <x v="2"/>
    <x v="1"/>
    <n v="67831"/>
    <n v="1.3421955918058253"/>
    <n v="56.021583051996878"/>
  </r>
  <r>
    <x v="10"/>
    <x v="304"/>
    <n v="84.5"/>
    <n v="86"/>
    <n v="15"/>
    <x v="1"/>
    <x v="10"/>
    <n v="101192"/>
    <n v="7.6978297490686529"/>
    <n v="84.986955490552617"/>
  </r>
  <r>
    <x v="10"/>
    <x v="305"/>
    <n v="71.099999999999994"/>
    <n v="31"/>
    <n v="5"/>
    <x v="0"/>
    <x v="10"/>
    <n v="43341"/>
    <n v="2.7747990955945139"/>
    <n v="71.525806972612529"/>
  </r>
  <r>
    <x v="10"/>
    <x v="306"/>
    <n v="63.4"/>
    <n v="36"/>
    <n v="9"/>
    <x v="2"/>
    <x v="8"/>
    <n v="55001"/>
    <n v="2.7057131132386032"/>
    <n v="65.453355393538303"/>
  </r>
  <r>
    <x v="10"/>
    <x v="307"/>
    <n v="47.7"/>
    <n v="35"/>
    <n v="5"/>
    <x v="2"/>
    <x v="4"/>
    <n v="72050"/>
    <n v="0.95995348339691888"/>
    <n v="48.577376821651633"/>
  </r>
  <r>
    <x v="10"/>
    <x v="308"/>
    <n v="0"/>
    <n v="0"/>
    <n v="0"/>
    <x v="0"/>
    <x v="3"/>
    <n v="1132"/>
    <n v="0"/>
    <n v="0"/>
  </r>
  <r>
    <x v="10"/>
    <x v="309"/>
    <n v="22.5"/>
    <n v="10"/>
    <n v="0"/>
    <x v="0"/>
    <x v="11"/>
    <n v="44485"/>
    <n v="2.615719427471332"/>
    <n v="22.479487467685736"/>
  </r>
  <r>
    <x v="10"/>
    <x v="310"/>
    <n v="80.2"/>
    <n v="10"/>
    <n v="2"/>
    <x v="0"/>
    <x v="10"/>
    <n v="12390"/>
    <n v="0.8950964824498433"/>
    <n v="80.710250201775622"/>
  </r>
  <r>
    <x v="10"/>
    <x v="311"/>
    <n v="31.2"/>
    <n v="8"/>
    <n v="1"/>
    <x v="0"/>
    <x v="4"/>
    <n v="25453"/>
    <n v="0.21941793906215287"/>
    <n v="31.430479707696538"/>
  </r>
  <r>
    <x v="10"/>
    <x v="312"/>
    <n v="73.3"/>
    <n v="18"/>
    <n v="3"/>
    <x v="0"/>
    <x v="2"/>
    <n v="24310"/>
    <n v="0.87374272063095881"/>
    <n v="74.043603455368171"/>
  </r>
  <r>
    <x v="10"/>
    <x v="313"/>
    <n v="135.6"/>
    <n v="36"/>
    <n v="5"/>
    <x v="0"/>
    <x v="7"/>
    <n v="26418"/>
    <n v="1.4238895441417623"/>
    <n v="136.27072450601861"/>
  </r>
  <r>
    <x v="10"/>
    <x v="314"/>
    <n v="13"/>
    <n v="6"/>
    <n v="3"/>
    <x v="0"/>
    <x v="3"/>
    <n v="46112"/>
    <n v="0.92697306216281361"/>
    <n v="13.011797362942401"/>
  </r>
  <r>
    <x v="10"/>
    <x v="315"/>
    <n v="40.1"/>
    <n v="7"/>
    <n v="1"/>
    <x v="0"/>
    <x v="7"/>
    <n v="17075"/>
    <n v="0.27686741136089826"/>
    <n v="40.995607613469986"/>
  </r>
  <r>
    <x v="10"/>
    <x v="316"/>
    <n v="121.3"/>
    <n v="59"/>
    <n v="5"/>
    <x v="0"/>
    <x v="7"/>
    <n v="47725"/>
    <n v="2.3335967528989996"/>
    <n v="123.62493452069145"/>
  </r>
  <r>
    <x v="10"/>
    <x v="317"/>
    <n v="30.7"/>
    <n v="9"/>
    <n v="1"/>
    <x v="0"/>
    <x v="4"/>
    <n v="27578"/>
    <n v="0.24684518144492198"/>
    <n v="32.634708825875698"/>
  </r>
  <r>
    <x v="10"/>
    <x v="318"/>
    <n v="20.2"/>
    <n v="8"/>
    <n v="1"/>
    <x v="0"/>
    <x v="2"/>
    <n v="38412"/>
    <n v="0.3883300980582039"/>
    <n v="20.826824950536292"/>
  </r>
  <r>
    <x v="10"/>
    <x v="319"/>
    <n v="22.9"/>
    <n v="6"/>
    <n v="0"/>
    <x v="0"/>
    <x v="4"/>
    <n v="26084"/>
    <n v="0.16456345429661468"/>
    <n v="23.002606962122371"/>
  </r>
  <r>
    <x v="10"/>
    <x v="320"/>
    <n v="68.900000000000006"/>
    <n v="12"/>
    <n v="1"/>
    <x v="0"/>
    <x v="1"/>
    <n v="17259"/>
    <n v="0.42385123951762899"/>
    <n v="69.528941421866861"/>
  </r>
  <r>
    <x v="10"/>
    <x v="321"/>
    <n v="81.8"/>
    <n v="41"/>
    <n v="5"/>
    <x v="0"/>
    <x v="10"/>
    <n v="49855"/>
    <n v="3.6698955780443572"/>
    <n v="82.238491625714573"/>
  </r>
  <r>
    <x v="10"/>
    <x v="322"/>
    <n v="50.7"/>
    <n v="10"/>
    <n v="0"/>
    <x v="0"/>
    <x v="1"/>
    <n v="19147"/>
    <n v="0.35320936626469085"/>
    <n v="52.227503003081424"/>
  </r>
  <r>
    <x v="10"/>
    <x v="323"/>
    <n v="66.400000000000006"/>
    <n v="34"/>
    <n v="0"/>
    <x v="2"/>
    <x v="2"/>
    <n v="50349"/>
    <n v="1.6504029167473666"/>
    <n v="67.52865002284058"/>
  </r>
  <r>
    <x v="10"/>
    <x v="324"/>
    <n v="88"/>
    <n v="17"/>
    <n v="2"/>
    <x v="0"/>
    <x v="2"/>
    <n v="18891"/>
    <n v="0.82520145837368331"/>
    <n v="89.989942300566398"/>
  </r>
  <r>
    <x v="10"/>
    <x v="325"/>
    <n v="28.4"/>
    <n v="18"/>
    <n v="2"/>
    <x v="2"/>
    <x v="9"/>
    <n v="62844"/>
    <n v="3.0877804519481322"/>
    <n v="28.642352491884669"/>
  </r>
  <r>
    <x v="10"/>
    <x v="326"/>
    <n v="25.7"/>
    <n v="5"/>
    <n v="1"/>
    <x v="0"/>
    <x v="0"/>
    <n v="19152"/>
    <n v="1.016053647632595"/>
    <n v="26.106934001670844"/>
  </r>
  <r>
    <x v="10"/>
    <x v="327"/>
    <n v="26.7"/>
    <n v="4"/>
    <n v="0"/>
    <x v="0"/>
    <x v="2"/>
    <n v="15015"/>
    <n v="0.19416504902910195"/>
    <n v="26.64002664002664"/>
  </r>
  <r>
    <x v="10"/>
    <x v="328"/>
    <n v="15.5"/>
    <n v="4"/>
    <n v="1"/>
    <x v="0"/>
    <x v="9"/>
    <n v="24684"/>
    <n v="0.68617343376625151"/>
    <n v="16.204829039053639"/>
  </r>
  <r>
    <x v="10"/>
    <x v="329"/>
    <n v="52.6"/>
    <n v="58"/>
    <n v="13"/>
    <x v="1"/>
    <x v="4"/>
    <n v="107492"/>
    <n v="1.5907800582006082"/>
    <n v="53.957503814237342"/>
  </r>
  <r>
    <x v="10"/>
    <x v="330"/>
    <n v="11.6"/>
    <n v="3"/>
    <n v="1"/>
    <x v="0"/>
    <x v="3"/>
    <n v="25720"/>
    <n v="0.46348653108140681"/>
    <n v="11.664074650077762"/>
  </r>
  <r>
    <x v="10"/>
    <x v="331"/>
    <n v="74.7"/>
    <n v="11"/>
    <n v="0"/>
    <x v="0"/>
    <x v="4"/>
    <n v="14508"/>
    <n v="0.30169966621046018"/>
    <n v="75.820237110559688"/>
  </r>
  <r>
    <x v="10"/>
    <x v="332"/>
    <n v="36.799999999999997"/>
    <n v="9"/>
    <n v="2"/>
    <x v="0"/>
    <x v="5"/>
    <n v="24258"/>
    <n v="0.7815885526803712"/>
    <n v="37.101162503091764"/>
  </r>
  <r>
    <x v="10"/>
    <x v="333"/>
    <n v="92.4"/>
    <n v="38"/>
    <n v="3"/>
    <x v="0"/>
    <x v="2"/>
    <n v="40847"/>
    <n v="1.8445679657764684"/>
    <n v="93.030087888951456"/>
  </r>
  <r>
    <x v="10"/>
    <x v="334"/>
    <n v="20.5"/>
    <n v="5"/>
    <n v="0"/>
    <x v="0"/>
    <x v="1"/>
    <n v="23659"/>
    <n v="0.17660468313234542"/>
    <n v="21.133606661312818"/>
  </r>
  <r>
    <x v="10"/>
    <x v="335"/>
    <n v="41.8"/>
    <n v="10"/>
    <n v="1"/>
    <x v="0"/>
    <x v="8"/>
    <n v="23678"/>
    <n v="0.75158697589961199"/>
    <n v="42.233296731142829"/>
  </r>
  <r>
    <x v="10"/>
    <x v="336"/>
    <n v="13.9"/>
    <n v="4"/>
    <n v="1"/>
    <x v="0"/>
    <x v="2"/>
    <n v="28987"/>
    <n v="0.19416504902910195"/>
    <n v="13.799289336599164"/>
  </r>
  <r>
    <x v="10"/>
    <x v="337"/>
    <n v="27.4"/>
    <n v="6"/>
    <n v="0"/>
    <x v="0"/>
    <x v="7"/>
    <n v="21800"/>
    <n v="0.23731492402362706"/>
    <n v="27.522935779816518"/>
  </r>
  <r>
    <x v="10"/>
    <x v="338"/>
    <n v="76.5"/>
    <n v="40"/>
    <n v="6"/>
    <x v="2"/>
    <x v="8"/>
    <n v="51758"/>
    <n v="3.0063479035984479"/>
    <n v="77.282738900266622"/>
  </r>
  <r>
    <x v="10"/>
    <x v="339"/>
    <n v="49.1"/>
    <n v="8"/>
    <n v="1"/>
    <x v="0"/>
    <x v="1"/>
    <n v="15995"/>
    <n v="0.28256749301175271"/>
    <n v="50.015629884338857"/>
  </r>
  <r>
    <x v="10"/>
    <x v="340"/>
    <n v="52.4"/>
    <n v="7"/>
    <n v="1"/>
    <x v="0"/>
    <x v="8"/>
    <n v="13021"/>
    <n v="0.52611088312972842"/>
    <n v="53.759311880807921"/>
  </r>
  <r>
    <x v="10"/>
    <x v="341"/>
    <n v="35.700000000000003"/>
    <n v="56"/>
    <n v="6"/>
    <x v="1"/>
    <x v="1"/>
    <n v="154865"/>
    <n v="1.9779724510822689"/>
    <n v="36.160526910534976"/>
  </r>
  <r>
    <x v="10"/>
    <x v="342"/>
    <n v="55.4"/>
    <n v="16"/>
    <n v="3"/>
    <x v="0"/>
    <x v="2"/>
    <n v="28014"/>
    <n v="0.7766601961164078"/>
    <n v="57.114299992860708"/>
  </r>
  <r>
    <x v="10"/>
    <x v="343"/>
    <n v="58.4"/>
    <n v="10"/>
    <n v="3"/>
    <x v="0"/>
    <x v="1"/>
    <n v="16970"/>
    <n v="0.35320936626469085"/>
    <n v="58.927519151443725"/>
  </r>
  <r>
    <x v="10"/>
    <x v="344"/>
    <n v="35.299999999999997"/>
    <n v="8"/>
    <n v="1"/>
    <x v="0"/>
    <x v="6"/>
    <n v="22407"/>
    <n v="1.9433041028007869"/>
    <n v="35.703128486633645"/>
  </r>
  <r>
    <x v="10"/>
    <x v="345"/>
    <n v="67.8"/>
    <n v="44"/>
    <n v="4"/>
    <x v="2"/>
    <x v="8"/>
    <n v="63322"/>
    <n v="3.3069826939582927"/>
    <n v="69.486118568585951"/>
  </r>
  <r>
    <x v="10"/>
    <x v="346"/>
    <n v="45.7"/>
    <n v="20"/>
    <n v="5"/>
    <x v="0"/>
    <x v="2"/>
    <n v="43402"/>
    <n v="0.97082524514550972"/>
    <n v="46.080825768397773"/>
  </r>
  <r>
    <x v="10"/>
    <x v="347"/>
    <n v="20.8"/>
    <n v="26"/>
    <n v="5"/>
    <x v="1"/>
    <x v="4"/>
    <n v="124695"/>
    <n v="0.71310830195199681"/>
    <n v="20.850876137776176"/>
  </r>
  <r>
    <x v="10"/>
    <x v="348"/>
    <n v="34.799999999999997"/>
    <n v="3"/>
    <n v="1"/>
    <x v="0"/>
    <x v="4"/>
    <n v="8430"/>
    <n v="8.2281727148307338E-2"/>
    <n v="35.587188612099645"/>
  </r>
  <r>
    <x v="10"/>
    <x v="349"/>
    <n v="36.5"/>
    <n v="16"/>
    <n v="1"/>
    <x v="0"/>
    <x v="4"/>
    <n v="41882"/>
    <n v="0.43883587812430574"/>
    <n v="38.202569122773504"/>
  </r>
  <r>
    <x v="10"/>
    <x v="350"/>
    <n v="110"/>
    <n v="24"/>
    <n v="1"/>
    <x v="0"/>
    <x v="7"/>
    <n v="21525"/>
    <n v="0.94925969609450822"/>
    <n v="111.49825783972125"/>
  </r>
  <r>
    <x v="10"/>
    <x v="351"/>
    <n v="31.3"/>
    <n v="15"/>
    <n v="4"/>
    <x v="0"/>
    <x v="2"/>
    <n v="47537"/>
    <n v="0.72811893385913229"/>
    <n v="31.55436817636788"/>
  </r>
  <r>
    <x v="10"/>
    <x v="352"/>
    <n v="189.5"/>
    <n v="43"/>
    <n v="5"/>
    <x v="0"/>
    <x v="5"/>
    <n v="22468"/>
    <n v="3.7342564183617726"/>
    <n v="191.38330069432081"/>
  </r>
  <r>
    <x v="10"/>
    <x v="353"/>
    <n v="33.5"/>
    <n v="15"/>
    <n v="2"/>
    <x v="0"/>
    <x v="4"/>
    <n v="44586"/>
    <n v="0.41140863574153658"/>
    <n v="33.642847530614993"/>
  </r>
  <r>
    <x v="10"/>
    <x v="354"/>
    <n v="61.3"/>
    <n v="79"/>
    <n v="11"/>
    <x v="1"/>
    <x v="5"/>
    <n v="126116"/>
    <n v="6.8606106290832578"/>
    <n v="62.640743442544952"/>
  </r>
  <r>
    <x v="10"/>
    <x v="355"/>
    <m/>
    <n v="305"/>
    <n v="26"/>
    <x v="3"/>
    <x v="12"/>
    <e v="#N/A"/>
    <e v="#N/A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EAC961-9A9B-44EF-AF3A-43D6BD2EDFC2}" name="Draaitabel1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4" indent="0" outline="1" outlineData="1" multipleFieldFilters="0">
  <location ref="M4:N17" firstHeaderRow="1" firstDataRow="1" firstDataCol="1" rowPageCount="1" colPageCount="1"/>
  <pivotFields count="11">
    <pivotField axis="axisPage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4">
        <item x="0"/>
        <item x="6"/>
        <item x="3"/>
        <item x="2"/>
        <item x="9"/>
        <item x="10"/>
        <item x="7"/>
        <item x="1"/>
        <item x="5"/>
        <item x="8"/>
        <item x="11"/>
        <item x="4"/>
        <item h="1" x="12"/>
        <item t="default"/>
      </items>
    </pivotField>
    <pivotField dataField="1" showAll="0"/>
    <pivotField showAll="0"/>
    <pivotField showAll="0"/>
    <pivotField dragToRow="0" dragToCol="0" dragToPage="0" showAll="0" defaultSubtotal="0"/>
  </pivotFields>
  <rowFields count="1">
    <field x="6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0" item="0" hier="-1"/>
  </pageFields>
  <dataFields count="1">
    <dataField name="Som van Inwoners" fld="7" baseField="5" baseItem="4" numFmtId="3"/>
  </dataFields>
  <formats count="6"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6" type="button" dataOnly="0" labelOnly="1" outline="0" axis="axisRow" fieldPosition="0"/>
    </format>
    <format dxfId="93">
      <pivotArea dataOnly="0" labelOnly="1" fieldPosition="0">
        <references count="1">
          <reference field="6" count="0"/>
        </references>
      </pivotArea>
    </format>
    <format dxfId="92">
      <pivotArea dataOnly="0" labelOnly="1" grandRow="1" outline="0" fieldPosition="0"/>
    </format>
    <format dxfId="91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Draaitabel1" cacheId="0" dataOnRows="1" applyNumberFormats="0" applyBorderFormats="0" applyFontFormats="0" applyPatternFormats="0" applyAlignmentFormats="0" applyWidthHeightFormats="1" dataCaption="Waarden" updatedVersion="6" minRefreshableVersion="3" useAutoFormatting="1" colGrandTotals="0" itemPrintTitles="1" createdVersion="4" indent="0" compact="0" compactData="0" gridDropZones="1" multipleFieldFilters="0" chartFormat="7">
  <location ref="B4:M19" firstHeaderRow="1" firstDataRow="2" firstDataCol="1"/>
  <pivotFields count="11">
    <pivotField axis="axisCol" compact="0" numFmtId="14" outline="0" subtotalTop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ubtotalTop="0" showAll="0"/>
    <pivotField compact="0" numFmtId="2" outline="0" subtotalTop="0" showAll="0"/>
    <pivotField dataField="1" compact="0" numFmtId="2" outline="0" subtotalTop="0" showAll="0"/>
    <pivotField compact="0" outline="0" showAll="0"/>
    <pivotField compact="0" outline="0" subtotalTop="0" showAll="0"/>
    <pivotField axis="axisRow" compact="0" outline="0" subtotalTop="0" showAll="0">
      <items count="14">
        <item x="9"/>
        <item x="3"/>
        <item x="0"/>
        <item x="5"/>
        <item x="1"/>
        <item x="4"/>
        <item x="8"/>
        <item x="6"/>
        <item x="2"/>
        <item x="7"/>
        <item x="11"/>
        <item x="10"/>
        <item x="12"/>
        <item t="default"/>
      </items>
    </pivotField>
    <pivotField compact="0" outline="0" subtotalTop="0" showAll="0"/>
    <pivotField compact="0" outline="0" showAll="0"/>
    <pivotField compact="0" outline="0" showAll="0" defaultSubtotal="0"/>
    <pivotField compact="0" outline="0" dragToRow="0" dragToCol="0" dragToPage="0" showAll="0" defaultSubtotal="0"/>
  </pivotFields>
  <rowFields count="1">
    <field x="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CumAant" fld="3" baseField="0" baseItem="0" numFmtId="3"/>
  </dataFields>
  <formats count="13">
    <format dxfId="78">
      <pivotArea type="all" dataOnly="0" outline="0" fieldPosition="0"/>
    </format>
    <format dxfId="77">
      <pivotArea outline="0" collapsedLevelsAreSubtotals="1" fieldPosition="0"/>
    </format>
    <format dxfId="76">
      <pivotArea type="origin" dataOnly="0" labelOnly="1" outline="0" fieldPosition="0"/>
    </format>
    <format dxfId="75">
      <pivotArea field="0" type="button" dataOnly="0" labelOnly="1" outline="0" axis="axisCol" fieldPosition="0"/>
    </format>
    <format dxfId="74">
      <pivotArea field="-2" type="button" dataOnly="0" labelOnly="1" outline="0" axis="axisValues" fieldPosition="0"/>
    </format>
    <format dxfId="73">
      <pivotArea type="topRight" dataOnly="0" labelOnly="1" outline="0" fieldPosition="0"/>
    </format>
    <format dxfId="72">
      <pivotArea field="6" type="button" dataOnly="0" labelOnly="1" outline="0" axis="axisRow" fieldPosition="0"/>
    </format>
    <format dxfId="71">
      <pivotArea dataOnly="0" labelOnly="1" outline="0" fieldPosition="0">
        <references count="1">
          <reference field="6" count="0"/>
        </references>
      </pivotArea>
    </format>
    <format dxfId="70">
      <pivotArea dataOnly="0" labelOnly="1" grandRow="1" outline="0" fieldPosition="0"/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6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66">
      <pivotArea dataOnly="0" outline="0" fieldPosition="0">
        <references count="1">
          <reference field="0" count="1">
            <x v="0"/>
          </reference>
        </references>
      </pivotArea>
    </format>
  </formats>
  <chartFormats count="25"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5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5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5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5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5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5" format="3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5" format="4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5" format="4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5" format="4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5" format="4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5" format="4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5" format="4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  <chartFormat chart="5" format="4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9"/>
          </reference>
        </references>
      </pivotArea>
    </chartFormat>
    <chartFormat chart="5" format="4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0"/>
          </reference>
        </references>
      </pivotArea>
    </chartFormat>
    <chartFormat chart="5" format="4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1"/>
          </reference>
        </references>
      </pivotArea>
    </chartFormat>
    <chartFormat chart="5" format="4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2"/>
          </reference>
        </references>
      </pivotArea>
    </chartFormat>
    <chartFormat chart="5" format="5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5" format="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5" format="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</chart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326A96-1D4F-4BCC-B080-D46E5FCC5559}" name="Draaitabel1" cacheId="0" applyNumberFormats="0" applyBorderFormats="0" applyFontFormats="0" applyPatternFormats="0" applyAlignmentFormats="0" applyWidthHeightFormats="1" dataCaption="Waarden" updatedVersion="6" minRefreshableVersion="3" useAutoFormatting="1" colGrandTotals="0" itemPrintTitles="1" createdVersion="4" indent="0" compact="0" compactData="0" gridDropZones="1" multipleFieldFilters="0" chartFormat="8">
  <location ref="B4:M19" firstHeaderRow="1" firstDataRow="2" firstDataCol="1"/>
  <pivotFields count="11">
    <pivotField axis="axisCol" compact="0" numFmtId="14" outline="0" subtotalTop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ubtotalTop="0" showAll="0"/>
    <pivotField compact="0" numFmtId="2" outline="0" subtotalTop="0" showAll="0"/>
    <pivotField dataField="1" compact="0" numFmtId="2" outline="0" subtotalTop="0" showAll="0"/>
    <pivotField compact="0" outline="0" showAll="0"/>
    <pivotField compact="0" outline="0" subtotalTop="0" showAll="0"/>
    <pivotField axis="axisRow" compact="0" outline="0" subtotalTop="0" showAll="0" sortType="descending">
      <items count="14">
        <item x="0"/>
        <item x="6"/>
        <item x="3"/>
        <item x="2"/>
        <item x="9"/>
        <item x="10"/>
        <item x="7"/>
        <item x="1"/>
        <item x="5"/>
        <item x="8"/>
        <item x="11"/>
        <item x="4"/>
        <item x="1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0" count="1" selected="0">
              <x v="10"/>
            </reference>
          </references>
        </pivotArea>
      </autoSortScope>
    </pivotField>
    <pivotField compact="0" outline="0" subtotalTop="0" showAll="0"/>
    <pivotField compact="0" outline="0" showAll="0"/>
    <pivotField compact="0" outline="0" showAll="0" defaultSubtotal="0"/>
    <pivotField compact="0" outline="0" dragToRow="0" dragToCol="0" dragToPage="0" showAll="0" defaultSubtotal="0"/>
  </pivotFields>
  <rowFields count="1">
    <field x="6"/>
  </rowFields>
  <rowItems count="14">
    <i>
      <x v="6"/>
    </i>
    <i>
      <x v="11"/>
    </i>
    <i>
      <x v="7"/>
    </i>
    <i>
      <x v="3"/>
    </i>
    <i>
      <x v="5"/>
    </i>
    <i>
      <x v="9"/>
    </i>
    <i>
      <x v="8"/>
    </i>
    <i>
      <x v="12"/>
    </i>
    <i>
      <x v="4"/>
    </i>
    <i>
      <x v="1"/>
    </i>
    <i>
      <x v="10"/>
    </i>
    <i>
      <x v="2"/>
    </i>
    <i>
      <x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CumAant" fld="3" baseField="3" baseItem="3" numFmtId="3"/>
  </dataFields>
  <formats count="14">
    <format dxfId="65">
      <pivotArea type="all" dataOnly="0" outline="0" fieldPosition="0"/>
    </format>
    <format dxfId="64">
      <pivotArea outline="0" collapsedLevelsAreSubtotals="1" fieldPosition="0"/>
    </format>
    <format dxfId="63">
      <pivotArea type="origin" dataOnly="0" labelOnly="1" outline="0" fieldPosition="0"/>
    </format>
    <format dxfId="62">
      <pivotArea field="0" type="button" dataOnly="0" labelOnly="1" outline="0" axis="axisCol" fieldPosition="0"/>
    </format>
    <format dxfId="61">
      <pivotArea field="-2" type="button" dataOnly="0" labelOnly="1" outline="0" axis="axisValues" fieldPosition="0"/>
    </format>
    <format dxfId="60">
      <pivotArea type="topRight" dataOnly="0" labelOnly="1" outline="0" fieldPosition="0"/>
    </format>
    <format dxfId="59">
      <pivotArea field="6" type="button" dataOnly="0" labelOnly="1" outline="0" axis="axisRow" fieldPosition="0"/>
    </format>
    <format dxfId="58">
      <pivotArea dataOnly="0" labelOnly="1" outline="0" fieldPosition="0">
        <references count="1">
          <reference field="6" count="0"/>
        </references>
      </pivotArea>
    </format>
    <format dxfId="57">
      <pivotArea dataOnly="0" labelOnly="1" grandRow="1" outline="0" fieldPosition="0"/>
    </format>
    <format dxfId="56">
      <pivotArea dataOnly="0" labelOnly="1" outline="0" fieldPosition="0">
        <references count="1">
          <reference field="0" count="0"/>
        </references>
      </pivotArea>
    </format>
    <format dxfId="5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5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53">
      <pivotArea dataOnly="0" outline="0" fieldPosition="0">
        <references count="1">
          <reference field="0" count="1">
            <x v="0"/>
          </reference>
        </references>
      </pivotArea>
    </format>
    <format dxfId="52">
      <pivotArea outline="0" fieldPosition="0">
        <references count="1">
          <reference field="4294967294" count="1">
            <x v="0"/>
          </reference>
        </references>
      </pivotArea>
    </format>
  </formats>
  <chartFormats count="15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5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5" format="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5" format="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5" format="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5" format="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5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5" format="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</chart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B0C8AB-3A63-43E3-AC3E-9735C64D419B}" name="Draaitabel1" cacheId="0" dataOnRows="1" applyNumberFormats="0" applyBorderFormats="0" applyFontFormats="0" applyPatternFormats="0" applyAlignmentFormats="0" applyWidthHeightFormats="1" dataCaption="Waarden" updatedVersion="6" minRefreshableVersion="3" useAutoFormatting="1" rowGrandTotals="0" colGrandTotals="0" itemPrintTitles="1" createdVersion="4" indent="0" compact="0" compactData="0" gridDropZones="1" multipleFieldFilters="0" chartFormat="9">
  <location ref="B4:M17" firstHeaderRow="1" firstDataRow="2" firstDataCol="1"/>
  <pivotFields count="11">
    <pivotField axis="axisCol" compact="0" numFmtId="14" outline="0" subtotalTop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ubtotalTop="0" showAll="0"/>
    <pivotField compact="0" numFmtId="2" outline="0" subtotalTop="0" showAll="0"/>
    <pivotField compact="0" numFmtId="2" outline="0" subtotalTop="0" showAll="0"/>
    <pivotField compact="0" outline="0" showAll="0"/>
    <pivotField compact="0" outline="0" subtotalTop="0" showAll="0"/>
    <pivotField axis="axisRow" compact="0" outline="0" subtotalTop="0" showAll="0" sortType="descending">
      <items count="14">
        <item x="0"/>
        <item x="6"/>
        <item x="3"/>
        <item x="2"/>
        <item x="9"/>
        <item x="10"/>
        <item x="7"/>
        <item x="1"/>
        <item x="5"/>
        <item x="8"/>
        <item x="11"/>
        <item x="4"/>
        <item h="1" x="12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0" count="1" selected="0">
              <x v="10"/>
            </reference>
          </references>
        </pivotArea>
      </autoSortScope>
    </pivotField>
    <pivotField compact="0" outline="0" subtotalTop="0" showAll="0"/>
    <pivotField dataField="1" compact="0" outline="0" showAll="0"/>
    <pivotField compact="0" outline="0" showAll="0" defaultSubtotal="0"/>
    <pivotField compact="0" outline="0" dragToRow="0" dragToCol="0" dragToPage="0" showAll="0" defaultSubtotal="0"/>
  </pivotFields>
  <rowFields count="1">
    <field x="6"/>
  </rowFields>
  <rowItems count="12">
    <i>
      <x v="6"/>
    </i>
    <i>
      <x v="5"/>
    </i>
    <i>
      <x v="9"/>
    </i>
    <i>
      <x v="3"/>
    </i>
    <i>
      <x v="7"/>
    </i>
    <i>
      <x v="8"/>
    </i>
    <i>
      <x v="11"/>
    </i>
    <i>
      <x v="10"/>
    </i>
    <i>
      <x v="1"/>
    </i>
    <i>
      <x v="4"/>
    </i>
    <i>
      <x/>
    </i>
    <i>
      <x v="2"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Aant/InwProv " fld="8" baseField="5" baseItem="6" numFmtId="167"/>
  </dataFields>
  <formats count="12">
    <format dxfId="51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0" type="button" dataOnly="0" labelOnly="1" outline="0" axis="axisCol" fieldPosition="0"/>
    </format>
    <format dxfId="47">
      <pivotArea field="-2" type="button" dataOnly="0" labelOnly="1" outline="0" axis="axisValues" fieldPosition="0"/>
    </format>
    <format dxfId="46">
      <pivotArea type="topRight" dataOnly="0" labelOnly="1" outline="0" fieldPosition="0"/>
    </format>
    <format dxfId="45">
      <pivotArea field="6" type="button" dataOnly="0" labelOnly="1" outline="0" axis="axisRow" fieldPosition="0"/>
    </format>
    <format dxfId="44">
      <pivotArea dataOnly="0" labelOnly="1" outline="0" fieldPosition="0">
        <references count="1">
          <reference field="6" count="0"/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outline="0" fieldPosition="0">
        <references count="1">
          <reference field="0" count="1">
            <x v="0"/>
          </reference>
        </references>
      </pivotArea>
    </format>
    <format dxfId="40">
      <pivotArea outline="0" fieldPosition="0">
        <references count="1">
          <reference field="4294967294" count="1">
            <x v="0"/>
          </reference>
        </references>
      </pivotArea>
    </format>
  </formats>
  <chartFormats count="15">
    <chartFormat chart="6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6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6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6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8" format="7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8" format="7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8" format="7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8" format="7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8" format="7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8" format="7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8" format="7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8" format="7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8" format="7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8" format="7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8" format="8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</chart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4FD73B-3B4F-4E1B-8782-370E10C0FD52}" name="Draaitabel1" cacheId="0" applyNumberFormats="0" applyBorderFormats="0" applyFontFormats="0" applyPatternFormats="0" applyAlignmentFormats="0" applyWidthHeightFormats="1" dataCaption="Waarden" updatedVersion="6" minRefreshableVersion="3" colGrandTotals="0" itemPrintTitles="1" createdVersion="4" indent="0" compact="0" compactData="0" gridDropZones="1" multipleFieldFilters="0">
  <location ref="B4:X38" firstHeaderRow="1" firstDataRow="3" firstDataCol="1" rowPageCount="1" colPageCount="1"/>
  <pivotFields count="11">
    <pivotField axis="axisCol" compact="0" numFmtId="14" outline="0" subtotalTop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outline="0" subtotalTop="0" showAll="0" sortType="descending">
      <items count="3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355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m="1" x="359"/>
        <item m="1" x="357"/>
        <item x="356"/>
        <item m="1" x="358"/>
        <item t="default"/>
      </items>
      <autoSortScope>
        <pivotArea dataOnly="0" outline="0" fieldPosition="0">
          <references count="2">
            <reference field="4294967294" count="1" selected="0">
              <x v="1"/>
            </reference>
            <reference field="0" count="1" selected="0">
              <x v="10"/>
            </reference>
          </references>
        </pivotArea>
      </autoSortScope>
    </pivotField>
    <pivotField compact="0" numFmtId="2" outline="0" subtotalTop="0" showAll="0"/>
    <pivotField dataField="1" compact="0" numFmtId="2" outline="0" subtotalTop="0" showAll="0"/>
    <pivotField dataField="1" compact="0" outline="0" showAll="0"/>
    <pivotField compact="0" outline="0" subtotalTop="0" showAll="0"/>
    <pivotField axis="axisPage" compact="0" outline="0" subtotalTop="0" showAll="0">
      <items count="14">
        <item x="7"/>
        <item x="4"/>
        <item x="10"/>
        <item x="1"/>
        <item x="2"/>
        <item x="8"/>
        <item x="5"/>
        <item x="6"/>
        <item x="11"/>
        <item x="9"/>
        <item x="0"/>
        <item x="3"/>
        <item x="12"/>
        <item t="default"/>
      </items>
    </pivotField>
    <pivotField compact="0" outline="0" subtotalTop="0" showAll="0"/>
    <pivotField compact="0" outline="0" showAll="0"/>
    <pivotField compact="0" outline="0" showAll="0" defaultSubtotal="0"/>
    <pivotField compact="0" outline="0" dragToRow="0" dragToCol="0" dragToPage="0" showAll="0" defaultSubtotal="0"/>
  </pivotFields>
  <rowFields count="1">
    <field x="1"/>
  </rowFields>
  <rowItems count="32">
    <i>
      <x v="234"/>
    </i>
    <i>
      <x v="305"/>
    </i>
    <i>
      <x v="184"/>
    </i>
    <i>
      <x v="322"/>
    </i>
    <i>
      <x v="306"/>
    </i>
    <i>
      <x v="90"/>
    </i>
    <i>
      <x v="147"/>
    </i>
    <i>
      <x v="265"/>
    </i>
    <i>
      <x v="172"/>
    </i>
    <i>
      <x v="200"/>
    </i>
    <i>
      <x v="128"/>
    </i>
    <i>
      <x v="28"/>
    </i>
    <i>
      <x v="26"/>
    </i>
    <i>
      <x v="156"/>
    </i>
    <i>
      <x v="311"/>
    </i>
    <i>
      <x v="297"/>
    </i>
    <i>
      <x v="112"/>
    </i>
    <i>
      <x v="186"/>
    </i>
    <i>
      <x v="53"/>
    </i>
    <i>
      <x v="25"/>
    </i>
    <i>
      <x v="298"/>
    </i>
    <i>
      <x v="85"/>
    </i>
    <i>
      <x v="262"/>
    </i>
    <i>
      <x v="277"/>
    </i>
    <i>
      <x v="102"/>
    </i>
    <i>
      <x v="31"/>
    </i>
    <i>
      <x v="162"/>
    </i>
    <i>
      <x v="250"/>
    </i>
    <i>
      <x v="198"/>
    </i>
    <i>
      <x v="249"/>
    </i>
    <i>
      <x v="182"/>
    </i>
    <i t="grand">
      <x/>
    </i>
  </rowItems>
  <colFields count="2">
    <field x="0"/>
    <field x="-2"/>
  </colFields>
  <colItems count="2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</colItems>
  <pageFields count="1">
    <pageField fld="6" item="2" hier="-1"/>
  </pageFields>
  <dataFields count="2">
    <dataField name="CumAant" fld="3" baseField="0" baseItem="0" numFmtId="3"/>
    <dataField name="AantGroei " fld="4" baseField="0" baseItem="0"/>
  </dataFields>
  <formats count="13"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0" type="button" dataOnly="0" labelOnly="1" outline="0" axis="axisCol" fieldPosition="0"/>
    </format>
    <format dxfId="35">
      <pivotArea field="-2" type="button" dataOnly="0" labelOnly="1" outline="0" axis="axisCol" fieldPosition="1"/>
    </format>
    <format dxfId="34">
      <pivotArea type="topRight" dataOnly="0" labelOnly="1" outline="0" fieldPosition="0"/>
    </format>
    <format dxfId="33">
      <pivotArea field="6" type="button" dataOnly="0" labelOnly="1" outline="0" axis="axisPage" fieldPosition="0"/>
    </format>
    <format dxfId="32">
      <pivotArea dataOnly="0" labelOnly="1" outline="0" fieldPosition="0">
        <references count="1">
          <reference field="6" count="0"/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2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27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F5AECE-D550-4E57-BAA2-2AAFB541BDC2}" name="Draaitabel1" cacheId="0" applyNumberFormats="0" applyBorderFormats="0" applyFontFormats="0" applyPatternFormats="0" applyAlignmentFormats="0" applyWidthHeightFormats="1" dataCaption="Waarden" updatedVersion="6" minRefreshableVersion="3" colGrandTotals="0" itemPrintTitles="1" createdVersion="4" indent="0" compact="0" compactData="0" gridDropZones="1" multipleFieldFilters="0">
  <location ref="B4:X18" firstHeaderRow="1" firstDataRow="3" firstDataCol="1" rowPageCount="1" colPageCount="1"/>
  <pivotFields count="11">
    <pivotField axis="axisCol" compact="0" numFmtId="14" outline="0" subtotalTop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ubtotalTop="0" showAll="0"/>
    <pivotField compact="0" numFmtId="2" outline="0" subtotalTop="0" showAll="0"/>
    <pivotField dataField="1" compact="0" numFmtId="2" outline="0" subtotalTop="0" showAll="0"/>
    <pivotField dataField="1" compact="0" outline="0" showAll="0"/>
    <pivotField axis="axisPage" compact="0" outline="0" subtotalTop="0" showAll="0">
      <items count="5">
        <item x="1"/>
        <item x="2"/>
        <item x="0"/>
        <item x="3"/>
        <item t="default"/>
      </items>
    </pivotField>
    <pivotField axis="axisRow" compact="0" outline="0" subtotalTop="0" showAll="0" sortType="descending">
      <items count="14">
        <item x="7"/>
        <item x="4"/>
        <item x="10"/>
        <item x="1"/>
        <item x="2"/>
        <item x="8"/>
        <item x="5"/>
        <item x="6"/>
        <item x="11"/>
        <item x="9"/>
        <item x="0"/>
        <item x="3"/>
        <item x="12"/>
        <item t="default"/>
      </items>
      <autoSortScope>
        <pivotArea dataOnly="0" outline="0" fieldPosition="0">
          <references count="2">
            <reference field="4294967294" count="1" selected="0">
              <x v="1"/>
            </reference>
            <reference field="0" count="1" selected="0">
              <x v="10"/>
            </reference>
          </references>
        </pivotArea>
      </autoSortScope>
    </pivotField>
    <pivotField compact="0" outline="0" subtotalTop="0" showAll="0"/>
    <pivotField compact="0" outline="0" showAll="0"/>
    <pivotField compact="0" outline="0" showAll="0" defaultSubtotal="0"/>
    <pivotField compact="0" outline="0" dragToRow="0" dragToCol="0" dragToPage="0" showAll="0" defaultSubtotal="0"/>
  </pivotFields>
  <rowFields count="1">
    <field x="6"/>
  </rowFields>
  <rowItems count="12">
    <i>
      <x v="1"/>
    </i>
    <i>
      <x v="3"/>
    </i>
    <i>
      <x/>
    </i>
    <i>
      <x v="4"/>
    </i>
    <i>
      <x v="5"/>
    </i>
    <i>
      <x v="2"/>
    </i>
    <i>
      <x v="6"/>
    </i>
    <i>
      <x v="7"/>
    </i>
    <i>
      <x v="11"/>
    </i>
    <i>
      <x v="9"/>
    </i>
    <i>
      <x v="10"/>
    </i>
    <i t="grand">
      <x/>
    </i>
  </rowItems>
  <colFields count="2">
    <field x="0"/>
    <field x="-2"/>
  </colFields>
  <colItems count="2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</colItems>
  <pageFields count="1">
    <pageField fld="5" item="0" hier="-1"/>
  </pageFields>
  <dataFields count="2">
    <dataField name="CumAant" fld="3" baseField="0" baseItem="0" numFmtId="3"/>
    <dataField name="AantGroei " fld="4" baseField="0" baseItem="0"/>
  </dataFields>
  <formats count="13"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0" type="button" dataOnly="0" labelOnly="1" outline="0" axis="axisCol" fieldPosition="0"/>
    </format>
    <format dxfId="22">
      <pivotArea field="-2" type="button" dataOnly="0" labelOnly="1" outline="0" axis="axisCol" fieldPosition="1"/>
    </format>
    <format dxfId="21">
      <pivotArea type="topRight" dataOnly="0" labelOnly="1" outline="0" fieldPosition="0"/>
    </format>
    <format dxfId="20">
      <pivotArea field="6" type="button" dataOnly="0" labelOnly="1" outline="0" axis="axisRow" fieldPosition="0"/>
    </format>
    <format dxfId="19">
      <pivotArea dataOnly="0" labelOnly="1" outline="0" fieldPosition="0">
        <references count="1">
          <reference field="6" count="0"/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1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14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2533BB-DE22-4206-9ACE-7E73E6B53A74}" name="Draaitabel1" cacheId="0" applyNumberFormats="0" applyBorderFormats="0" applyFontFormats="0" applyPatternFormats="0" applyAlignmentFormats="0" applyWidthHeightFormats="1" dataCaption="Waarden" updatedVersion="6" minRefreshableVersion="3" rowGrandTotals="0" colGrandTotals="0" itemPrintTitles="1" createdVersion="4" indent="0" compact="0" compactData="0" gridDropZones="1" multipleFieldFilters="0">
  <location ref="B4:X68" firstHeaderRow="1" firstDataRow="3" firstDataCol="1" rowPageCount="1" colPageCount="1"/>
  <pivotFields count="11">
    <pivotField axis="axisCol" compact="0" numFmtId="14" outline="0" subtotalTop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outline="0" subtotalTop="0" showAll="0" rankBy="0">
      <items count="3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355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m="1" x="359"/>
        <item m="1" x="357"/>
        <item x="356"/>
        <item m="1" x="358"/>
        <item t="default"/>
      </items>
    </pivotField>
    <pivotField dataField="1" compact="0" numFmtId="2" outline="0" subtotalTop="0" showAll="0"/>
    <pivotField compact="0" numFmtId="2" outline="0" subtotalTop="0" showAll="0"/>
    <pivotField compact="0" outline="0" showAll="0"/>
    <pivotField compact="0" outline="0" subtotalTop="0" showAll="0"/>
    <pivotField axis="axisPage" compact="0" outline="0" subtotalTop="0" showAll="0">
      <items count="14">
        <item x="7"/>
        <item x="4"/>
        <item x="10"/>
        <item x="1"/>
        <item x="2"/>
        <item x="8"/>
        <item x="5"/>
        <item x="6"/>
        <item x="11"/>
        <item x="9"/>
        <item x="0"/>
        <item x="3"/>
        <item x="12"/>
        <item t="default"/>
      </items>
    </pivotField>
    <pivotField compact="0" outline="0" subtotalTop="0" showAll="0"/>
    <pivotField compact="0" outline="0" showAll="0"/>
    <pivotField compact="0" outline="0" showAll="0" defaultSubtotal="0"/>
    <pivotField compact="0" outline="0" dragToRow="0" dragToCol="0" dragToPage="0" showAll="0" defaultSubtotal="0"/>
  </pivotFields>
  <rowFields count="1">
    <field x="1"/>
  </rowFields>
  <rowItems count="62">
    <i>
      <x v="10"/>
    </i>
    <i>
      <x v="11"/>
    </i>
    <i>
      <x v="20"/>
    </i>
    <i>
      <x v="21"/>
    </i>
    <i>
      <x v="30"/>
    </i>
    <i>
      <x v="33"/>
    </i>
    <i>
      <x v="35"/>
    </i>
    <i>
      <x v="36"/>
    </i>
    <i>
      <x v="39"/>
    </i>
    <i>
      <x v="43"/>
    </i>
    <i>
      <x v="47"/>
    </i>
    <i>
      <x v="48"/>
    </i>
    <i>
      <x v="49"/>
    </i>
    <i>
      <x v="60"/>
    </i>
    <i>
      <x v="61"/>
    </i>
    <i>
      <x v="72"/>
    </i>
    <i>
      <x v="78"/>
    </i>
    <i>
      <x v="81"/>
    </i>
    <i>
      <x v="89"/>
    </i>
    <i>
      <x v="91"/>
    </i>
    <i>
      <x v="98"/>
    </i>
    <i>
      <x v="99"/>
    </i>
    <i>
      <x v="100"/>
    </i>
    <i>
      <x v="101"/>
    </i>
    <i>
      <x v="103"/>
    </i>
    <i>
      <x v="106"/>
    </i>
    <i>
      <x v="110"/>
    </i>
    <i>
      <x v="114"/>
    </i>
    <i>
      <x v="117"/>
    </i>
    <i>
      <x v="129"/>
    </i>
    <i>
      <x v="133"/>
    </i>
    <i>
      <x v="138"/>
    </i>
    <i>
      <x v="140"/>
    </i>
    <i>
      <x v="160"/>
    </i>
    <i>
      <x v="161"/>
    </i>
    <i>
      <x v="177"/>
    </i>
    <i>
      <x v="187"/>
    </i>
    <i>
      <x v="193"/>
    </i>
    <i>
      <x v="194"/>
    </i>
    <i>
      <x v="211"/>
    </i>
    <i>
      <x v="214"/>
    </i>
    <i>
      <x v="215"/>
    </i>
    <i>
      <x v="223"/>
    </i>
    <i>
      <x v="228"/>
    </i>
    <i>
      <x v="243"/>
    </i>
    <i>
      <x v="251"/>
    </i>
    <i>
      <x v="254"/>
    </i>
    <i>
      <x v="261"/>
    </i>
    <i>
      <x v="263"/>
    </i>
    <i>
      <x v="264"/>
    </i>
    <i>
      <x v="270"/>
    </i>
    <i>
      <x v="271"/>
    </i>
    <i>
      <x v="275"/>
    </i>
    <i>
      <x v="286"/>
    </i>
    <i>
      <x v="291"/>
    </i>
    <i>
      <x v="299"/>
    </i>
    <i>
      <x v="303"/>
    </i>
    <i>
      <x v="314"/>
    </i>
    <i>
      <x v="316"/>
    </i>
    <i>
      <x v="317"/>
    </i>
    <i>
      <x v="338"/>
    </i>
    <i>
      <x v="351"/>
    </i>
  </rowItems>
  <colFields count="2">
    <field x="0"/>
    <field x="-2"/>
  </colFields>
  <colItems count="2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</colItems>
  <pageFields count="1">
    <pageField fld="6" item="0" hier="-1"/>
  </pageFields>
  <dataFields count="2">
    <dataField name="Aantal/Inw" fld="2" baseField="0" baseItem="0" numFmtId="165"/>
    <dataField name="GrAantal/Inw" fld="2" showDataAs="difference" baseField="0" baseItem="1048828" numFmtId="165"/>
  </dataFields>
  <formats count="13"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field="0" type="button" dataOnly="0" labelOnly="1" outline="0" axis="axisCol" fieldPosition="0"/>
    </format>
    <format dxfId="9">
      <pivotArea field="-2" type="button" dataOnly="0" labelOnly="1" outline="0" axis="axisCol" fieldPosition="1"/>
    </format>
    <format dxfId="8">
      <pivotArea type="topRight" dataOnly="0" labelOnly="1" outline="0" fieldPosition="0"/>
    </format>
    <format dxfId="7">
      <pivotArea field="6" type="button" dataOnly="0" labelOnly="1" outline="0" axis="axisPage" fieldPosition="0"/>
    </format>
    <format dxfId="6">
      <pivotArea dataOnly="0" labelOnly="1" outline="0" fieldPosition="0">
        <references count="1">
          <reference field="6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outline="0" fieldPosition="0">
        <references count="1">
          <reference field="0" count="1">
            <x v="0"/>
          </reference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1">
      <pivotArea outline="0" fieldPosition="0">
        <references count="1">
          <reference field="4294967294" count="1">
            <x v="1"/>
          </reference>
        </references>
      </pivotArea>
    </format>
  </formats>
  <conditionalFormats count="2">
    <conditionalFormat priority="2">
      <pivotAreas count="11"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1"/>
            </reference>
            <reference field="0" count="1" selected="0">
              <x v="10"/>
            </reference>
          </references>
        </pivotArea>
      </pivotAreas>
    </conditionalFormat>
    <conditionalFormat priority="1">
      <pivotAreas count="11"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" selected="0">
              <x v="0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" selected="0">
              <x v="1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" selected="0">
              <x v="2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" selected="0">
              <x v="3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" selected="0">
              <x v="4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" selected="0">
              <x v="5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" selected="0">
              <x v="6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" selected="0">
              <x v="7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" selected="0">
              <x v="8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" selected="0">
              <x v="9"/>
            </reference>
          </references>
        </pivotArea>
        <pivotArea type="data" outline="0" collapsedLevelsAreSubtotals="1" fieldPosition="0">
          <references count="2">
            <reference field="4294967294" count="1" selected="0">
              <x v="0"/>
            </reference>
            <reference field="0" count="1" selected="0">
              <x v="10"/>
            </reference>
          </references>
        </pivotArea>
      </pivotAreas>
    </conditionalFormat>
  </conditional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Gegevens_1" connectionId="1" xr16:uid="{0215A097-02DE-4D6F-A770-C415CDD22311}" autoFormatId="16" applyNumberFormats="0" applyBorderFormats="0" applyFontFormats="0" applyPatternFormats="0" applyAlignmentFormats="0" applyWidthHeightFormats="0">
  <queryTableRefresh nextId="4">
    <queryTableFields count="3">
      <queryTableField id="1" name="Category" tableColumnId="4"/>
      <queryTableField id="2" name="Aantal per 100.000 inwoners" tableColumnId="2"/>
      <queryTableField id="3" name="Aantal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GemProv" displayName="tblGemProv" ref="B2:E357" totalsRowShown="0" headerRowCellStyle="Normaal 2" dataCellStyle="Normaal 2">
  <autoFilter ref="B2:E357" xr:uid="{00000000-0009-0000-0100-000003000000}"/>
  <tableColumns count="4">
    <tableColumn id="3" xr3:uid="{00000000-0010-0000-0200-000003000000}" name="Gemeentenaam" dataCellStyle="Normaal 2"/>
    <tableColumn id="7" xr3:uid="{00000000-0010-0000-0200-000007000000}" name="InwonerAantal" dataDxfId="113" dataCellStyle="Normaal 2"/>
    <tableColumn id="8" xr3:uid="{00000000-0010-0000-0200-000008000000}" name="Grootte" dataDxfId="112" dataCellStyle="Normaal 2"/>
    <tableColumn id="6" xr3:uid="{00000000-0010-0000-0200-000006000000}" name="Provincie" dataCellStyle="Normaal 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465F32D-5ABC-419C-A93D-47C5160FB3DC}" name="tblDagInput" displayName="tblDagInput" ref="B6:D361" tableType="queryTable" totalsRowShown="0">
  <autoFilter ref="B6:D361" xr:uid="{5CBF14DB-2AD2-4C3B-BF64-613D46D4E081}"/>
  <tableColumns count="3">
    <tableColumn id="4" xr3:uid="{C503AFFF-B79A-416E-BA0A-80B6F77AF307}" uniqueName="4" name="Category" queryTableFieldId="1" dataDxfId="0"/>
    <tableColumn id="2" xr3:uid="{08F4ABCE-10F5-473C-9648-5DD2E89B02D9}" uniqueName="2" name="Aantal per 100.000 inwoners" queryTableFieldId="2"/>
    <tableColumn id="3" xr3:uid="{83DAA2CA-34B8-4EF2-AE45-E41AC72E4312}" uniqueName="3" name="Aantal" queryTableFieldId="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Ned" displayName="tblNed" ref="B7:I40" totalsRowCount="1">
  <autoFilter ref="B7:I39" xr:uid="{00000000-0009-0000-0100-000002000000}"/>
  <sortState xmlns:xlrd2="http://schemas.microsoft.com/office/spreadsheetml/2017/richdata2" ref="B8:E30">
    <sortCondition ref="B8:B30"/>
  </sortState>
  <tableColumns count="8">
    <tableColumn id="1" xr3:uid="{00000000-0010-0000-0000-000001000000}" name="Datum" totalsRowLabel="Totaal" dataDxfId="111"/>
    <tableColumn id="2" xr3:uid="{00000000-0010-0000-0000-000002000000}" name="Nieuw" totalsRowFunction="sum" dataDxfId="110" totalsRowDxfId="109" dataCellStyle="Komma"/>
    <tableColumn id="5" xr3:uid="{00000000-0010-0000-0000-000005000000}" name="Cum" dataDxfId="108" totalsRowDxfId="107" dataCellStyle="Komma"/>
    <tableColumn id="6" xr3:uid="{00000000-0010-0000-0000-000006000000}" name="Hersteld" totalsRowFunction="sum" dataDxfId="106" totalsRowDxfId="105" dataCellStyle="Komma"/>
    <tableColumn id="7" xr3:uid="{00000000-0010-0000-0000-000007000000}" name="CumHerst" dataDxfId="104" totalsRowDxfId="103" dataCellStyle="Komma"/>
    <tableColumn id="3" xr3:uid="{00000000-0010-0000-0000-000003000000}" name="Overleden" totalsRowFunction="sum" dataDxfId="102" totalsRowDxfId="101" dataCellStyle="Komma"/>
    <tableColumn id="4" xr3:uid="{00000000-0010-0000-0000-000004000000}" name="CumOvl" dataDxfId="100" totalsRowDxfId="99" dataCellStyle="Komma"/>
    <tableColumn id="8" xr3:uid="{656168AE-0D37-40EF-8658-832331A415C4}" name="Actief" dataDxfId="98" totalsRowDxfId="97" dataCellStyle="Komma">
      <calculatedColumnFormula>tblNed[[#This Row],[Cum]]-tblNed[[#This Row],[CumHerst]]-tblNed[[#This Row],[CumOvl]]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Gem" displayName="tblGem" ref="B4:K3920" totalsRowShown="0" headerRowDxfId="90" dataDxfId="89">
  <autoFilter ref="B4:K3920" xr:uid="{00000000-0009-0000-0100-000001000000}"/>
  <sortState xmlns:xlrd2="http://schemas.microsoft.com/office/spreadsheetml/2017/richdata2" ref="B5:K1427">
    <sortCondition ref="B5:B1427"/>
    <sortCondition ref="C5:C1427"/>
  </sortState>
  <tableColumns count="10">
    <tableColumn id="1" xr3:uid="{00000000-0010-0000-0100-000001000000}" name="Datum" dataDxfId="88"/>
    <tableColumn id="2" xr3:uid="{00000000-0010-0000-0100-000002000000}" name="Plaats" dataDxfId="87"/>
    <tableColumn id="3" xr3:uid="{00000000-0010-0000-0100-000003000000}" name="Aantal per 100.000 inwoners" dataDxfId="86"/>
    <tableColumn id="4" xr3:uid="{00000000-0010-0000-0100-000004000000}" name="Aantal" dataDxfId="85"/>
    <tableColumn id="10" xr3:uid="{A9B5EA08-D192-4924-8330-1FA8589DAFDC}" name="AantGroei" dataDxfId="84">
      <calculatedColumnFormula>tblGem[[#This Row],[Aantal]]-SUMIFS(tblGem[Aantal],tblGem[Datum],tblGem[[#This Row],[Datum]]-1,tblGem[Plaats],tblGem[[#This Row],[Plaats]])</calculatedColumnFormula>
    </tableColumn>
    <tableColumn id="8" xr3:uid="{00000000-0010-0000-0100-000008000000}" name="Grootte" dataDxfId="83">
      <calculatedColumnFormula>INDEX(tblGemProv[Grootte],MATCH(tblGem[[#This Row],[Plaats]],tblGemProv[Gemeentenaam],0))</calculatedColumnFormula>
    </tableColumn>
    <tableColumn id="5" xr3:uid="{00000000-0010-0000-0100-000005000000}" name="Prov" dataDxfId="82">
      <calculatedColumnFormula>INDEX(tblGemProv[Provincie],MATCH(tblGem[[#This Row],[Plaats]],tblGemProv[Gemeentenaam],0))</calculatedColumnFormula>
    </tableColumn>
    <tableColumn id="6" xr3:uid="{00000000-0010-0000-0100-000006000000}" name="Inwoners" dataDxfId="81" dataCellStyle="Komma">
      <calculatedColumnFormula>INDEX(tblGemProv[InwonerAantal],MATCH(tblGem[[#This Row],[Plaats]],tblGemProv[Gemeentenaam],0))</calculatedColumnFormula>
    </tableColumn>
    <tableColumn id="9" xr3:uid="{2654F0B4-B2A3-43A0-B935-6EBD42C64E39}" name="Aant/InwProv" dataDxfId="80" dataCellStyle="Komma">
      <calculatedColumnFormula>tblGem[[#This Row],[Aantal]]/INDEX($N$5:$N$16,MATCH(tblGem[[#This Row],[Prov]],$M$5:$M$16,0))*100000</calculatedColumnFormula>
    </tableColumn>
    <tableColumn id="7" xr3:uid="{00000000-0010-0000-0100-000007000000}" name="BerAant/100k" dataDxfId="79" dataCellStyle="Komma">
      <calculatedColumnFormula>tblGem[[#This Row],[Aantal]]/tblGem[[#This Row],[Inwoners]]*100000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rivm.nl/coronavirus-kaart-van-nederland-per-gemeent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ivm.nl/nieuws/actuele-informatie-over-coronavirus" TargetMode="External"/><Relationship Id="rId1" Type="http://schemas.openxmlformats.org/officeDocument/2006/relationships/hyperlink" Target="https://coronavirus.jhu.edu/map.html" TargetMode="Externa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F1828-9096-4D62-82DB-9D3474778954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5"/>
  <cols>
    <col min="1" max="1" width="1" style="91" customWidth="1"/>
    <col min="2" max="3" width="7.8984375" style="91" customWidth="1"/>
    <col min="4" max="4" width="2.3984375" style="91" customWidth="1"/>
    <col min="5" max="13" width="7.8984375" style="91" customWidth="1"/>
    <col min="14" max="14" width="5.19921875" style="91" customWidth="1"/>
    <col min="15" max="15" width="9.296875" style="91" customWidth="1"/>
    <col min="16" max="16" width="2.5" style="91" customWidth="1"/>
    <col min="17" max="26" width="8.19921875" style="91" customWidth="1"/>
    <col min="27" max="16384" width="8.19921875" style="91" hidden="1"/>
  </cols>
  <sheetData>
    <row r="1" spans="1:44" ht="7.05" customHeight="1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</row>
    <row r="2" spans="1:44" ht="13.2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</row>
    <row r="3" spans="1:44" ht="13.2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1:44" ht="13.8" thickBot="1" x14ac:dyDescent="0.3">
      <c r="A4" s="90"/>
      <c r="B4" s="90"/>
      <c r="C4" s="90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</row>
    <row r="5" spans="1:44" ht="13.8" thickTop="1" x14ac:dyDescent="0.25">
      <c r="A5" s="90"/>
      <c r="B5" s="90"/>
      <c r="C5" s="90"/>
      <c r="D5" s="92"/>
      <c r="E5" s="93"/>
      <c r="F5" s="94"/>
      <c r="G5" s="94"/>
      <c r="H5" s="94"/>
      <c r="I5" s="94"/>
      <c r="J5" s="94"/>
      <c r="K5" s="94"/>
      <c r="L5" s="94"/>
      <c r="M5" s="94"/>
      <c r="N5" s="94"/>
      <c r="O5" s="95"/>
      <c r="P5" s="92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</row>
    <row r="6" spans="1:44" ht="21" x14ac:dyDescent="0.4">
      <c r="A6" s="90"/>
      <c r="B6" s="90"/>
      <c r="C6" s="90"/>
      <c r="D6" s="92"/>
      <c r="E6" s="96"/>
      <c r="F6" s="97"/>
      <c r="G6" s="92"/>
      <c r="H6" s="92"/>
      <c r="I6" s="92"/>
      <c r="J6" s="92"/>
      <c r="K6" s="92"/>
      <c r="L6" s="92"/>
      <c r="M6" s="92"/>
      <c r="N6" s="92"/>
      <c r="O6" s="98"/>
      <c r="P6" s="92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</row>
    <row r="7" spans="1:44" ht="13.2" x14ac:dyDescent="0.25">
      <c r="A7" s="90"/>
      <c r="B7" s="90"/>
      <c r="C7" s="90"/>
      <c r="D7" s="92"/>
      <c r="E7" s="96"/>
      <c r="F7" s="92"/>
      <c r="G7" s="92"/>
      <c r="H7" s="92"/>
      <c r="I7" s="92"/>
      <c r="J7" s="92"/>
      <c r="K7" s="92"/>
      <c r="L7" s="92"/>
      <c r="M7" s="92"/>
      <c r="N7" s="92"/>
      <c r="O7" s="98"/>
      <c r="P7" s="92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</row>
    <row r="8" spans="1:44" ht="13.2" x14ac:dyDescent="0.25">
      <c r="A8" s="90"/>
      <c r="B8" s="90"/>
      <c r="C8" s="90"/>
      <c r="D8" s="92"/>
      <c r="E8" s="96"/>
      <c r="F8" s="92"/>
      <c r="G8" s="92"/>
      <c r="H8" s="92"/>
      <c r="I8" s="92"/>
      <c r="J8" s="92"/>
      <c r="K8" s="92"/>
      <c r="L8" s="92"/>
      <c r="M8" s="92"/>
      <c r="N8" s="92"/>
      <c r="O8" s="98"/>
      <c r="P8" s="92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</row>
    <row r="9" spans="1:44" ht="13.2" x14ac:dyDescent="0.25">
      <c r="A9" s="90"/>
      <c r="B9" s="90"/>
      <c r="C9" s="90"/>
      <c r="D9" s="92"/>
      <c r="E9" s="96"/>
      <c r="F9" s="92"/>
      <c r="G9" s="92"/>
      <c r="H9" s="92"/>
      <c r="I9" s="92"/>
      <c r="J9" s="92"/>
      <c r="K9" s="92"/>
      <c r="L9" s="92"/>
      <c r="M9" s="92"/>
      <c r="N9" s="92"/>
      <c r="O9" s="98"/>
      <c r="P9" s="92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</row>
    <row r="10" spans="1:44" ht="13.2" x14ac:dyDescent="0.25">
      <c r="A10" s="90"/>
      <c r="B10" s="90"/>
      <c r="C10" s="90"/>
      <c r="D10" s="92"/>
      <c r="E10" s="96"/>
      <c r="F10" s="92"/>
      <c r="G10" s="92"/>
      <c r="H10" s="92"/>
      <c r="I10" s="92"/>
      <c r="J10" s="92"/>
      <c r="K10" s="92"/>
      <c r="L10" s="92"/>
      <c r="M10" s="92"/>
      <c r="N10" s="92"/>
      <c r="O10" s="98"/>
      <c r="P10" s="92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</row>
    <row r="11" spans="1:44" ht="13.2" x14ac:dyDescent="0.25">
      <c r="A11" s="90"/>
      <c r="B11" s="90"/>
      <c r="C11" s="90"/>
      <c r="D11" s="92"/>
      <c r="E11" s="96"/>
      <c r="F11" s="92"/>
      <c r="G11" s="92"/>
      <c r="H11" s="92"/>
      <c r="I11" s="92"/>
      <c r="J11" s="92"/>
      <c r="K11" s="92"/>
      <c r="L11" s="92"/>
      <c r="M11" s="92"/>
      <c r="N11" s="92"/>
      <c r="O11" s="98"/>
      <c r="P11" s="92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</row>
    <row r="12" spans="1:44" ht="13.2" x14ac:dyDescent="0.25">
      <c r="A12" s="90"/>
      <c r="B12" s="90"/>
      <c r="C12" s="90"/>
      <c r="D12" s="92"/>
      <c r="E12" s="96"/>
      <c r="F12" s="92"/>
      <c r="G12" s="92"/>
      <c r="H12" s="92"/>
      <c r="I12" s="92"/>
      <c r="J12" s="92"/>
      <c r="K12" s="92"/>
      <c r="L12" s="92"/>
      <c r="M12" s="92"/>
      <c r="N12" s="92"/>
      <c r="O12" s="98"/>
      <c r="P12" s="92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</row>
    <row r="13" spans="1:44" ht="13.2" x14ac:dyDescent="0.25">
      <c r="A13" s="90"/>
      <c r="B13" s="90"/>
      <c r="C13" s="90"/>
      <c r="D13" s="92"/>
      <c r="E13" s="96"/>
      <c r="F13" s="92"/>
      <c r="G13" s="92"/>
      <c r="H13" s="92"/>
      <c r="I13" s="92"/>
      <c r="J13" s="92"/>
      <c r="K13" s="92"/>
      <c r="L13" s="92"/>
      <c r="M13" s="92"/>
      <c r="N13" s="92"/>
      <c r="O13" s="98"/>
      <c r="P13" s="92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</row>
    <row r="14" spans="1:44" ht="13.2" x14ac:dyDescent="0.25">
      <c r="A14" s="90"/>
      <c r="B14" s="90"/>
      <c r="C14" s="90"/>
      <c r="D14" s="92"/>
      <c r="E14" s="96"/>
      <c r="F14" s="92"/>
      <c r="G14" s="92"/>
      <c r="H14" s="92"/>
      <c r="I14" s="92"/>
      <c r="J14" s="92"/>
      <c r="K14" s="92"/>
      <c r="L14" s="92"/>
      <c r="M14" s="92"/>
      <c r="N14" s="92"/>
      <c r="O14" s="98"/>
      <c r="P14" s="92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</row>
    <row r="15" spans="1:44" ht="13.2" x14ac:dyDescent="0.25">
      <c r="A15" s="90"/>
      <c r="B15" s="90"/>
      <c r="C15" s="90"/>
      <c r="D15" s="92"/>
      <c r="E15" s="96"/>
      <c r="F15" s="92"/>
      <c r="G15" s="92"/>
      <c r="H15" s="92"/>
      <c r="I15" s="92"/>
      <c r="J15" s="92"/>
      <c r="K15" s="92"/>
      <c r="L15" s="92"/>
      <c r="M15" s="92"/>
      <c r="N15" s="92"/>
      <c r="O15" s="98"/>
      <c r="P15" s="92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</row>
    <row r="16" spans="1:44" ht="13.2" x14ac:dyDescent="0.25">
      <c r="A16" s="90"/>
      <c r="B16" s="90"/>
      <c r="C16" s="90"/>
      <c r="D16" s="92"/>
      <c r="E16" s="96"/>
      <c r="F16" s="92"/>
      <c r="G16" s="92"/>
      <c r="H16" s="92"/>
      <c r="I16" s="92"/>
      <c r="J16" s="92"/>
      <c r="K16" s="92"/>
      <c r="L16" s="92"/>
      <c r="M16" s="92"/>
      <c r="N16" s="92"/>
      <c r="O16" s="98"/>
      <c r="P16" s="92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</row>
    <row r="17" spans="1:44" ht="13.2" x14ac:dyDescent="0.25">
      <c r="A17" s="90"/>
      <c r="B17" s="90"/>
      <c r="C17" s="90"/>
      <c r="D17" s="92"/>
      <c r="E17" s="96"/>
      <c r="F17" s="92"/>
      <c r="G17" s="92"/>
      <c r="H17" s="92"/>
      <c r="I17" s="92"/>
      <c r="J17" s="92"/>
      <c r="K17" s="92"/>
      <c r="L17" s="92"/>
      <c r="M17" s="92"/>
      <c r="N17" s="92"/>
      <c r="O17" s="98"/>
      <c r="P17" s="92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</row>
    <row r="18" spans="1:44" ht="37.799999999999997" x14ac:dyDescent="0.65">
      <c r="A18" s="90"/>
      <c r="B18" s="90"/>
      <c r="C18" s="90"/>
      <c r="D18" s="92"/>
      <c r="E18" s="96"/>
      <c r="F18" s="92"/>
      <c r="G18" s="92"/>
      <c r="H18" s="92"/>
      <c r="I18" s="92"/>
      <c r="J18" s="92"/>
      <c r="K18" s="92"/>
      <c r="L18" s="92"/>
      <c r="M18" s="92"/>
      <c r="N18" s="99"/>
      <c r="O18" s="98"/>
      <c r="P18" s="92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</row>
    <row r="19" spans="1:44" ht="13.2" x14ac:dyDescent="0.25">
      <c r="A19" s="90"/>
      <c r="B19" s="90"/>
      <c r="C19" s="90"/>
      <c r="D19" s="92"/>
      <c r="E19" s="96"/>
      <c r="F19" s="92"/>
      <c r="G19" s="92"/>
      <c r="H19" s="92"/>
      <c r="I19" s="92"/>
      <c r="J19" s="92"/>
      <c r="K19" s="92"/>
      <c r="L19" s="92"/>
      <c r="M19" s="92"/>
      <c r="N19" s="92"/>
      <c r="O19" s="98"/>
      <c r="P19" s="92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</row>
    <row r="20" spans="1:44" ht="13.2" x14ac:dyDescent="0.25">
      <c r="A20" s="90"/>
      <c r="B20" s="90"/>
      <c r="C20" s="90"/>
      <c r="D20" s="92"/>
      <c r="E20" s="96"/>
      <c r="F20" s="92"/>
      <c r="G20" s="92"/>
      <c r="H20" s="92"/>
      <c r="I20" s="92"/>
      <c r="J20" s="92"/>
      <c r="K20" s="92"/>
      <c r="L20" s="92"/>
      <c r="M20" s="92"/>
      <c r="N20" s="92"/>
      <c r="O20" s="98"/>
      <c r="P20" s="92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</row>
    <row r="21" spans="1:44" ht="13.2" x14ac:dyDescent="0.25">
      <c r="A21" s="90"/>
      <c r="B21" s="90"/>
      <c r="C21" s="90"/>
      <c r="D21" s="92"/>
      <c r="E21" s="96"/>
      <c r="F21" s="92"/>
      <c r="G21" s="92"/>
      <c r="H21" s="92"/>
      <c r="I21" s="92"/>
      <c r="J21" s="92"/>
      <c r="K21" s="92"/>
      <c r="L21" s="92"/>
      <c r="M21" s="92"/>
      <c r="N21" s="92"/>
      <c r="O21" s="98"/>
      <c r="P21" s="92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</row>
    <row r="22" spans="1:44" ht="13.2" x14ac:dyDescent="0.25">
      <c r="A22" s="90"/>
      <c r="B22" s="90"/>
      <c r="C22" s="90"/>
      <c r="D22" s="92"/>
      <c r="E22" s="96"/>
      <c r="F22" s="92"/>
      <c r="G22" s="92"/>
      <c r="H22" s="92"/>
      <c r="I22" s="92"/>
      <c r="J22" s="92"/>
      <c r="K22" s="92"/>
      <c r="L22" s="92"/>
      <c r="M22" s="92"/>
      <c r="N22" s="92"/>
      <c r="O22" s="98"/>
      <c r="P22" s="92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</row>
    <row r="23" spans="1:44" ht="13.2" x14ac:dyDescent="0.25">
      <c r="A23" s="90"/>
      <c r="B23" s="90"/>
      <c r="C23" s="90"/>
      <c r="D23" s="92"/>
      <c r="E23" s="96"/>
      <c r="F23" s="92"/>
      <c r="G23" s="92"/>
      <c r="H23" s="92"/>
      <c r="I23" s="92"/>
      <c r="J23" s="92"/>
      <c r="K23" s="92"/>
      <c r="L23" s="92"/>
      <c r="M23" s="92"/>
      <c r="N23" s="92"/>
      <c r="O23" s="98"/>
      <c r="P23" s="92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</row>
    <row r="24" spans="1:44" ht="22.8" x14ac:dyDescent="0.4">
      <c r="A24" s="90"/>
      <c r="B24" s="90"/>
      <c r="C24" s="90"/>
      <c r="D24" s="92"/>
      <c r="E24" s="96"/>
      <c r="F24" s="92"/>
      <c r="G24" s="92"/>
      <c r="H24" s="92"/>
      <c r="I24" s="92"/>
      <c r="J24" s="92"/>
      <c r="K24" s="92"/>
      <c r="L24" s="92"/>
      <c r="M24" s="92"/>
      <c r="N24" s="100" t="s">
        <v>411</v>
      </c>
      <c r="O24" s="98"/>
      <c r="P24" s="92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</row>
    <row r="25" spans="1:44" ht="13.2" x14ac:dyDescent="0.25">
      <c r="A25" s="90"/>
      <c r="B25" s="90"/>
      <c r="C25" s="90"/>
      <c r="D25" s="92"/>
      <c r="E25" s="96"/>
      <c r="F25" s="92"/>
      <c r="G25" s="92"/>
      <c r="H25" s="92"/>
      <c r="I25" s="92"/>
      <c r="J25" s="92"/>
      <c r="K25" s="92"/>
      <c r="L25" s="92"/>
      <c r="M25" s="92"/>
      <c r="N25" s="92"/>
      <c r="O25" s="98"/>
      <c r="P25" s="92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</row>
    <row r="26" spans="1:44" ht="13.2" x14ac:dyDescent="0.25">
      <c r="A26" s="90"/>
      <c r="B26" s="90"/>
      <c r="C26" s="90"/>
      <c r="D26" s="92"/>
      <c r="E26" s="96"/>
      <c r="F26" s="92"/>
      <c r="G26" s="92"/>
      <c r="H26" s="92"/>
      <c r="I26" s="92"/>
      <c r="J26" s="92"/>
      <c r="K26" s="92"/>
      <c r="L26" s="92"/>
      <c r="M26" s="92"/>
      <c r="N26" s="92"/>
      <c r="O26" s="98"/>
      <c r="P26" s="92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</row>
    <row r="27" spans="1:44" ht="13.2" x14ac:dyDescent="0.25">
      <c r="A27" s="90"/>
      <c r="B27" s="90"/>
      <c r="C27" s="90"/>
      <c r="D27" s="92"/>
      <c r="E27" s="96"/>
      <c r="F27" s="92"/>
      <c r="G27" s="92"/>
      <c r="H27" s="92"/>
      <c r="I27" s="92"/>
      <c r="J27" s="92"/>
      <c r="K27" s="92"/>
      <c r="L27" s="92"/>
      <c r="M27" s="92"/>
      <c r="N27" s="92"/>
      <c r="O27" s="98"/>
      <c r="P27" s="92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</row>
    <row r="28" spans="1:44" ht="13.2" x14ac:dyDescent="0.25">
      <c r="A28" s="90"/>
      <c r="B28" s="90"/>
      <c r="C28" s="90"/>
      <c r="D28" s="92"/>
      <c r="E28" s="96"/>
      <c r="F28" s="92"/>
      <c r="G28" s="92"/>
      <c r="H28" s="92"/>
      <c r="I28" s="92"/>
      <c r="J28" s="92"/>
      <c r="K28" s="92"/>
      <c r="L28" s="92"/>
      <c r="M28" s="92"/>
      <c r="N28" s="92"/>
      <c r="O28" s="98"/>
      <c r="P28" s="92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</row>
    <row r="29" spans="1:44" ht="13.2" x14ac:dyDescent="0.25">
      <c r="A29" s="90"/>
      <c r="B29" s="90"/>
      <c r="C29" s="90"/>
      <c r="D29" s="92"/>
      <c r="E29" s="96"/>
      <c r="F29" s="92"/>
      <c r="G29" s="92"/>
      <c r="H29" s="92"/>
      <c r="I29" s="92"/>
      <c r="J29" s="92"/>
      <c r="K29" s="92"/>
      <c r="L29" s="92"/>
      <c r="M29" s="92"/>
      <c r="N29" s="92"/>
      <c r="O29" s="98"/>
      <c r="P29" s="92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</row>
    <row r="30" spans="1:44" ht="13.2" x14ac:dyDescent="0.25">
      <c r="A30" s="90"/>
      <c r="B30" s="90"/>
      <c r="C30" s="90"/>
      <c r="D30" s="92"/>
      <c r="E30" s="96"/>
      <c r="F30" s="92"/>
      <c r="G30" s="92"/>
      <c r="H30" s="92"/>
      <c r="I30" s="92"/>
      <c r="J30" s="92"/>
      <c r="K30" s="92"/>
      <c r="L30" s="92"/>
      <c r="M30" s="92"/>
      <c r="N30" s="92"/>
      <c r="O30" s="98"/>
      <c r="P30" s="92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</row>
    <row r="31" spans="1:44" ht="13.2" x14ac:dyDescent="0.25">
      <c r="A31" s="90"/>
      <c r="B31" s="90"/>
      <c r="C31" s="90"/>
      <c r="D31" s="92"/>
      <c r="E31" s="96"/>
      <c r="F31" s="92"/>
      <c r="G31" s="92"/>
      <c r="H31" s="92"/>
      <c r="I31" s="92"/>
      <c r="J31" s="92"/>
      <c r="K31" s="92"/>
      <c r="L31" s="92"/>
      <c r="M31" s="92"/>
      <c r="N31" s="92"/>
      <c r="O31" s="98"/>
      <c r="P31" s="92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</row>
    <row r="32" spans="1:44" ht="13.2" x14ac:dyDescent="0.25">
      <c r="A32" s="90"/>
      <c r="B32" s="90"/>
      <c r="C32" s="90"/>
      <c r="D32" s="92"/>
      <c r="E32" s="96"/>
      <c r="F32" s="92"/>
      <c r="G32" s="92"/>
      <c r="H32" s="92"/>
      <c r="I32" s="92"/>
      <c r="J32" s="92"/>
      <c r="K32" s="92"/>
      <c r="L32" s="92"/>
      <c r="M32" s="92"/>
      <c r="N32" s="92"/>
      <c r="O32" s="98"/>
      <c r="P32" s="92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</row>
    <row r="33" spans="1:44" ht="13.2" x14ac:dyDescent="0.25">
      <c r="A33" s="90"/>
      <c r="B33" s="90"/>
      <c r="C33" s="90"/>
      <c r="D33" s="92"/>
      <c r="E33" s="96"/>
      <c r="F33" s="92"/>
      <c r="G33" s="92"/>
      <c r="H33" s="92"/>
      <c r="I33" s="92"/>
      <c r="J33" s="92"/>
      <c r="K33" s="92"/>
      <c r="L33" s="92"/>
      <c r="M33" s="92"/>
      <c r="N33" s="101" t="s">
        <v>409</v>
      </c>
      <c r="O33" s="98"/>
      <c r="P33" s="92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</row>
    <row r="34" spans="1:44" ht="13.2" x14ac:dyDescent="0.25">
      <c r="A34" s="90"/>
      <c r="B34" s="90"/>
      <c r="C34" s="90"/>
      <c r="D34" s="92"/>
      <c r="E34" s="96"/>
      <c r="F34" s="92"/>
      <c r="G34" s="92"/>
      <c r="H34" s="92"/>
      <c r="I34" s="92"/>
      <c r="J34" s="92"/>
      <c r="K34" s="92"/>
      <c r="L34" s="92"/>
      <c r="M34" s="92"/>
      <c r="N34" s="102" t="s">
        <v>410</v>
      </c>
      <c r="O34" s="98"/>
      <c r="P34" s="92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</row>
    <row r="35" spans="1:44" ht="13.2" x14ac:dyDescent="0.25">
      <c r="A35" s="90"/>
      <c r="B35" s="90"/>
      <c r="C35" s="90"/>
      <c r="D35" s="92"/>
      <c r="E35" s="96"/>
      <c r="F35" s="92"/>
      <c r="G35" s="92"/>
      <c r="H35" s="92"/>
      <c r="I35" s="92"/>
      <c r="J35" s="92"/>
      <c r="K35" s="92"/>
      <c r="L35" s="92"/>
      <c r="M35" s="92"/>
      <c r="N35" s="103"/>
      <c r="O35" s="98"/>
      <c r="P35" s="92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</row>
    <row r="36" spans="1:44" ht="13.2" x14ac:dyDescent="0.25">
      <c r="A36" s="90"/>
      <c r="B36" s="90"/>
      <c r="C36" s="90"/>
      <c r="D36" s="92"/>
      <c r="E36" s="96"/>
      <c r="F36" s="92"/>
      <c r="G36" s="92"/>
      <c r="H36" s="92"/>
      <c r="I36" s="92"/>
      <c r="J36" s="92"/>
      <c r="K36" s="92"/>
      <c r="L36" s="92"/>
      <c r="M36" s="92"/>
      <c r="N36" s="92"/>
      <c r="O36" s="98"/>
      <c r="P36" s="92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</row>
    <row r="37" spans="1:44" ht="13.8" thickBot="1" x14ac:dyDescent="0.3">
      <c r="A37" s="90"/>
      <c r="B37" s="90"/>
      <c r="C37" s="90"/>
      <c r="D37" s="92"/>
      <c r="E37" s="104"/>
      <c r="F37" s="105"/>
      <c r="G37" s="105"/>
      <c r="H37" s="105"/>
      <c r="I37" s="105"/>
      <c r="J37" s="105"/>
      <c r="K37" s="105"/>
      <c r="L37" s="105"/>
      <c r="M37" s="105"/>
      <c r="N37" s="105"/>
      <c r="O37" s="106"/>
      <c r="P37" s="92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</row>
    <row r="38" spans="1:44" ht="13.8" thickTop="1" x14ac:dyDescent="0.25">
      <c r="A38" s="90"/>
      <c r="B38" s="90"/>
      <c r="C38" s="90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</row>
    <row r="39" spans="1:44" ht="13.2" x14ac:dyDescent="0.2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</row>
    <row r="40" spans="1:44" ht="13.2" x14ac:dyDescent="0.2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</row>
    <row r="41" spans="1:44" ht="13.2" x14ac:dyDescent="0.2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</row>
    <row r="42" spans="1:44" ht="13.2" x14ac:dyDescent="0.2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</row>
    <row r="43" spans="1:44" ht="13.2" x14ac:dyDescent="0.2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</row>
    <row r="44" spans="1:44" ht="13.2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</row>
    <row r="45" spans="1:44" ht="13.2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</row>
    <row r="46" spans="1:44" ht="13.2" x14ac:dyDescent="0.2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</row>
    <row r="47" spans="1:44" ht="13.2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</row>
    <row r="48" spans="1:44" ht="13.2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</row>
    <row r="49" spans="1:44" ht="13.2" x14ac:dyDescent="0.2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</row>
    <row r="50" spans="1:44" ht="13.2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</row>
    <row r="51" spans="1:44" ht="13.2" hidden="1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</row>
    <row r="52" spans="1:44" ht="13.2" hidden="1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</row>
    <row r="53" spans="1:44" ht="13.2" hidden="1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</row>
    <row r="54" spans="1:44" ht="13.2" hidden="1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</row>
    <row r="55" spans="1:44" ht="13.2" hidden="1" x14ac:dyDescent="0.2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</row>
    <row r="56" spans="1:44" ht="13.2" hidden="1" x14ac:dyDescent="0.2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</row>
    <row r="57" spans="1:44" ht="13.2" hidden="1" x14ac:dyDescent="0.2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</row>
    <row r="58" spans="1:44" ht="13.2" hidden="1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</row>
    <row r="59" spans="1:44" ht="13.2" hidden="1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</row>
    <row r="60" spans="1:44" ht="13.2" hidden="1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</row>
    <row r="61" spans="1:44" ht="13.2" hidden="1" x14ac:dyDescent="0.2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</row>
    <row r="62" spans="1:44" ht="13.2" hidden="1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</row>
    <row r="63" spans="1:44" ht="13.2" hidden="1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</row>
    <row r="64" spans="1:44" ht="13.2" hidden="1" x14ac:dyDescent="0.2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</row>
    <row r="65" spans="1:44" ht="13.2" hidden="1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</row>
    <row r="66" spans="1:44" ht="13.2" hidden="1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</row>
    <row r="67" spans="1:44" ht="13.2" hidden="1" x14ac:dyDescent="0.2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</row>
    <row r="68" spans="1:44" ht="13.2" hidden="1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</row>
    <row r="69" spans="1:44" ht="13.2" hidden="1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</row>
    <row r="70" spans="1:44" ht="13.2" hidden="1" x14ac:dyDescent="0.2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</row>
    <row r="71" spans="1:44" ht="13.2" hidden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</row>
    <row r="72" spans="1:44" ht="13.2" hidden="1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</row>
    <row r="73" spans="1:44" ht="13.2" hidden="1" x14ac:dyDescent="0.2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</row>
    <row r="74" spans="1:44" ht="13.2" hidden="1" x14ac:dyDescent="0.2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</row>
    <row r="75" spans="1:44" ht="13.2" hidden="1" x14ac:dyDescent="0.2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</row>
    <row r="76" spans="1:44" ht="13.2" hidden="1" x14ac:dyDescent="0.2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</row>
    <row r="77" spans="1:44" ht="13.2" hidden="1" x14ac:dyDescent="0.2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</row>
    <row r="78" spans="1:44" ht="13.2" hidden="1" x14ac:dyDescent="0.2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</row>
    <row r="79" spans="1:44" ht="13.2" hidden="1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</row>
    <row r="80" spans="1:44" ht="13.2" hidden="1" x14ac:dyDescent="0.2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</row>
    <row r="81" spans="1:44" ht="13.2" hidden="1" x14ac:dyDescent="0.2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</row>
    <row r="82" spans="1:44" ht="13.2" hidden="1" x14ac:dyDescent="0.2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</row>
  </sheetData>
  <sheetProtection selectLockedCells="1" selectUnlockedCells="1"/>
  <hyperlinks>
    <hyperlink ref="N34" r:id="rId1" tooltip="Klik hier voor meer tips." xr:uid="{42BE90A2-6C9F-4478-AA8F-3F01FF5B329B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B2:E357"/>
  <sheetViews>
    <sheetView workbookViewId="0"/>
  </sheetViews>
  <sheetFormatPr defaultColWidth="8.796875" defaultRowHeight="14.4" x14ac:dyDescent="0.3"/>
  <cols>
    <col min="1" max="1" width="3" style="7" customWidth="1"/>
    <col min="2" max="2" width="26.69921875" style="7" bestFit="1" customWidth="1"/>
    <col min="3" max="3" width="15.296875" style="7" bestFit="1" customWidth="1"/>
    <col min="4" max="4" width="10.5" style="7" bestFit="1" customWidth="1"/>
    <col min="5" max="5" width="15.296875" style="7" bestFit="1" customWidth="1"/>
    <col min="6" max="16384" width="8.796875" style="7"/>
  </cols>
  <sheetData>
    <row r="2" spans="2:5" x14ac:dyDescent="0.3">
      <c r="B2" s="7" t="s">
        <v>374</v>
      </c>
      <c r="C2" s="7" t="s">
        <v>379</v>
      </c>
      <c r="D2" s="7" t="s">
        <v>378</v>
      </c>
      <c r="E2" s="7" t="s">
        <v>380</v>
      </c>
    </row>
    <row r="3" spans="2:5" x14ac:dyDescent="0.3">
      <c r="B3" s="7" t="s">
        <v>4</v>
      </c>
      <c r="C3" s="7">
        <v>25390</v>
      </c>
      <c r="D3" s="7" t="s">
        <v>375</v>
      </c>
      <c r="E3" s="7" t="s">
        <v>370</v>
      </c>
    </row>
    <row r="4" spans="2:5" x14ac:dyDescent="0.3">
      <c r="B4" s="7" t="s">
        <v>5</v>
      </c>
      <c r="C4" s="7">
        <v>31499</v>
      </c>
      <c r="D4" s="7" t="s">
        <v>375</v>
      </c>
      <c r="E4" s="7" t="s">
        <v>369</v>
      </c>
    </row>
    <row r="5" spans="2:5" x14ac:dyDescent="0.3">
      <c r="B5" s="7" t="s">
        <v>6</v>
      </c>
      <c r="C5" s="7">
        <v>26962</v>
      </c>
      <c r="D5" s="7" t="s">
        <v>375</v>
      </c>
      <c r="E5" s="7" t="s">
        <v>366</v>
      </c>
    </row>
    <row r="6" spans="2:5" x14ac:dyDescent="0.3">
      <c r="B6" s="7" t="s">
        <v>7</v>
      </c>
      <c r="C6" s="7">
        <v>27935</v>
      </c>
      <c r="D6" s="7" t="s">
        <v>375</v>
      </c>
      <c r="E6" s="7" t="s">
        <v>371</v>
      </c>
    </row>
    <row r="7" spans="2:5" x14ac:dyDescent="0.3">
      <c r="B7" s="7" t="s">
        <v>8</v>
      </c>
      <c r="C7" s="7">
        <v>20014</v>
      </c>
      <c r="D7" s="7" t="s">
        <v>375</v>
      </c>
      <c r="E7" s="7" t="s">
        <v>365</v>
      </c>
    </row>
    <row r="8" spans="2:5" x14ac:dyDescent="0.3">
      <c r="B8" s="7" t="s">
        <v>9</v>
      </c>
      <c r="C8" s="7">
        <v>25218</v>
      </c>
      <c r="D8" s="7" t="s">
        <v>375</v>
      </c>
      <c r="E8" s="7" t="s">
        <v>365</v>
      </c>
    </row>
    <row r="9" spans="2:5" x14ac:dyDescent="0.3">
      <c r="B9" s="7" t="s">
        <v>10</v>
      </c>
      <c r="C9" s="7">
        <v>108470</v>
      </c>
      <c r="D9" s="7" t="s">
        <v>376</v>
      </c>
      <c r="E9" s="7" t="s">
        <v>369</v>
      </c>
    </row>
    <row r="10" spans="2:5" x14ac:dyDescent="0.3">
      <c r="B10" s="7" t="s">
        <v>11</v>
      </c>
      <c r="C10" s="7">
        <v>72629</v>
      </c>
      <c r="D10" s="7" t="s">
        <v>377</v>
      </c>
      <c r="E10" s="7" t="s">
        <v>364</v>
      </c>
    </row>
    <row r="11" spans="2:5" x14ac:dyDescent="0.3">
      <c r="B11" s="7" t="s">
        <v>12</v>
      </c>
      <c r="C11" s="7">
        <v>203990</v>
      </c>
      <c r="D11" s="7" t="s">
        <v>376</v>
      </c>
      <c r="E11" s="7" t="s">
        <v>368</v>
      </c>
    </row>
    <row r="12" spans="2:5" x14ac:dyDescent="0.3">
      <c r="B12" s="7" t="s">
        <v>13</v>
      </c>
      <c r="C12" s="7">
        <v>109682</v>
      </c>
      <c r="D12" s="7" t="s">
        <v>376</v>
      </c>
      <c r="E12" s="7" t="s">
        <v>365</v>
      </c>
    </row>
    <row r="13" spans="2:5" x14ac:dyDescent="0.3">
      <c r="B13" s="7" t="s">
        <v>14</v>
      </c>
      <c r="C13" s="7">
        <v>10083</v>
      </c>
      <c r="D13" s="7" t="s">
        <v>375</v>
      </c>
      <c r="E13" s="7" t="s">
        <v>367</v>
      </c>
    </row>
    <row r="14" spans="2:5" x14ac:dyDescent="0.3">
      <c r="B14" s="7" t="s">
        <v>15</v>
      </c>
      <c r="C14" s="7">
        <v>54766</v>
      </c>
      <c r="D14" s="7" t="s">
        <v>377</v>
      </c>
      <c r="E14" s="7" t="s">
        <v>367</v>
      </c>
    </row>
    <row r="15" spans="2:5" x14ac:dyDescent="0.3">
      <c r="B15" s="7" t="s">
        <v>16</v>
      </c>
      <c r="C15" s="7">
        <v>3654</v>
      </c>
      <c r="D15" s="7" t="s">
        <v>375</v>
      </c>
      <c r="E15" s="7" t="s">
        <v>371</v>
      </c>
    </row>
    <row r="16" spans="2:5" x14ac:dyDescent="0.3">
      <c r="B16" s="7" t="s">
        <v>17</v>
      </c>
      <c r="C16" s="7">
        <v>155226</v>
      </c>
      <c r="D16" s="7" t="s">
        <v>376</v>
      </c>
      <c r="E16" s="7" t="s">
        <v>296</v>
      </c>
    </row>
    <row r="17" spans="2:5" x14ac:dyDescent="0.3">
      <c r="B17" s="7" t="s">
        <v>18</v>
      </c>
      <c r="C17" s="7">
        <v>89870</v>
      </c>
      <c r="D17" s="7" t="s">
        <v>377</v>
      </c>
      <c r="E17" s="7" t="s">
        <v>369</v>
      </c>
    </row>
    <row r="18" spans="2:5" x14ac:dyDescent="0.3">
      <c r="B18" s="7" t="s">
        <v>19</v>
      </c>
      <c r="C18" s="7">
        <v>854047</v>
      </c>
      <c r="D18" s="7" t="s">
        <v>376</v>
      </c>
      <c r="E18" s="7" t="s">
        <v>369</v>
      </c>
    </row>
    <row r="19" spans="2:5" x14ac:dyDescent="0.3">
      <c r="B19" s="7" t="s">
        <v>20</v>
      </c>
      <c r="C19" s="7">
        <v>161156</v>
      </c>
      <c r="D19" s="7" t="s">
        <v>376</v>
      </c>
      <c r="E19" s="7" t="s">
        <v>366</v>
      </c>
    </row>
    <row r="20" spans="2:5" x14ac:dyDescent="0.3">
      <c r="B20" s="7" t="s">
        <v>21</v>
      </c>
      <c r="C20" s="7">
        <v>11801</v>
      </c>
      <c r="D20" s="7" t="s">
        <v>375</v>
      </c>
      <c r="E20" s="7" t="s">
        <v>115</v>
      </c>
    </row>
    <row r="21" spans="2:5" x14ac:dyDescent="0.3">
      <c r="B21" s="7" t="s">
        <v>22</v>
      </c>
      <c r="C21" s="7">
        <v>157223</v>
      </c>
      <c r="D21" s="7" t="s">
        <v>376</v>
      </c>
      <c r="E21" s="7" t="s">
        <v>366</v>
      </c>
    </row>
    <row r="22" spans="2:5" x14ac:dyDescent="0.3">
      <c r="B22" s="7" t="s">
        <v>23</v>
      </c>
      <c r="C22" s="7">
        <v>67708</v>
      </c>
      <c r="D22" s="7" t="s">
        <v>377</v>
      </c>
      <c r="E22" s="7" t="s">
        <v>370</v>
      </c>
    </row>
    <row r="23" spans="2:5" x14ac:dyDescent="0.3">
      <c r="B23" s="7" t="s">
        <v>24</v>
      </c>
      <c r="C23" s="7">
        <v>16719</v>
      </c>
      <c r="D23" s="7" t="s">
        <v>375</v>
      </c>
      <c r="E23" s="7" t="s">
        <v>367</v>
      </c>
    </row>
    <row r="24" spans="2:5" x14ac:dyDescent="0.3">
      <c r="B24" s="7" t="s">
        <v>25</v>
      </c>
      <c r="C24" s="7">
        <v>6799</v>
      </c>
      <c r="D24" s="7" t="s">
        <v>375</v>
      </c>
      <c r="E24" s="7" t="s">
        <v>367</v>
      </c>
    </row>
    <row r="25" spans="2:5" x14ac:dyDescent="0.3">
      <c r="B25" s="7" t="s">
        <v>26</v>
      </c>
      <c r="C25" s="7">
        <v>24630</v>
      </c>
      <c r="D25" s="7" t="s">
        <v>375</v>
      </c>
      <c r="E25" s="7" t="s">
        <v>296</v>
      </c>
    </row>
    <row r="26" spans="2:5" x14ac:dyDescent="0.3">
      <c r="B26" s="7" t="s">
        <v>27</v>
      </c>
      <c r="C26" s="7">
        <v>48477</v>
      </c>
      <c r="D26" s="7" t="s">
        <v>375</v>
      </c>
      <c r="E26" s="7" t="s">
        <v>365</v>
      </c>
    </row>
    <row r="27" spans="2:5" x14ac:dyDescent="0.3">
      <c r="B27" s="7" t="s">
        <v>28</v>
      </c>
      <c r="C27" s="7">
        <v>57339</v>
      </c>
      <c r="D27" s="7" t="s">
        <v>377</v>
      </c>
      <c r="E27" s="7" t="s">
        <v>366</v>
      </c>
    </row>
    <row r="28" spans="2:5" x14ac:dyDescent="0.3">
      <c r="B28" s="7" t="s">
        <v>29</v>
      </c>
      <c r="C28" s="7">
        <v>15895</v>
      </c>
      <c r="D28" s="7" t="s">
        <v>375</v>
      </c>
      <c r="E28" s="7" t="s">
        <v>372</v>
      </c>
    </row>
    <row r="29" spans="2:5" x14ac:dyDescent="0.3">
      <c r="B29" s="7" t="s">
        <v>30</v>
      </c>
      <c r="C29" s="7">
        <v>35969</v>
      </c>
      <c r="D29" s="7" t="s">
        <v>375</v>
      </c>
      <c r="E29" s="7" t="s">
        <v>372</v>
      </c>
    </row>
    <row r="30" spans="2:5" x14ac:dyDescent="0.3">
      <c r="B30" s="7" t="s">
        <v>31</v>
      </c>
      <c r="C30" s="7">
        <v>9550</v>
      </c>
      <c r="D30" s="7" t="s">
        <v>375</v>
      </c>
      <c r="E30" s="7" t="s">
        <v>369</v>
      </c>
    </row>
    <row r="31" spans="2:5" x14ac:dyDescent="0.3">
      <c r="B31" s="7" t="s">
        <v>32</v>
      </c>
      <c r="C31" s="7">
        <v>13444</v>
      </c>
      <c r="D31" s="7" t="s">
        <v>375</v>
      </c>
      <c r="E31" s="7" t="s">
        <v>372</v>
      </c>
    </row>
    <row r="32" spans="2:5" x14ac:dyDescent="0.3">
      <c r="B32" s="7" t="s">
        <v>33</v>
      </c>
      <c r="C32" s="7">
        <v>34748</v>
      </c>
      <c r="D32" s="7" t="s">
        <v>375</v>
      </c>
      <c r="E32" s="7" t="s">
        <v>366</v>
      </c>
    </row>
    <row r="33" spans="2:5" x14ac:dyDescent="0.3">
      <c r="B33" s="7" t="s">
        <v>34</v>
      </c>
      <c r="C33" s="7">
        <v>18398</v>
      </c>
      <c r="D33" s="7" t="s">
        <v>375</v>
      </c>
      <c r="E33" s="7" t="s">
        <v>367</v>
      </c>
    </row>
    <row r="34" spans="2:5" x14ac:dyDescent="0.3">
      <c r="B34" s="7" t="s">
        <v>35</v>
      </c>
      <c r="C34" s="7">
        <v>13106</v>
      </c>
      <c r="D34" s="7" t="s">
        <v>375</v>
      </c>
      <c r="E34" s="7" t="s">
        <v>372</v>
      </c>
    </row>
    <row r="35" spans="2:5" x14ac:dyDescent="0.3">
      <c r="B35" s="7" t="s">
        <v>36</v>
      </c>
      <c r="C35" s="7">
        <v>29941</v>
      </c>
      <c r="D35" s="7" t="s">
        <v>375</v>
      </c>
      <c r="E35" s="7" t="s">
        <v>369</v>
      </c>
    </row>
    <row r="36" spans="2:5" x14ac:dyDescent="0.3">
      <c r="B36" s="7" t="s">
        <v>37</v>
      </c>
      <c r="C36" s="7">
        <v>66354</v>
      </c>
      <c r="D36" s="7" t="s">
        <v>377</v>
      </c>
      <c r="E36" s="7" t="s">
        <v>367</v>
      </c>
    </row>
    <row r="37" spans="2:5" x14ac:dyDescent="0.3">
      <c r="B37" s="7" t="s">
        <v>38</v>
      </c>
      <c r="C37" s="7">
        <v>44029</v>
      </c>
      <c r="D37" s="7" t="s">
        <v>375</v>
      </c>
      <c r="E37" s="7" t="s">
        <v>366</v>
      </c>
    </row>
    <row r="38" spans="2:5" x14ac:dyDescent="0.3">
      <c r="B38" s="7" t="s">
        <v>39</v>
      </c>
      <c r="C38" s="7">
        <v>30550</v>
      </c>
      <c r="D38" s="7" t="s">
        <v>375</v>
      </c>
      <c r="E38" s="7" t="s">
        <v>367</v>
      </c>
    </row>
    <row r="39" spans="2:5" x14ac:dyDescent="0.3">
      <c r="B39" s="7" t="s">
        <v>40</v>
      </c>
      <c r="C39" s="7">
        <v>29497</v>
      </c>
      <c r="D39" s="7" t="s">
        <v>375</v>
      </c>
      <c r="E39" s="7" t="s">
        <v>367</v>
      </c>
    </row>
    <row r="40" spans="2:5" x14ac:dyDescent="0.3">
      <c r="B40" s="7" t="s">
        <v>41</v>
      </c>
      <c r="C40" s="7">
        <v>25798</v>
      </c>
      <c r="D40" s="7" t="s">
        <v>375</v>
      </c>
      <c r="E40" s="7" t="s">
        <v>366</v>
      </c>
    </row>
    <row r="41" spans="2:5" x14ac:dyDescent="0.3">
      <c r="B41" s="7" t="s">
        <v>42</v>
      </c>
      <c r="C41" s="7">
        <v>41077</v>
      </c>
      <c r="D41" s="7" t="s">
        <v>375</v>
      </c>
      <c r="E41" s="7" t="s">
        <v>369</v>
      </c>
    </row>
    <row r="42" spans="2:5" x14ac:dyDescent="0.3">
      <c r="B42" s="7" t="s">
        <v>69</v>
      </c>
      <c r="C42" s="7">
        <v>42846</v>
      </c>
      <c r="D42" s="7" t="s">
        <v>375</v>
      </c>
      <c r="E42" s="7" t="s">
        <v>296</v>
      </c>
    </row>
    <row r="43" spans="2:5" x14ac:dyDescent="0.3">
      <c r="B43" s="7" t="s">
        <v>43</v>
      </c>
      <c r="C43" s="7">
        <v>20144</v>
      </c>
      <c r="D43" s="7" t="s">
        <v>375</v>
      </c>
      <c r="E43" s="7" t="s">
        <v>367</v>
      </c>
    </row>
    <row r="44" spans="2:5" x14ac:dyDescent="0.3">
      <c r="B44" s="7" t="s">
        <v>44</v>
      </c>
      <c r="C44" s="7">
        <v>10795</v>
      </c>
      <c r="D44" s="7" t="s">
        <v>375</v>
      </c>
      <c r="E44" s="7" t="s">
        <v>369</v>
      </c>
    </row>
    <row r="45" spans="2:5" x14ac:dyDescent="0.3">
      <c r="B45" s="7" t="s">
        <v>45</v>
      </c>
      <c r="C45" s="7">
        <v>23208</v>
      </c>
      <c r="D45" s="7" t="s">
        <v>375</v>
      </c>
      <c r="E45" s="7" t="s">
        <v>369</v>
      </c>
    </row>
    <row r="46" spans="2:5" x14ac:dyDescent="0.3">
      <c r="B46" s="7" t="s">
        <v>46</v>
      </c>
      <c r="C46" s="7">
        <v>33948</v>
      </c>
      <c r="D46" s="7" t="s">
        <v>375</v>
      </c>
      <c r="E46" s="7" t="s">
        <v>365</v>
      </c>
    </row>
    <row r="47" spans="2:5" x14ac:dyDescent="0.3">
      <c r="B47" s="7" t="s">
        <v>47</v>
      </c>
      <c r="C47" s="7">
        <v>10502</v>
      </c>
      <c r="D47" s="7" t="s">
        <v>375</v>
      </c>
      <c r="E47" s="7" t="s">
        <v>367</v>
      </c>
    </row>
    <row r="48" spans="2:5" x14ac:dyDescent="0.3">
      <c r="B48" s="7" t="s">
        <v>48</v>
      </c>
      <c r="C48" s="7">
        <v>25351</v>
      </c>
      <c r="D48" s="7" t="s">
        <v>375</v>
      </c>
      <c r="E48" s="7" t="s">
        <v>370</v>
      </c>
    </row>
    <row r="49" spans="2:5" x14ac:dyDescent="0.3">
      <c r="B49" s="7" t="s">
        <v>49</v>
      </c>
      <c r="C49" s="7">
        <v>23124</v>
      </c>
      <c r="D49" s="7" t="s">
        <v>375</v>
      </c>
      <c r="E49" s="7" t="s">
        <v>364</v>
      </c>
    </row>
    <row r="50" spans="2:5" x14ac:dyDescent="0.3">
      <c r="B50" s="7" t="s">
        <v>50</v>
      </c>
      <c r="C50" s="7">
        <v>22716</v>
      </c>
      <c r="D50" s="7" t="s">
        <v>375</v>
      </c>
      <c r="E50" s="7" t="s">
        <v>373</v>
      </c>
    </row>
    <row r="51" spans="2:5" x14ac:dyDescent="0.3">
      <c r="B51" s="7" t="s">
        <v>51</v>
      </c>
      <c r="C51" s="7">
        <v>28853</v>
      </c>
      <c r="D51" s="7" t="s">
        <v>375</v>
      </c>
      <c r="E51" s="7" t="s">
        <v>367</v>
      </c>
    </row>
    <row r="52" spans="2:5" x14ac:dyDescent="0.3">
      <c r="B52" s="7" t="s">
        <v>52</v>
      </c>
      <c r="C52" s="7">
        <v>30672</v>
      </c>
      <c r="D52" s="7" t="s">
        <v>375</v>
      </c>
      <c r="E52" s="7" t="s">
        <v>367</v>
      </c>
    </row>
    <row r="53" spans="2:5" x14ac:dyDescent="0.3">
      <c r="B53" s="7" t="s">
        <v>53</v>
      </c>
      <c r="C53" s="7">
        <v>183448</v>
      </c>
      <c r="D53" s="7" t="s">
        <v>376</v>
      </c>
      <c r="E53" s="7" t="s">
        <v>367</v>
      </c>
    </row>
    <row r="54" spans="2:5" x14ac:dyDescent="0.3">
      <c r="B54" s="7" t="s">
        <v>54</v>
      </c>
      <c r="C54" s="7">
        <v>17040</v>
      </c>
      <c r="D54" s="7" t="s">
        <v>375</v>
      </c>
      <c r="E54" s="7" t="s">
        <v>365</v>
      </c>
    </row>
    <row r="55" spans="2:5" x14ac:dyDescent="0.3">
      <c r="B55" s="7" t="s">
        <v>55</v>
      </c>
      <c r="C55" s="7">
        <v>36352</v>
      </c>
      <c r="D55" s="7" t="s">
        <v>375</v>
      </c>
      <c r="E55" s="7" t="s">
        <v>366</v>
      </c>
    </row>
    <row r="56" spans="2:5" x14ac:dyDescent="0.3">
      <c r="B56" s="7" t="s">
        <v>56</v>
      </c>
      <c r="C56" s="7">
        <v>20771</v>
      </c>
      <c r="D56" s="7" t="s">
        <v>375</v>
      </c>
      <c r="E56" s="7" t="s">
        <v>366</v>
      </c>
    </row>
    <row r="57" spans="2:5" x14ac:dyDescent="0.3">
      <c r="B57" s="7" t="s">
        <v>57</v>
      </c>
      <c r="C57" s="7">
        <v>28241</v>
      </c>
      <c r="D57" s="7" t="s">
        <v>375</v>
      </c>
      <c r="E57" s="7" t="s">
        <v>372</v>
      </c>
    </row>
    <row r="58" spans="2:5" x14ac:dyDescent="0.3">
      <c r="B58" s="7" t="s">
        <v>58</v>
      </c>
      <c r="C58" s="7">
        <v>15214</v>
      </c>
      <c r="D58" s="7" t="s">
        <v>375</v>
      </c>
      <c r="E58" s="7" t="s">
        <v>296</v>
      </c>
    </row>
    <row r="59" spans="2:5" x14ac:dyDescent="0.3">
      <c r="B59" s="7" t="s">
        <v>59</v>
      </c>
      <c r="C59" s="7">
        <v>21266</v>
      </c>
      <c r="D59" s="7" t="s">
        <v>375</v>
      </c>
      <c r="E59" s="7" t="s">
        <v>296</v>
      </c>
    </row>
    <row r="60" spans="2:5" x14ac:dyDescent="0.3">
      <c r="B60" s="7" t="s">
        <v>60</v>
      </c>
      <c r="C60" s="7">
        <v>26365</v>
      </c>
      <c r="D60" s="7" t="s">
        <v>375</v>
      </c>
      <c r="E60" s="7" t="s">
        <v>366</v>
      </c>
    </row>
    <row r="61" spans="2:5" x14ac:dyDescent="0.3">
      <c r="B61" s="7" t="s">
        <v>61</v>
      </c>
      <c r="C61" s="7">
        <v>66854</v>
      </c>
      <c r="D61" s="7" t="s">
        <v>377</v>
      </c>
      <c r="E61" s="7" t="s">
        <v>365</v>
      </c>
    </row>
    <row r="62" spans="2:5" x14ac:dyDescent="0.3">
      <c r="B62" s="7" t="s">
        <v>62</v>
      </c>
      <c r="C62" s="7">
        <v>35608</v>
      </c>
      <c r="D62" s="7" t="s">
        <v>375</v>
      </c>
      <c r="E62" s="7" t="s">
        <v>369</v>
      </c>
    </row>
    <row r="63" spans="2:5" x14ac:dyDescent="0.3">
      <c r="B63" s="7" t="s">
        <v>63</v>
      </c>
      <c r="C63" s="7">
        <v>35299</v>
      </c>
      <c r="D63" s="7" t="s">
        <v>375</v>
      </c>
      <c r="E63" s="7" t="s">
        <v>370</v>
      </c>
    </row>
    <row r="64" spans="2:5" x14ac:dyDescent="0.3">
      <c r="B64" s="7" t="s">
        <v>64</v>
      </c>
      <c r="C64" s="7">
        <v>20336</v>
      </c>
      <c r="D64" s="7" t="s">
        <v>375</v>
      </c>
      <c r="E64" s="7" t="s">
        <v>367</v>
      </c>
    </row>
    <row r="65" spans="2:5" x14ac:dyDescent="0.3">
      <c r="B65" s="7" t="s">
        <v>65</v>
      </c>
      <c r="C65" s="7">
        <v>24911</v>
      </c>
      <c r="D65" s="7" t="s">
        <v>375</v>
      </c>
      <c r="E65" s="7" t="s">
        <v>367</v>
      </c>
    </row>
    <row r="66" spans="2:5" x14ac:dyDescent="0.3">
      <c r="B66" s="7" t="s">
        <v>66</v>
      </c>
      <c r="C66" s="7">
        <v>28195</v>
      </c>
      <c r="D66" s="7" t="s">
        <v>375</v>
      </c>
      <c r="E66" s="7" t="s">
        <v>366</v>
      </c>
    </row>
    <row r="67" spans="2:5" x14ac:dyDescent="0.3">
      <c r="B67" s="7" t="s">
        <v>67</v>
      </c>
      <c r="C67" s="7">
        <v>28242</v>
      </c>
      <c r="D67" s="7" t="s">
        <v>375</v>
      </c>
      <c r="E67" s="7" t="s">
        <v>364</v>
      </c>
    </row>
    <row r="68" spans="2:5" x14ac:dyDescent="0.3">
      <c r="B68" s="7" t="s">
        <v>68</v>
      </c>
      <c r="C68" s="7">
        <v>18904</v>
      </c>
      <c r="D68" s="7" t="s">
        <v>375</v>
      </c>
      <c r="E68" s="7" t="s">
        <v>371</v>
      </c>
    </row>
    <row r="69" spans="2:5" x14ac:dyDescent="0.3">
      <c r="B69" s="7" t="s">
        <v>73</v>
      </c>
      <c r="C69" s="7">
        <v>102253</v>
      </c>
      <c r="D69" s="7" t="s">
        <v>376</v>
      </c>
      <c r="E69" s="7" t="s">
        <v>365</v>
      </c>
    </row>
    <row r="70" spans="2:5" x14ac:dyDescent="0.3">
      <c r="B70" s="7" t="s">
        <v>74</v>
      </c>
      <c r="C70" s="7">
        <v>24864</v>
      </c>
      <c r="D70" s="7" t="s">
        <v>375</v>
      </c>
      <c r="E70" s="7" t="s">
        <v>115</v>
      </c>
    </row>
    <row r="71" spans="2:5" x14ac:dyDescent="0.3">
      <c r="B71" s="7" t="s">
        <v>76</v>
      </c>
      <c r="C71" s="7">
        <v>32137</v>
      </c>
      <c r="D71" s="7" t="s">
        <v>375</v>
      </c>
      <c r="E71" s="7" t="s">
        <v>367</v>
      </c>
    </row>
    <row r="72" spans="2:5" x14ac:dyDescent="0.3">
      <c r="B72" s="7" t="s">
        <v>77</v>
      </c>
      <c r="C72" s="7">
        <v>99653</v>
      </c>
      <c r="D72" s="7" t="s">
        <v>377</v>
      </c>
      <c r="E72" s="7" t="s">
        <v>364</v>
      </c>
    </row>
    <row r="73" spans="2:5" x14ac:dyDescent="0.3">
      <c r="B73" s="7" t="s">
        <v>78</v>
      </c>
      <c r="C73" s="7">
        <v>28121</v>
      </c>
      <c r="D73" s="7" t="s">
        <v>375</v>
      </c>
      <c r="E73" s="7" t="s">
        <v>369</v>
      </c>
    </row>
    <row r="74" spans="2:5" x14ac:dyDescent="0.3">
      <c r="B74" s="7" t="s">
        <v>79</v>
      </c>
      <c r="C74" s="7">
        <v>26291</v>
      </c>
      <c r="D74" s="7" t="s">
        <v>375</v>
      </c>
      <c r="E74" s="7" t="s">
        <v>364</v>
      </c>
    </row>
    <row r="75" spans="2:5" x14ac:dyDescent="0.3">
      <c r="B75" s="7" t="s">
        <v>80</v>
      </c>
      <c r="C75" s="7">
        <v>11328</v>
      </c>
      <c r="D75" s="7" t="s">
        <v>375</v>
      </c>
      <c r="E75" s="7" t="s">
        <v>366</v>
      </c>
    </row>
    <row r="76" spans="2:5" x14ac:dyDescent="0.3">
      <c r="B76" s="7" t="s">
        <v>81</v>
      </c>
      <c r="C76" s="7">
        <v>57382</v>
      </c>
      <c r="D76" s="7" t="s">
        <v>377</v>
      </c>
      <c r="E76" s="7" t="s">
        <v>366</v>
      </c>
    </row>
    <row r="77" spans="2:5" x14ac:dyDescent="0.3">
      <c r="B77" s="7" t="s">
        <v>82</v>
      </c>
      <c r="C77" s="7">
        <v>25777</v>
      </c>
      <c r="D77" s="7" t="s">
        <v>375</v>
      </c>
      <c r="E77" s="7" t="s">
        <v>367</v>
      </c>
    </row>
    <row r="78" spans="2:5" x14ac:dyDescent="0.3">
      <c r="B78" s="7" t="s">
        <v>83</v>
      </c>
      <c r="C78" s="7">
        <v>118426</v>
      </c>
      <c r="D78" s="7" t="s">
        <v>376</v>
      </c>
      <c r="E78" s="7" t="s">
        <v>365</v>
      </c>
    </row>
    <row r="79" spans="2:5" x14ac:dyDescent="0.3">
      <c r="B79" s="7" t="s">
        <v>84</v>
      </c>
      <c r="C79" s="7">
        <v>19440</v>
      </c>
      <c r="D79" s="7" t="s">
        <v>375</v>
      </c>
      <c r="E79" s="7" t="s">
        <v>369</v>
      </c>
    </row>
    <row r="80" spans="2:5" x14ac:dyDescent="0.3">
      <c r="B80" s="7" t="s">
        <v>85</v>
      </c>
      <c r="C80" s="7">
        <v>27063</v>
      </c>
      <c r="D80" s="7" t="s">
        <v>375</v>
      </c>
      <c r="E80" s="7" t="s">
        <v>367</v>
      </c>
    </row>
    <row r="81" spans="2:5" x14ac:dyDescent="0.3">
      <c r="B81" s="7" t="s">
        <v>86</v>
      </c>
      <c r="C81" s="7">
        <v>40735</v>
      </c>
      <c r="D81" s="7" t="s">
        <v>375</v>
      </c>
      <c r="E81" s="7" t="s">
        <v>368</v>
      </c>
    </row>
    <row r="82" spans="2:5" x14ac:dyDescent="0.3">
      <c r="B82" s="7" t="s">
        <v>87</v>
      </c>
      <c r="C82" s="7">
        <v>18701</v>
      </c>
      <c r="D82" s="7" t="s">
        <v>375</v>
      </c>
      <c r="E82" s="7" t="s">
        <v>366</v>
      </c>
    </row>
    <row r="83" spans="2:5" x14ac:dyDescent="0.3">
      <c r="B83" s="7" t="s">
        <v>88</v>
      </c>
      <c r="C83" s="7">
        <v>25438</v>
      </c>
      <c r="D83" s="7" t="s">
        <v>375</v>
      </c>
      <c r="E83" s="7" t="s">
        <v>366</v>
      </c>
    </row>
    <row r="84" spans="2:5" x14ac:dyDescent="0.3">
      <c r="B84" s="7" t="s">
        <v>89</v>
      </c>
      <c r="C84" s="7">
        <v>31751</v>
      </c>
      <c r="D84" s="7" t="s">
        <v>375</v>
      </c>
      <c r="E84" s="7" t="s">
        <v>372</v>
      </c>
    </row>
    <row r="85" spans="2:5" x14ac:dyDescent="0.3">
      <c r="B85" s="7" t="s">
        <v>90</v>
      </c>
      <c r="C85" s="7">
        <v>35953</v>
      </c>
      <c r="D85" s="7" t="s">
        <v>375</v>
      </c>
      <c r="E85" s="7" t="s">
        <v>369</v>
      </c>
    </row>
    <row r="86" spans="2:5" x14ac:dyDescent="0.3">
      <c r="B86" s="7" t="s">
        <v>91</v>
      </c>
      <c r="C86" s="7">
        <v>114682</v>
      </c>
      <c r="D86" s="7" t="s">
        <v>376</v>
      </c>
      <c r="E86" s="7" t="s">
        <v>366</v>
      </c>
    </row>
    <row r="87" spans="2:5" x14ac:dyDescent="0.3">
      <c r="B87" s="7" t="s">
        <v>92</v>
      </c>
      <c r="C87" s="7">
        <v>9112</v>
      </c>
      <c r="D87" s="7" t="s">
        <v>375</v>
      </c>
      <c r="E87" s="7" t="s">
        <v>296</v>
      </c>
    </row>
    <row r="88" spans="2:5" x14ac:dyDescent="0.3">
      <c r="B88" s="7" t="s">
        <v>93</v>
      </c>
      <c r="C88" s="7">
        <v>18778</v>
      </c>
      <c r="D88" s="7" t="s">
        <v>375</v>
      </c>
      <c r="E88" s="7" t="s">
        <v>367</v>
      </c>
    </row>
    <row r="89" spans="2:5" x14ac:dyDescent="0.3">
      <c r="B89" s="7" t="s">
        <v>94</v>
      </c>
      <c r="C89" s="7">
        <v>25566</v>
      </c>
      <c r="D89" s="7" t="s">
        <v>375</v>
      </c>
      <c r="E89" s="7" t="s">
        <v>372</v>
      </c>
    </row>
    <row r="90" spans="2:5" x14ac:dyDescent="0.3">
      <c r="B90" s="7" t="s">
        <v>95</v>
      </c>
      <c r="C90" s="7">
        <v>229126</v>
      </c>
      <c r="D90" s="7" t="s">
        <v>376</v>
      </c>
      <c r="E90" s="7" t="s">
        <v>367</v>
      </c>
    </row>
    <row r="91" spans="2:5" x14ac:dyDescent="0.3">
      <c r="B91" s="7" t="s">
        <v>96</v>
      </c>
      <c r="C91" s="7">
        <v>23107</v>
      </c>
      <c r="D91" s="7" t="s">
        <v>375</v>
      </c>
      <c r="E91" s="7" t="s">
        <v>366</v>
      </c>
    </row>
    <row r="92" spans="2:5" x14ac:dyDescent="0.3">
      <c r="B92" s="7" t="s">
        <v>97</v>
      </c>
      <c r="C92" s="7">
        <v>107192</v>
      </c>
      <c r="D92" s="7" t="s">
        <v>376</v>
      </c>
      <c r="E92" s="7" t="s">
        <v>370</v>
      </c>
    </row>
    <row r="93" spans="2:5" x14ac:dyDescent="0.3">
      <c r="B93" s="7" t="s">
        <v>98</v>
      </c>
      <c r="C93" s="7">
        <v>18476</v>
      </c>
      <c r="D93" s="7" t="s">
        <v>375</v>
      </c>
      <c r="E93" s="7" t="s">
        <v>369</v>
      </c>
    </row>
    <row r="94" spans="2:5" x14ac:dyDescent="0.3">
      <c r="B94" s="7" t="s">
        <v>99</v>
      </c>
      <c r="C94" s="7">
        <v>158261</v>
      </c>
      <c r="D94" s="7" t="s">
        <v>376</v>
      </c>
      <c r="E94" s="7" t="s">
        <v>364</v>
      </c>
    </row>
    <row r="95" spans="2:5" x14ac:dyDescent="0.3">
      <c r="B95" s="7" t="s">
        <v>100</v>
      </c>
      <c r="C95" s="7">
        <v>32863</v>
      </c>
      <c r="D95" s="7" t="s">
        <v>375</v>
      </c>
      <c r="E95" s="7" t="s">
        <v>366</v>
      </c>
    </row>
    <row r="96" spans="2:5" x14ac:dyDescent="0.3">
      <c r="B96" s="7" t="s">
        <v>101</v>
      </c>
      <c r="C96" s="7">
        <v>26793</v>
      </c>
      <c r="D96" s="7" t="s">
        <v>375</v>
      </c>
      <c r="E96" s="7" t="s">
        <v>366</v>
      </c>
    </row>
    <row r="97" spans="2:5" x14ac:dyDescent="0.3">
      <c r="B97" s="7" t="s">
        <v>102</v>
      </c>
      <c r="C97" s="7">
        <v>43532</v>
      </c>
      <c r="D97" s="7" t="s">
        <v>375</v>
      </c>
      <c r="E97" s="7" t="s">
        <v>367</v>
      </c>
    </row>
    <row r="98" spans="2:5" x14ac:dyDescent="0.3">
      <c r="B98" s="7" t="s">
        <v>70</v>
      </c>
      <c r="C98" s="7">
        <v>51742</v>
      </c>
      <c r="D98" s="7" t="s">
        <v>377</v>
      </c>
      <c r="E98" s="7" t="s">
        <v>371</v>
      </c>
    </row>
    <row r="99" spans="2:5" x14ac:dyDescent="0.3">
      <c r="B99" s="7" t="s">
        <v>103</v>
      </c>
      <c r="C99" s="7">
        <v>21517</v>
      </c>
      <c r="D99" s="7" t="s">
        <v>375</v>
      </c>
      <c r="E99" s="7" t="s">
        <v>367</v>
      </c>
    </row>
    <row r="100" spans="2:5" x14ac:dyDescent="0.3">
      <c r="B100" s="7" t="s">
        <v>104</v>
      </c>
      <c r="C100" s="7">
        <v>39252</v>
      </c>
      <c r="D100" s="7" t="s">
        <v>375</v>
      </c>
      <c r="E100" s="7" t="s">
        <v>367</v>
      </c>
    </row>
    <row r="101" spans="2:5" x14ac:dyDescent="0.3">
      <c r="B101" s="7" t="s">
        <v>105</v>
      </c>
      <c r="C101" s="7">
        <v>30340</v>
      </c>
      <c r="D101" s="7" t="s">
        <v>375</v>
      </c>
      <c r="E101" s="7" t="s">
        <v>367</v>
      </c>
    </row>
    <row r="102" spans="2:5" x14ac:dyDescent="0.3">
      <c r="B102" s="7" t="s">
        <v>106</v>
      </c>
      <c r="C102" s="7">
        <v>17052</v>
      </c>
      <c r="D102" s="7" t="s">
        <v>375</v>
      </c>
      <c r="E102" s="7" t="s">
        <v>372</v>
      </c>
    </row>
    <row r="103" spans="2:5" x14ac:dyDescent="0.3">
      <c r="B103" s="7" t="s">
        <v>107</v>
      </c>
      <c r="C103" s="7">
        <v>26313</v>
      </c>
      <c r="D103" s="7" t="s">
        <v>375</v>
      </c>
      <c r="E103" s="7" t="s">
        <v>367</v>
      </c>
    </row>
    <row r="104" spans="2:5" x14ac:dyDescent="0.3">
      <c r="B104" s="7" t="s">
        <v>108</v>
      </c>
      <c r="C104" s="7">
        <v>49129</v>
      </c>
      <c r="D104" s="7" t="s">
        <v>375</v>
      </c>
      <c r="E104" s="7" t="s">
        <v>365</v>
      </c>
    </row>
    <row r="105" spans="2:5" x14ac:dyDescent="0.3">
      <c r="B105" s="7" t="s">
        <v>109</v>
      </c>
      <c r="C105" s="7">
        <v>37636</v>
      </c>
      <c r="D105" s="7" t="s">
        <v>375</v>
      </c>
      <c r="E105" s="7" t="s">
        <v>373</v>
      </c>
    </row>
    <row r="106" spans="2:5" x14ac:dyDescent="0.3">
      <c r="B106" s="7" t="s">
        <v>110</v>
      </c>
      <c r="C106" s="7">
        <v>23621</v>
      </c>
      <c r="D106" s="7" t="s">
        <v>375</v>
      </c>
      <c r="E106" s="7" t="s">
        <v>367</v>
      </c>
    </row>
    <row r="107" spans="2:5" x14ac:dyDescent="0.3">
      <c r="B107" s="7" t="s">
        <v>111</v>
      </c>
      <c r="C107" s="7">
        <v>57337</v>
      </c>
      <c r="D107" s="7" t="s">
        <v>377</v>
      </c>
      <c r="E107" s="7" t="s">
        <v>369</v>
      </c>
    </row>
    <row r="108" spans="2:5" x14ac:dyDescent="0.3">
      <c r="B108" s="7" t="s">
        <v>112</v>
      </c>
      <c r="C108" s="7">
        <v>36284</v>
      </c>
      <c r="D108" s="7" t="s">
        <v>375</v>
      </c>
      <c r="E108" s="7" t="s">
        <v>365</v>
      </c>
    </row>
    <row r="109" spans="2:5" x14ac:dyDescent="0.3">
      <c r="B109" s="7" t="s">
        <v>113</v>
      </c>
      <c r="C109" s="7">
        <v>72700</v>
      </c>
      <c r="D109" s="7" t="s">
        <v>377</v>
      </c>
      <c r="E109" s="7" t="s">
        <v>365</v>
      </c>
    </row>
    <row r="110" spans="2:5" x14ac:dyDescent="0.3">
      <c r="B110" s="7" t="s">
        <v>114</v>
      </c>
      <c r="C110" s="7">
        <v>12419</v>
      </c>
      <c r="D110" s="7" t="s">
        <v>375</v>
      </c>
      <c r="E110" s="7" t="s">
        <v>367</v>
      </c>
    </row>
    <row r="111" spans="2:5" x14ac:dyDescent="0.3">
      <c r="B111" s="7" t="s">
        <v>2</v>
      </c>
      <c r="C111" s="7">
        <v>532561</v>
      </c>
      <c r="D111" s="7" t="s">
        <v>376</v>
      </c>
      <c r="E111" s="7" t="s">
        <v>365</v>
      </c>
    </row>
    <row r="112" spans="2:5" x14ac:dyDescent="0.3">
      <c r="B112" s="7" t="s">
        <v>115</v>
      </c>
      <c r="C112" s="7">
        <v>229962</v>
      </c>
      <c r="D112" s="7" t="s">
        <v>376</v>
      </c>
      <c r="E112" s="7" t="s">
        <v>115</v>
      </c>
    </row>
    <row r="113" spans="2:5" x14ac:dyDescent="0.3">
      <c r="B113" s="7" t="s">
        <v>116</v>
      </c>
      <c r="C113" s="7">
        <v>14196</v>
      </c>
      <c r="D113" s="7" t="s">
        <v>375</v>
      </c>
      <c r="E113" s="7" t="s">
        <v>372</v>
      </c>
    </row>
    <row r="114" spans="2:5" x14ac:dyDescent="0.3">
      <c r="B114" s="7" t="s">
        <v>117</v>
      </c>
      <c r="C114" s="7">
        <v>24291</v>
      </c>
      <c r="D114" s="7" t="s">
        <v>375</v>
      </c>
      <c r="E114" s="7" t="s">
        <v>364</v>
      </c>
    </row>
    <row r="115" spans="2:5" x14ac:dyDescent="0.3">
      <c r="B115" s="7" t="s">
        <v>118</v>
      </c>
      <c r="C115" s="7">
        <v>14103</v>
      </c>
      <c r="D115" s="7" t="s">
        <v>375</v>
      </c>
      <c r="E115" s="7" t="s">
        <v>367</v>
      </c>
    </row>
    <row r="116" spans="2:5" x14ac:dyDescent="0.3">
      <c r="B116" s="7" t="s">
        <v>119</v>
      </c>
      <c r="C116" s="7">
        <v>159709</v>
      </c>
      <c r="D116" s="7" t="s">
        <v>376</v>
      </c>
      <c r="E116" s="7" t="s">
        <v>369</v>
      </c>
    </row>
    <row r="117" spans="2:5" x14ac:dyDescent="0.3">
      <c r="B117" s="7" t="s">
        <v>120</v>
      </c>
      <c r="C117" s="7">
        <v>153149</v>
      </c>
      <c r="D117" s="7" t="s">
        <v>376</v>
      </c>
      <c r="E117" s="7" t="s">
        <v>369</v>
      </c>
    </row>
    <row r="118" spans="2:5" x14ac:dyDescent="0.3">
      <c r="B118" s="7" t="s">
        <v>121</v>
      </c>
      <c r="C118" s="7">
        <v>29888</v>
      </c>
      <c r="D118" s="7" t="s">
        <v>375</v>
      </c>
      <c r="E118" s="7" t="s">
        <v>367</v>
      </c>
    </row>
    <row r="119" spans="2:5" x14ac:dyDescent="0.3">
      <c r="B119" s="7" t="s">
        <v>122</v>
      </c>
      <c r="C119" s="7">
        <v>60539</v>
      </c>
      <c r="D119" s="7" t="s">
        <v>377</v>
      </c>
      <c r="E119" s="7" t="s">
        <v>364</v>
      </c>
    </row>
    <row r="120" spans="2:5" x14ac:dyDescent="0.3">
      <c r="B120" s="7" t="s">
        <v>123</v>
      </c>
      <c r="C120" s="7">
        <v>46832</v>
      </c>
      <c r="D120" s="7" t="s">
        <v>375</v>
      </c>
      <c r="E120" s="7" t="s">
        <v>366</v>
      </c>
    </row>
    <row r="121" spans="2:5" x14ac:dyDescent="0.3">
      <c r="B121" s="7" t="s">
        <v>124</v>
      </c>
      <c r="C121" s="7">
        <v>17958</v>
      </c>
      <c r="D121" s="7" t="s">
        <v>375</v>
      </c>
      <c r="E121" s="7" t="s">
        <v>365</v>
      </c>
    </row>
    <row r="122" spans="2:5" x14ac:dyDescent="0.3">
      <c r="B122" s="7" t="s">
        <v>125</v>
      </c>
      <c r="C122" s="7">
        <v>15783</v>
      </c>
      <c r="D122" s="7" t="s">
        <v>375</v>
      </c>
      <c r="E122" s="7" t="s">
        <v>371</v>
      </c>
    </row>
    <row r="123" spans="2:5" x14ac:dyDescent="0.3">
      <c r="B123" s="7" t="s">
        <v>126</v>
      </c>
      <c r="C123" s="7">
        <v>12154</v>
      </c>
      <c r="D123" s="7" t="s">
        <v>375</v>
      </c>
      <c r="E123" s="7" t="s">
        <v>366</v>
      </c>
    </row>
    <row r="124" spans="2:5" x14ac:dyDescent="0.3">
      <c r="B124" s="7" t="s">
        <v>127</v>
      </c>
      <c r="C124" s="7">
        <v>39146</v>
      </c>
      <c r="D124" s="7" t="s">
        <v>375</v>
      </c>
      <c r="E124" s="7" t="s">
        <v>369</v>
      </c>
    </row>
    <row r="125" spans="2:5" x14ac:dyDescent="0.3">
      <c r="B125" s="7" t="s">
        <v>128</v>
      </c>
      <c r="C125" s="7">
        <v>27080</v>
      </c>
      <c r="D125" s="7" t="s">
        <v>375</v>
      </c>
      <c r="E125" s="7" t="s">
        <v>369</v>
      </c>
    </row>
    <row r="126" spans="2:5" x14ac:dyDescent="0.3">
      <c r="B126" s="7" t="s">
        <v>129</v>
      </c>
      <c r="C126" s="7">
        <v>18603</v>
      </c>
      <c r="D126" s="7" t="s">
        <v>375</v>
      </c>
      <c r="E126" s="7" t="s">
        <v>366</v>
      </c>
    </row>
    <row r="127" spans="2:5" x14ac:dyDescent="0.3">
      <c r="B127" s="7" t="s">
        <v>130</v>
      </c>
      <c r="C127" s="7">
        <v>50192</v>
      </c>
      <c r="D127" s="7" t="s">
        <v>377</v>
      </c>
      <c r="E127" s="7" t="s">
        <v>371</v>
      </c>
    </row>
    <row r="128" spans="2:5" x14ac:dyDescent="0.3">
      <c r="B128" s="7" t="s">
        <v>131</v>
      </c>
      <c r="C128" s="7">
        <v>55850</v>
      </c>
      <c r="D128" s="7" t="s">
        <v>377</v>
      </c>
      <c r="E128" s="7" t="s">
        <v>369</v>
      </c>
    </row>
    <row r="129" spans="2:5" x14ac:dyDescent="0.3">
      <c r="B129" s="7" t="s">
        <v>132</v>
      </c>
      <c r="C129" s="7">
        <v>86762</v>
      </c>
      <c r="D129" s="7" t="s">
        <v>377</v>
      </c>
      <c r="E129" s="7" t="s">
        <v>372</v>
      </c>
    </row>
    <row r="130" spans="2:5" x14ac:dyDescent="0.3">
      <c r="B130" s="7" t="s">
        <v>133</v>
      </c>
      <c r="C130" s="7">
        <v>15886</v>
      </c>
      <c r="D130" s="7" t="s">
        <v>375</v>
      </c>
      <c r="E130" s="7" t="s">
        <v>367</v>
      </c>
    </row>
    <row r="131" spans="2:5" x14ac:dyDescent="0.3">
      <c r="B131" s="7" t="s">
        <v>134</v>
      </c>
      <c r="C131" s="7">
        <v>23099</v>
      </c>
      <c r="D131" s="7" t="s">
        <v>375</v>
      </c>
      <c r="E131" s="7" t="s">
        <v>369</v>
      </c>
    </row>
    <row r="132" spans="2:5" x14ac:dyDescent="0.3">
      <c r="B132" s="7" t="s">
        <v>75</v>
      </c>
      <c r="C132" s="7">
        <v>55760</v>
      </c>
      <c r="D132" s="7" t="s">
        <v>377</v>
      </c>
      <c r="E132" s="7" t="s">
        <v>369</v>
      </c>
    </row>
    <row r="133" spans="2:5" x14ac:dyDescent="0.3">
      <c r="B133" s="7" t="s">
        <v>135</v>
      </c>
      <c r="C133" s="7">
        <v>35796</v>
      </c>
      <c r="D133" s="7" t="s">
        <v>375</v>
      </c>
      <c r="E133" s="7" t="s">
        <v>364</v>
      </c>
    </row>
    <row r="134" spans="2:5" x14ac:dyDescent="0.3">
      <c r="B134" s="7" t="s">
        <v>136</v>
      </c>
      <c r="C134" s="7">
        <v>39997</v>
      </c>
      <c r="D134" s="7" t="s">
        <v>375</v>
      </c>
      <c r="E134" s="7" t="s">
        <v>365</v>
      </c>
    </row>
    <row r="135" spans="2:5" x14ac:dyDescent="0.3">
      <c r="B135" s="7" t="s">
        <v>137</v>
      </c>
      <c r="C135" s="7">
        <v>90903</v>
      </c>
      <c r="D135" s="7" t="s">
        <v>377</v>
      </c>
      <c r="E135" s="7" t="s">
        <v>367</v>
      </c>
    </row>
    <row r="136" spans="2:5" x14ac:dyDescent="0.3">
      <c r="B136" s="7" t="s">
        <v>138</v>
      </c>
      <c r="C136" s="7">
        <v>30677</v>
      </c>
      <c r="D136" s="7" t="s">
        <v>375</v>
      </c>
      <c r="E136" s="7" t="s">
        <v>365</v>
      </c>
    </row>
    <row r="137" spans="2:5" x14ac:dyDescent="0.3">
      <c r="B137" s="7" t="s">
        <v>139</v>
      </c>
      <c r="C137" s="7">
        <v>80593</v>
      </c>
      <c r="D137" s="7" t="s">
        <v>377</v>
      </c>
      <c r="E137" s="7" t="s">
        <v>364</v>
      </c>
    </row>
    <row r="138" spans="2:5" x14ac:dyDescent="0.3">
      <c r="B138" s="7" t="s">
        <v>3</v>
      </c>
      <c r="C138" s="7">
        <v>153434</v>
      </c>
      <c r="D138" s="7" t="s">
        <v>376</v>
      </c>
      <c r="E138" s="7" t="s">
        <v>367</v>
      </c>
    </row>
    <row r="139" spans="2:5" x14ac:dyDescent="0.3">
      <c r="B139" s="7" t="s">
        <v>141</v>
      </c>
      <c r="C139" s="7">
        <v>16462</v>
      </c>
      <c r="D139" s="7" t="s">
        <v>375</v>
      </c>
      <c r="E139" s="7" t="s">
        <v>366</v>
      </c>
    </row>
    <row r="140" spans="2:5" x14ac:dyDescent="0.3">
      <c r="B140" s="7" t="s">
        <v>142</v>
      </c>
      <c r="C140" s="7">
        <v>43723</v>
      </c>
      <c r="D140" s="7" t="s">
        <v>375</v>
      </c>
      <c r="E140" s="7" t="s">
        <v>367</v>
      </c>
    </row>
    <row r="141" spans="2:5" x14ac:dyDescent="0.3">
      <c r="B141" s="7" t="s">
        <v>143</v>
      </c>
      <c r="C141" s="7">
        <v>21812</v>
      </c>
      <c r="D141" s="7" t="s">
        <v>375</v>
      </c>
      <c r="E141" s="7" t="s">
        <v>365</v>
      </c>
    </row>
    <row r="142" spans="2:5" x14ac:dyDescent="0.3">
      <c r="B142" s="7" t="s">
        <v>144</v>
      </c>
      <c r="C142" s="7">
        <v>15366</v>
      </c>
      <c r="D142" s="7" t="s">
        <v>375</v>
      </c>
      <c r="E142" s="7" t="s">
        <v>367</v>
      </c>
    </row>
    <row r="143" spans="2:5" x14ac:dyDescent="0.3">
      <c r="B143" s="7" t="s">
        <v>145</v>
      </c>
      <c r="C143" s="7">
        <v>89521</v>
      </c>
      <c r="D143" s="7" t="s">
        <v>377</v>
      </c>
      <c r="E143" s="7" t="s">
        <v>369</v>
      </c>
    </row>
    <row r="144" spans="2:5" x14ac:dyDescent="0.3">
      <c r="B144" s="7" t="s">
        <v>146</v>
      </c>
      <c r="C144" s="7">
        <v>86115</v>
      </c>
      <c r="D144" s="7" t="s">
        <v>377</v>
      </c>
      <c r="E144" s="7" t="s">
        <v>365</v>
      </c>
    </row>
    <row r="145" spans="2:5" x14ac:dyDescent="0.3">
      <c r="B145" s="7" t="s">
        <v>147</v>
      </c>
      <c r="C145" s="7">
        <v>34930</v>
      </c>
      <c r="D145" s="7" t="s">
        <v>375</v>
      </c>
      <c r="E145" s="7" t="s">
        <v>364</v>
      </c>
    </row>
    <row r="146" spans="2:5" x14ac:dyDescent="0.3">
      <c r="B146" s="7" t="s">
        <v>140</v>
      </c>
      <c r="C146" s="7">
        <v>48019</v>
      </c>
      <c r="D146" s="7" t="s">
        <v>375</v>
      </c>
      <c r="E146" s="7" t="s">
        <v>115</v>
      </c>
    </row>
    <row r="147" spans="2:5" x14ac:dyDescent="0.3">
      <c r="B147" s="7" t="s">
        <v>148</v>
      </c>
      <c r="C147" s="7">
        <v>47681</v>
      </c>
      <c r="D147" s="7" t="s">
        <v>375</v>
      </c>
      <c r="E147" s="7" t="s">
        <v>369</v>
      </c>
    </row>
    <row r="148" spans="2:5" x14ac:dyDescent="0.3">
      <c r="B148" s="7" t="s">
        <v>149</v>
      </c>
      <c r="C148" s="7">
        <v>55677</v>
      </c>
      <c r="D148" s="7" t="s">
        <v>377</v>
      </c>
      <c r="E148" s="7" t="s">
        <v>370</v>
      </c>
    </row>
    <row r="149" spans="2:5" x14ac:dyDescent="0.3">
      <c r="B149" s="7" t="s">
        <v>150</v>
      </c>
      <c r="C149" s="7">
        <v>72806</v>
      </c>
      <c r="D149" s="7" t="s">
        <v>377</v>
      </c>
      <c r="E149" s="7" t="s">
        <v>369</v>
      </c>
    </row>
    <row r="150" spans="2:5" x14ac:dyDescent="0.3">
      <c r="B150" s="7" t="s">
        <v>151</v>
      </c>
      <c r="C150" s="7">
        <v>42271</v>
      </c>
      <c r="D150" s="7" t="s">
        <v>375</v>
      </c>
      <c r="E150" s="7" t="s">
        <v>372</v>
      </c>
    </row>
    <row r="151" spans="2:5" x14ac:dyDescent="0.3">
      <c r="B151" s="7" t="s">
        <v>152</v>
      </c>
      <c r="C151" s="7">
        <v>49579</v>
      </c>
      <c r="D151" s="7" t="s">
        <v>375</v>
      </c>
      <c r="E151" s="7" t="s">
        <v>296</v>
      </c>
    </row>
    <row r="152" spans="2:5" x14ac:dyDescent="0.3">
      <c r="B152" s="7" t="s">
        <v>153</v>
      </c>
      <c r="C152" s="7">
        <v>41369</v>
      </c>
      <c r="D152" s="7" t="s">
        <v>375</v>
      </c>
      <c r="E152" s="7" t="s">
        <v>369</v>
      </c>
    </row>
    <row r="153" spans="2:5" x14ac:dyDescent="0.3">
      <c r="B153" s="7" t="s">
        <v>154</v>
      </c>
      <c r="C153" s="7">
        <v>27472</v>
      </c>
      <c r="D153" s="7" t="s">
        <v>375</v>
      </c>
      <c r="E153" s="7" t="s">
        <v>373</v>
      </c>
    </row>
    <row r="154" spans="2:5" x14ac:dyDescent="0.3">
      <c r="B154" s="7" t="s">
        <v>155</v>
      </c>
      <c r="C154" s="7">
        <v>34302</v>
      </c>
      <c r="D154" s="7" t="s">
        <v>375</v>
      </c>
      <c r="E154" s="7" t="s">
        <v>296</v>
      </c>
    </row>
    <row r="155" spans="2:5" x14ac:dyDescent="0.3">
      <c r="B155" s="7" t="s">
        <v>156</v>
      </c>
      <c r="C155" s="7">
        <v>26625</v>
      </c>
      <c r="D155" s="7" t="s">
        <v>375</v>
      </c>
      <c r="E155" s="7" t="s">
        <v>365</v>
      </c>
    </row>
    <row r="156" spans="2:5" x14ac:dyDescent="0.3">
      <c r="B156" s="7" t="s">
        <v>157</v>
      </c>
      <c r="C156" s="7">
        <v>53259</v>
      </c>
      <c r="D156" s="7" t="s">
        <v>377</v>
      </c>
      <c r="E156" s="7" t="s">
        <v>364</v>
      </c>
    </row>
    <row r="157" spans="2:5" x14ac:dyDescent="0.3">
      <c r="B157" s="7" t="s">
        <v>158</v>
      </c>
      <c r="C157" s="7">
        <v>12720</v>
      </c>
      <c r="D157" s="7" t="s">
        <v>375</v>
      </c>
      <c r="E157" s="7" t="s">
        <v>373</v>
      </c>
    </row>
    <row r="158" spans="2:5" x14ac:dyDescent="0.3">
      <c r="B158" s="7" t="s">
        <v>159</v>
      </c>
      <c r="C158" s="7">
        <v>64956</v>
      </c>
      <c r="D158" s="7" t="s">
        <v>377</v>
      </c>
      <c r="E158" s="7" t="s">
        <v>365</v>
      </c>
    </row>
    <row r="159" spans="2:5" x14ac:dyDescent="0.3">
      <c r="B159" s="7" t="s">
        <v>160</v>
      </c>
      <c r="C159" s="7">
        <v>45823</v>
      </c>
      <c r="D159" s="7" t="s">
        <v>375</v>
      </c>
      <c r="E159" s="7" t="s">
        <v>372</v>
      </c>
    </row>
    <row r="160" spans="2:5" x14ac:dyDescent="0.3">
      <c r="B160" s="7" t="s">
        <v>161</v>
      </c>
      <c r="C160" s="7">
        <v>22659</v>
      </c>
      <c r="D160" s="7" t="s">
        <v>375</v>
      </c>
      <c r="E160" s="7" t="s">
        <v>369</v>
      </c>
    </row>
    <row r="161" spans="2:5" x14ac:dyDescent="0.3">
      <c r="B161" s="7" t="s">
        <v>162</v>
      </c>
      <c r="C161" s="7">
        <v>29306</v>
      </c>
      <c r="D161" s="7" t="s">
        <v>375</v>
      </c>
      <c r="E161" s="7" t="s">
        <v>365</v>
      </c>
    </row>
    <row r="162" spans="2:5" x14ac:dyDescent="0.3">
      <c r="B162" s="7" t="s">
        <v>163</v>
      </c>
      <c r="C162" s="7">
        <v>55644</v>
      </c>
      <c r="D162" s="7" t="s">
        <v>377</v>
      </c>
      <c r="E162" s="7" t="s">
        <v>365</v>
      </c>
    </row>
    <row r="163" spans="2:5" x14ac:dyDescent="0.3">
      <c r="B163" s="7" t="s">
        <v>164</v>
      </c>
      <c r="C163" s="7">
        <v>22158</v>
      </c>
      <c r="D163" s="7" t="s">
        <v>375</v>
      </c>
      <c r="E163" s="7" t="s">
        <v>367</v>
      </c>
    </row>
    <row r="164" spans="2:5" x14ac:dyDescent="0.3">
      <c r="B164" s="7" t="s">
        <v>165</v>
      </c>
      <c r="C164" s="7">
        <v>15332</v>
      </c>
      <c r="D164" s="7" t="s">
        <v>375</v>
      </c>
      <c r="E164" s="7" t="s">
        <v>367</v>
      </c>
    </row>
    <row r="165" spans="2:5" x14ac:dyDescent="0.3">
      <c r="B165" s="7" t="s">
        <v>166</v>
      </c>
      <c r="C165" s="7">
        <v>37612</v>
      </c>
      <c r="D165" s="7" t="s">
        <v>375</v>
      </c>
      <c r="E165" s="7" t="s">
        <v>372</v>
      </c>
    </row>
    <row r="166" spans="2:5" x14ac:dyDescent="0.3">
      <c r="B166" s="7" t="s">
        <v>167</v>
      </c>
      <c r="C166" s="7">
        <v>11435</v>
      </c>
      <c r="D166" s="7" t="s">
        <v>375</v>
      </c>
      <c r="E166" s="7" t="s">
        <v>369</v>
      </c>
    </row>
    <row r="167" spans="2:5" x14ac:dyDescent="0.3">
      <c r="B167" s="7" t="s">
        <v>168</v>
      </c>
      <c r="C167" s="7">
        <v>27836</v>
      </c>
      <c r="D167" s="7" t="s">
        <v>375</v>
      </c>
      <c r="E167" s="7" t="s">
        <v>369</v>
      </c>
    </row>
    <row r="168" spans="2:5" x14ac:dyDescent="0.3">
      <c r="B168" s="7" t="s">
        <v>169</v>
      </c>
      <c r="C168" s="7">
        <v>61155</v>
      </c>
      <c r="D168" s="7" t="s">
        <v>377</v>
      </c>
      <c r="E168" s="7" t="s">
        <v>365</v>
      </c>
    </row>
    <row r="169" spans="2:5" x14ac:dyDescent="0.3">
      <c r="B169" s="7" t="s">
        <v>170</v>
      </c>
      <c r="C169" s="7">
        <v>11146</v>
      </c>
      <c r="D169" s="7" t="s">
        <v>375</v>
      </c>
      <c r="E169" s="7" t="s">
        <v>369</v>
      </c>
    </row>
    <row r="170" spans="2:5" x14ac:dyDescent="0.3">
      <c r="B170" s="7" t="s">
        <v>171</v>
      </c>
      <c r="C170" s="7">
        <v>122415</v>
      </c>
      <c r="D170" s="7" t="s">
        <v>376</v>
      </c>
      <c r="E170" s="7" t="s">
        <v>371</v>
      </c>
    </row>
    <row r="171" spans="2:5" x14ac:dyDescent="0.3">
      <c r="B171" s="7" t="s">
        <v>172</v>
      </c>
      <c r="C171" s="7">
        <v>124306</v>
      </c>
      <c r="D171" s="7" t="s">
        <v>376</v>
      </c>
      <c r="E171" s="7" t="s">
        <v>365</v>
      </c>
    </row>
    <row r="172" spans="2:5" x14ac:dyDescent="0.3">
      <c r="B172" s="7" t="s">
        <v>173</v>
      </c>
      <c r="C172" s="7">
        <v>27197</v>
      </c>
      <c r="D172" s="7" t="s">
        <v>375</v>
      </c>
      <c r="E172" s="7" t="s">
        <v>365</v>
      </c>
    </row>
    <row r="173" spans="2:5" x14ac:dyDescent="0.3">
      <c r="B173" s="7" t="s">
        <v>174</v>
      </c>
      <c r="C173" s="7">
        <v>74947</v>
      </c>
      <c r="D173" s="7" t="s">
        <v>377</v>
      </c>
      <c r="E173" s="7" t="s">
        <v>365</v>
      </c>
    </row>
    <row r="174" spans="2:5" x14ac:dyDescent="0.3">
      <c r="B174" s="7" t="s">
        <v>175</v>
      </c>
      <c r="C174" s="7">
        <v>77389</v>
      </c>
      <c r="D174" s="7" t="s">
        <v>377</v>
      </c>
      <c r="E174" s="7" t="s">
        <v>368</v>
      </c>
    </row>
    <row r="175" spans="2:5" x14ac:dyDescent="0.3">
      <c r="B175" s="7" t="s">
        <v>176</v>
      </c>
      <c r="C175" s="7">
        <v>35857</v>
      </c>
      <c r="D175" s="7" t="s">
        <v>375</v>
      </c>
      <c r="E175" s="7" t="s">
        <v>372</v>
      </c>
    </row>
    <row r="176" spans="2:5" x14ac:dyDescent="0.3">
      <c r="B176" s="7" t="s">
        <v>177</v>
      </c>
      <c r="C176" s="7">
        <v>29755</v>
      </c>
      <c r="D176" s="7" t="s">
        <v>375</v>
      </c>
      <c r="E176" s="7" t="s">
        <v>296</v>
      </c>
    </row>
    <row r="177" spans="2:5" x14ac:dyDescent="0.3">
      <c r="B177" s="7" t="s">
        <v>178</v>
      </c>
      <c r="C177" s="7">
        <v>46372</v>
      </c>
      <c r="D177" s="7" t="s">
        <v>375</v>
      </c>
      <c r="E177" s="7" t="s">
        <v>366</v>
      </c>
    </row>
    <row r="178" spans="2:5" x14ac:dyDescent="0.3">
      <c r="B178" s="7" t="s">
        <v>179</v>
      </c>
      <c r="C178" s="7">
        <v>22746</v>
      </c>
      <c r="D178" s="7" t="s">
        <v>375</v>
      </c>
      <c r="E178" s="7" t="s">
        <v>365</v>
      </c>
    </row>
    <row r="179" spans="2:5" x14ac:dyDescent="0.3">
      <c r="B179" s="7" t="s">
        <v>180</v>
      </c>
      <c r="C179" s="7">
        <v>33574</v>
      </c>
      <c r="D179" s="7" t="s">
        <v>375</v>
      </c>
      <c r="E179" s="7" t="s">
        <v>366</v>
      </c>
    </row>
    <row r="180" spans="2:5" x14ac:dyDescent="0.3">
      <c r="B180" s="7" t="s">
        <v>181</v>
      </c>
      <c r="C180" s="7">
        <v>23120</v>
      </c>
      <c r="D180" s="7" t="s">
        <v>375</v>
      </c>
      <c r="E180" s="7" t="s">
        <v>367</v>
      </c>
    </row>
    <row r="181" spans="2:5" x14ac:dyDescent="0.3">
      <c r="B181" s="7" t="s">
        <v>182</v>
      </c>
      <c r="C181" s="7">
        <v>14395</v>
      </c>
      <c r="D181" s="7" t="s">
        <v>375</v>
      </c>
      <c r="E181" s="7" t="s">
        <v>296</v>
      </c>
    </row>
    <row r="182" spans="2:5" x14ac:dyDescent="0.3">
      <c r="B182" s="7" t="s">
        <v>183</v>
      </c>
      <c r="C182" s="7">
        <v>9732</v>
      </c>
      <c r="D182" s="7" t="s">
        <v>375</v>
      </c>
      <c r="E182" s="7" t="s">
        <v>115</v>
      </c>
    </row>
    <row r="183" spans="2:5" x14ac:dyDescent="0.3">
      <c r="B183" s="7" t="s">
        <v>184</v>
      </c>
      <c r="C183" s="7">
        <v>22547</v>
      </c>
      <c r="D183" s="7" t="s">
        <v>375</v>
      </c>
      <c r="E183" s="7" t="s">
        <v>364</v>
      </c>
    </row>
    <row r="184" spans="2:5" x14ac:dyDescent="0.3">
      <c r="B184" s="7" t="s">
        <v>185</v>
      </c>
      <c r="C184" s="7">
        <v>24350</v>
      </c>
      <c r="D184" s="7" t="s">
        <v>375</v>
      </c>
      <c r="E184" s="7" t="s">
        <v>366</v>
      </c>
    </row>
    <row r="185" spans="2:5" x14ac:dyDescent="0.3">
      <c r="B185" s="7" t="s">
        <v>186</v>
      </c>
      <c r="C185" s="7">
        <v>23697</v>
      </c>
      <c r="D185" s="7" t="s">
        <v>375</v>
      </c>
      <c r="E185" s="7" t="s">
        <v>372</v>
      </c>
    </row>
    <row r="186" spans="2:5" x14ac:dyDescent="0.3">
      <c r="B186" s="7" t="s">
        <v>187</v>
      </c>
      <c r="C186" s="7">
        <v>32518</v>
      </c>
      <c r="D186" s="7" t="s">
        <v>375</v>
      </c>
      <c r="E186" s="7" t="s">
        <v>365</v>
      </c>
    </row>
    <row r="187" spans="2:5" x14ac:dyDescent="0.3">
      <c r="B187" s="7" t="s">
        <v>188</v>
      </c>
      <c r="C187" s="7">
        <v>122723</v>
      </c>
      <c r="D187" s="7" t="s">
        <v>376</v>
      </c>
      <c r="E187" s="7" t="s">
        <v>372</v>
      </c>
    </row>
    <row r="188" spans="2:5" x14ac:dyDescent="0.3">
      <c r="B188" s="7" t="s">
        <v>189</v>
      </c>
      <c r="C188" s="7">
        <v>44480</v>
      </c>
      <c r="D188" s="7" t="s">
        <v>375</v>
      </c>
      <c r="E188" s="7" t="s">
        <v>369</v>
      </c>
    </row>
    <row r="189" spans="2:5" x14ac:dyDescent="0.3">
      <c r="B189" s="7" t="s">
        <v>190</v>
      </c>
      <c r="C189" s="7">
        <v>19039</v>
      </c>
      <c r="D189" s="7" t="s">
        <v>375</v>
      </c>
      <c r="E189" s="7" t="s">
        <v>372</v>
      </c>
    </row>
    <row r="190" spans="2:5" x14ac:dyDescent="0.3">
      <c r="B190" s="7" t="s">
        <v>191</v>
      </c>
      <c r="C190" s="7">
        <v>80148</v>
      </c>
      <c r="D190" s="7" t="s">
        <v>377</v>
      </c>
      <c r="E190" s="7" t="s">
        <v>367</v>
      </c>
    </row>
    <row r="191" spans="2:5" x14ac:dyDescent="0.3">
      <c r="B191" s="7" t="s">
        <v>192</v>
      </c>
      <c r="C191" s="7">
        <v>33410</v>
      </c>
      <c r="D191" s="7" t="s">
        <v>375</v>
      </c>
      <c r="E191" s="7" t="s">
        <v>370</v>
      </c>
    </row>
    <row r="192" spans="2:5" x14ac:dyDescent="0.3">
      <c r="B192" s="7" t="s">
        <v>193</v>
      </c>
      <c r="C192" s="7">
        <v>48303</v>
      </c>
      <c r="D192" s="7" t="s">
        <v>375</v>
      </c>
      <c r="E192" s="7" t="s">
        <v>373</v>
      </c>
    </row>
    <row r="193" spans="2:5" x14ac:dyDescent="0.3">
      <c r="B193" s="7" t="s">
        <v>194</v>
      </c>
      <c r="C193" s="7">
        <v>19338</v>
      </c>
      <c r="D193" s="7" t="s">
        <v>375</v>
      </c>
      <c r="E193" s="7" t="s">
        <v>365</v>
      </c>
    </row>
    <row r="194" spans="2:5" x14ac:dyDescent="0.3">
      <c r="B194" s="7" t="s">
        <v>195</v>
      </c>
      <c r="C194" s="7">
        <v>33172</v>
      </c>
      <c r="D194" s="7" t="s">
        <v>375</v>
      </c>
      <c r="E194" s="7" t="s">
        <v>370</v>
      </c>
    </row>
    <row r="195" spans="2:5" x14ac:dyDescent="0.3">
      <c r="B195" s="7" t="s">
        <v>196</v>
      </c>
      <c r="C195" s="7">
        <v>60951</v>
      </c>
      <c r="D195" s="7" t="s">
        <v>377</v>
      </c>
      <c r="E195" s="7" t="s">
        <v>115</v>
      </c>
    </row>
    <row r="196" spans="2:5" x14ac:dyDescent="0.3">
      <c r="B196" s="7" t="s">
        <v>197</v>
      </c>
      <c r="C196" s="7">
        <v>10831</v>
      </c>
      <c r="D196" s="7" t="s">
        <v>375</v>
      </c>
      <c r="E196" s="7" t="s">
        <v>367</v>
      </c>
    </row>
    <row r="197" spans="2:5" x14ac:dyDescent="0.3">
      <c r="B197" s="7" t="s">
        <v>198</v>
      </c>
      <c r="C197" s="7">
        <v>36967</v>
      </c>
      <c r="D197" s="7" t="s">
        <v>375</v>
      </c>
      <c r="E197" s="7" t="s">
        <v>367</v>
      </c>
    </row>
    <row r="198" spans="2:5" x14ac:dyDescent="0.3">
      <c r="B198" s="7" t="s">
        <v>199</v>
      </c>
      <c r="C198" s="7">
        <v>43846</v>
      </c>
      <c r="D198" s="7" t="s">
        <v>375</v>
      </c>
      <c r="E198" s="7" t="s">
        <v>365</v>
      </c>
    </row>
    <row r="199" spans="2:5" x14ac:dyDescent="0.3">
      <c r="B199" s="7" t="s">
        <v>200</v>
      </c>
      <c r="C199" s="7">
        <v>35627</v>
      </c>
      <c r="D199" s="7" t="s">
        <v>375</v>
      </c>
      <c r="E199" s="7" t="s">
        <v>366</v>
      </c>
    </row>
    <row r="200" spans="2:5" x14ac:dyDescent="0.3">
      <c r="B200" s="7" t="s">
        <v>201</v>
      </c>
      <c r="C200" s="7">
        <v>13879</v>
      </c>
      <c r="D200" s="7" t="s">
        <v>375</v>
      </c>
      <c r="E200" s="7" t="s">
        <v>296</v>
      </c>
    </row>
    <row r="201" spans="2:5" x14ac:dyDescent="0.3">
      <c r="B201" s="7" t="s">
        <v>202</v>
      </c>
      <c r="C201" s="7">
        <v>7768</v>
      </c>
      <c r="D201" s="7" t="s">
        <v>375</v>
      </c>
      <c r="E201" s="7" t="s">
        <v>372</v>
      </c>
    </row>
    <row r="202" spans="2:5" x14ac:dyDescent="0.3">
      <c r="B202" s="7" t="s">
        <v>203</v>
      </c>
      <c r="C202" s="7">
        <v>23615</v>
      </c>
      <c r="D202" s="7" t="s">
        <v>375</v>
      </c>
      <c r="E202" s="7" t="s">
        <v>366</v>
      </c>
    </row>
    <row r="203" spans="2:5" x14ac:dyDescent="0.3">
      <c r="B203" s="7" t="s">
        <v>204</v>
      </c>
      <c r="C203" s="7">
        <v>17038</v>
      </c>
      <c r="D203" s="7" t="s">
        <v>375</v>
      </c>
      <c r="E203" s="7" t="s">
        <v>372</v>
      </c>
    </row>
    <row r="204" spans="2:5" x14ac:dyDescent="0.3">
      <c r="B204" s="7" t="s">
        <v>205</v>
      </c>
      <c r="C204" s="7">
        <v>62426</v>
      </c>
      <c r="D204" s="7" t="s">
        <v>377</v>
      </c>
      <c r="E204" s="7" t="s">
        <v>296</v>
      </c>
    </row>
    <row r="205" spans="2:5" x14ac:dyDescent="0.3">
      <c r="B205" s="7" t="s">
        <v>206</v>
      </c>
      <c r="C205" s="7">
        <v>28269</v>
      </c>
      <c r="D205" s="7" t="s">
        <v>375</v>
      </c>
      <c r="E205" s="7" t="s">
        <v>365</v>
      </c>
    </row>
    <row r="206" spans="2:5" x14ac:dyDescent="0.3">
      <c r="B206" s="7" t="s">
        <v>207</v>
      </c>
      <c r="C206" s="7">
        <v>42307</v>
      </c>
      <c r="D206" s="7" t="s">
        <v>375</v>
      </c>
      <c r="E206" s="7" t="s">
        <v>366</v>
      </c>
    </row>
    <row r="207" spans="2:5" x14ac:dyDescent="0.3">
      <c r="B207" s="7" t="s">
        <v>208</v>
      </c>
      <c r="C207" s="7">
        <v>175948</v>
      </c>
      <c r="D207" s="7" t="s">
        <v>376</v>
      </c>
      <c r="E207" s="7" t="s">
        <v>366</v>
      </c>
    </row>
    <row r="208" spans="2:5" x14ac:dyDescent="0.3">
      <c r="B208" s="7" t="s">
        <v>209</v>
      </c>
      <c r="C208" s="7">
        <v>84588</v>
      </c>
      <c r="D208" s="7" t="s">
        <v>377</v>
      </c>
      <c r="E208" s="7" t="s">
        <v>365</v>
      </c>
    </row>
    <row r="209" spans="2:5" x14ac:dyDescent="0.3">
      <c r="B209" s="7" t="s">
        <v>210</v>
      </c>
      <c r="C209" s="7">
        <v>45287</v>
      </c>
      <c r="D209" s="7" t="s">
        <v>375</v>
      </c>
      <c r="E209" s="7" t="s">
        <v>371</v>
      </c>
    </row>
    <row r="210" spans="2:5" x14ac:dyDescent="0.3">
      <c r="B210" s="7" t="s">
        <v>211</v>
      </c>
      <c r="C210" s="7">
        <v>7314</v>
      </c>
      <c r="D210" s="7" t="s">
        <v>375</v>
      </c>
      <c r="E210" s="7" t="s">
        <v>373</v>
      </c>
    </row>
    <row r="211" spans="2:5" x14ac:dyDescent="0.3">
      <c r="B211" s="7" t="s">
        <v>212</v>
      </c>
      <c r="C211" s="7">
        <v>32370</v>
      </c>
      <c r="D211" s="7" t="s">
        <v>375</v>
      </c>
      <c r="E211" s="7" t="s">
        <v>370</v>
      </c>
    </row>
    <row r="212" spans="2:5" x14ac:dyDescent="0.3">
      <c r="B212" s="7" t="s">
        <v>213</v>
      </c>
      <c r="C212" s="7">
        <v>46625</v>
      </c>
      <c r="D212" s="7" t="s">
        <v>375</v>
      </c>
      <c r="E212" s="7" t="s">
        <v>368</v>
      </c>
    </row>
    <row r="213" spans="2:5" x14ac:dyDescent="0.3">
      <c r="B213" s="7" t="s">
        <v>214</v>
      </c>
      <c r="C213" s="7">
        <v>42661</v>
      </c>
      <c r="D213" s="7" t="s">
        <v>375</v>
      </c>
      <c r="E213" s="7" t="s">
        <v>365</v>
      </c>
    </row>
    <row r="214" spans="2:5" x14ac:dyDescent="0.3">
      <c r="B214" s="7" t="s">
        <v>215</v>
      </c>
      <c r="C214" s="7">
        <v>23019</v>
      </c>
      <c r="D214" s="7" t="s">
        <v>375</v>
      </c>
      <c r="E214" s="7" t="s">
        <v>367</v>
      </c>
    </row>
    <row r="215" spans="2:5" x14ac:dyDescent="0.3">
      <c r="B215" s="7" t="s">
        <v>216</v>
      </c>
      <c r="C215" s="7">
        <v>27114</v>
      </c>
      <c r="D215" s="7" t="s">
        <v>375</v>
      </c>
      <c r="E215" s="7" t="s">
        <v>366</v>
      </c>
    </row>
    <row r="216" spans="2:5" x14ac:dyDescent="0.3">
      <c r="B216" s="7" t="s">
        <v>217</v>
      </c>
      <c r="C216" s="7">
        <v>23887</v>
      </c>
      <c r="D216" s="7" t="s">
        <v>375</v>
      </c>
      <c r="E216" s="7" t="s">
        <v>365</v>
      </c>
    </row>
    <row r="217" spans="2:5" x14ac:dyDescent="0.3">
      <c r="B217" s="7" t="s">
        <v>218</v>
      </c>
      <c r="C217" s="7">
        <v>18558</v>
      </c>
      <c r="D217" s="7" t="s">
        <v>375</v>
      </c>
      <c r="E217" s="7" t="s">
        <v>367</v>
      </c>
    </row>
    <row r="218" spans="2:5" x14ac:dyDescent="0.3">
      <c r="B218" s="7" t="s">
        <v>219</v>
      </c>
      <c r="C218" s="7">
        <v>26132</v>
      </c>
      <c r="D218" s="7" t="s">
        <v>375</v>
      </c>
      <c r="E218" s="7" t="s">
        <v>367</v>
      </c>
    </row>
    <row r="219" spans="2:5" x14ac:dyDescent="0.3">
      <c r="B219" s="7" t="s">
        <v>220</v>
      </c>
      <c r="C219" s="7">
        <v>38075</v>
      </c>
      <c r="D219" s="7" t="s">
        <v>375</v>
      </c>
      <c r="E219" s="7" t="s">
        <v>115</v>
      </c>
    </row>
    <row r="220" spans="2:5" x14ac:dyDescent="0.3">
      <c r="B220" s="7" t="s">
        <v>221</v>
      </c>
      <c r="C220" s="7">
        <v>23504</v>
      </c>
      <c r="D220" s="7" t="s">
        <v>375</v>
      </c>
      <c r="E220" s="7" t="s">
        <v>366</v>
      </c>
    </row>
    <row r="221" spans="2:5" x14ac:dyDescent="0.3">
      <c r="B221" s="7" t="s">
        <v>222</v>
      </c>
      <c r="C221" s="7">
        <v>31915</v>
      </c>
      <c r="D221" s="7" t="s">
        <v>375</v>
      </c>
      <c r="E221" s="7" t="s">
        <v>364</v>
      </c>
    </row>
    <row r="222" spans="2:5" x14ac:dyDescent="0.3">
      <c r="B222" s="7" t="s">
        <v>223</v>
      </c>
      <c r="C222" s="7">
        <v>18023</v>
      </c>
      <c r="D222" s="7" t="s">
        <v>375</v>
      </c>
      <c r="E222" s="7" t="s">
        <v>364</v>
      </c>
    </row>
    <row r="223" spans="2:5" x14ac:dyDescent="0.3">
      <c r="B223" s="7" t="s">
        <v>224</v>
      </c>
      <c r="C223" s="7">
        <v>17630</v>
      </c>
      <c r="D223" s="7" t="s">
        <v>375</v>
      </c>
      <c r="E223" s="7" t="s">
        <v>364</v>
      </c>
    </row>
    <row r="224" spans="2:5" x14ac:dyDescent="0.3">
      <c r="B224" s="7" t="s">
        <v>225</v>
      </c>
      <c r="C224" s="7">
        <v>29675</v>
      </c>
      <c r="D224" s="7" t="s">
        <v>375</v>
      </c>
      <c r="E224" s="7" t="s">
        <v>366</v>
      </c>
    </row>
    <row r="225" spans="2:5" x14ac:dyDescent="0.3">
      <c r="B225" s="7" t="s">
        <v>226</v>
      </c>
      <c r="C225" s="7">
        <v>55147</v>
      </c>
      <c r="D225" s="7" t="s">
        <v>377</v>
      </c>
      <c r="E225" s="7" t="s">
        <v>367</v>
      </c>
    </row>
    <row r="226" spans="2:5" x14ac:dyDescent="0.3">
      <c r="B226" s="7" t="s">
        <v>227</v>
      </c>
      <c r="C226" s="7">
        <v>25459</v>
      </c>
      <c r="D226" s="7" t="s">
        <v>375</v>
      </c>
      <c r="E226" s="7" t="s">
        <v>371</v>
      </c>
    </row>
    <row r="227" spans="2:5" x14ac:dyDescent="0.3">
      <c r="B227" s="7" t="s">
        <v>228</v>
      </c>
      <c r="C227" s="7">
        <v>9735</v>
      </c>
      <c r="D227" s="7" t="s">
        <v>375</v>
      </c>
      <c r="E227" s="7" t="s">
        <v>369</v>
      </c>
    </row>
    <row r="228" spans="2:5" x14ac:dyDescent="0.3">
      <c r="B228" s="7" t="s">
        <v>229</v>
      </c>
      <c r="C228" s="7">
        <v>11526</v>
      </c>
      <c r="D228" s="7" t="s">
        <v>375</v>
      </c>
      <c r="E228" s="7" t="s">
        <v>369</v>
      </c>
    </row>
    <row r="229" spans="2:5" x14ac:dyDescent="0.3">
      <c r="B229" s="7" t="s">
        <v>230</v>
      </c>
      <c r="C229" s="7">
        <v>29753</v>
      </c>
      <c r="D229" s="7" t="s">
        <v>375</v>
      </c>
      <c r="E229" s="7" t="s">
        <v>371</v>
      </c>
    </row>
    <row r="230" spans="2:5" x14ac:dyDescent="0.3">
      <c r="B230" s="7" t="s">
        <v>231</v>
      </c>
      <c r="C230" s="7">
        <v>90951</v>
      </c>
      <c r="D230" s="7" t="s">
        <v>377</v>
      </c>
      <c r="E230" s="7" t="s">
        <v>367</v>
      </c>
    </row>
    <row r="231" spans="2:5" x14ac:dyDescent="0.3">
      <c r="B231" s="7" t="s">
        <v>232</v>
      </c>
      <c r="C231" s="7">
        <v>39520</v>
      </c>
      <c r="D231" s="7" t="s">
        <v>375</v>
      </c>
      <c r="E231" s="7" t="s">
        <v>366</v>
      </c>
    </row>
    <row r="232" spans="2:5" x14ac:dyDescent="0.3">
      <c r="B232" s="7" t="s">
        <v>233</v>
      </c>
      <c r="C232" s="7">
        <v>13496</v>
      </c>
      <c r="D232" s="7" t="s">
        <v>375</v>
      </c>
      <c r="E232" s="7" t="s">
        <v>369</v>
      </c>
    </row>
    <row r="233" spans="2:5" x14ac:dyDescent="0.3">
      <c r="B233" s="7" t="s">
        <v>234</v>
      </c>
      <c r="C233" s="7">
        <v>10180</v>
      </c>
      <c r="D233" s="7" t="s">
        <v>375</v>
      </c>
      <c r="E233" s="7" t="s">
        <v>296</v>
      </c>
    </row>
    <row r="234" spans="2:5" x14ac:dyDescent="0.3">
      <c r="B234" s="7" t="s">
        <v>235</v>
      </c>
      <c r="C234" s="7">
        <v>47481</v>
      </c>
      <c r="D234" s="7" t="s">
        <v>375</v>
      </c>
      <c r="E234" s="7" t="s">
        <v>366</v>
      </c>
    </row>
    <row r="235" spans="2:5" x14ac:dyDescent="0.3">
      <c r="B235" s="7" t="s">
        <v>236</v>
      </c>
      <c r="C235" s="7">
        <v>32264</v>
      </c>
      <c r="D235" s="7" t="s">
        <v>375</v>
      </c>
      <c r="E235" s="7" t="s">
        <v>365</v>
      </c>
    </row>
    <row r="236" spans="2:5" x14ac:dyDescent="0.3">
      <c r="B236" s="7" t="s">
        <v>237</v>
      </c>
      <c r="C236" s="7">
        <v>43312</v>
      </c>
      <c r="D236" s="7" t="s">
        <v>375</v>
      </c>
      <c r="E236" s="7" t="s">
        <v>372</v>
      </c>
    </row>
    <row r="237" spans="2:5" x14ac:dyDescent="0.3">
      <c r="B237" s="7" t="s">
        <v>238</v>
      </c>
      <c r="C237" s="7">
        <v>12245</v>
      </c>
      <c r="D237" s="7" t="s">
        <v>375</v>
      </c>
      <c r="E237" s="7" t="s">
        <v>115</v>
      </c>
    </row>
    <row r="238" spans="2:5" x14ac:dyDescent="0.3">
      <c r="B238" s="7" t="s">
        <v>239</v>
      </c>
      <c r="C238" s="7">
        <v>53634</v>
      </c>
      <c r="D238" s="7" t="s">
        <v>377</v>
      </c>
      <c r="E238" s="7" t="s">
        <v>365</v>
      </c>
    </row>
    <row r="239" spans="2:5" x14ac:dyDescent="0.3">
      <c r="B239" s="7" t="s">
        <v>240</v>
      </c>
      <c r="C239" s="7">
        <v>79983</v>
      </c>
      <c r="D239" s="7" t="s">
        <v>377</v>
      </c>
      <c r="E239" s="7" t="s">
        <v>369</v>
      </c>
    </row>
    <row r="240" spans="2:5" x14ac:dyDescent="0.3">
      <c r="B240" s="7" t="s">
        <v>241</v>
      </c>
      <c r="C240" s="7">
        <v>24313</v>
      </c>
      <c r="D240" s="7" t="s">
        <v>375</v>
      </c>
      <c r="E240" s="7" t="s">
        <v>366</v>
      </c>
    </row>
    <row r="241" spans="2:5" x14ac:dyDescent="0.3">
      <c r="B241" s="7" t="s">
        <v>242</v>
      </c>
      <c r="C241" s="7">
        <v>37158</v>
      </c>
      <c r="D241" s="7" t="s">
        <v>375</v>
      </c>
      <c r="E241" s="7" t="s">
        <v>364</v>
      </c>
    </row>
    <row r="242" spans="2:5" x14ac:dyDescent="0.3">
      <c r="B242" s="7" t="s">
        <v>243</v>
      </c>
      <c r="C242" s="7">
        <v>22555</v>
      </c>
      <c r="D242" s="7" t="s">
        <v>375</v>
      </c>
      <c r="E242" s="7" t="s">
        <v>373</v>
      </c>
    </row>
    <row r="243" spans="2:5" x14ac:dyDescent="0.3">
      <c r="B243" s="7" t="s">
        <v>244</v>
      </c>
      <c r="C243" s="7">
        <v>31338</v>
      </c>
      <c r="D243" s="7" t="s">
        <v>375</v>
      </c>
      <c r="E243" s="7" t="s">
        <v>366</v>
      </c>
    </row>
    <row r="244" spans="2:5" x14ac:dyDescent="0.3">
      <c r="B244" s="7" t="s">
        <v>245</v>
      </c>
      <c r="C244" s="7">
        <v>5175</v>
      </c>
      <c r="D244" s="7" t="s">
        <v>375</v>
      </c>
      <c r="E244" s="7" t="s">
        <v>296</v>
      </c>
    </row>
    <row r="245" spans="2:5" x14ac:dyDescent="0.3">
      <c r="B245" s="7" t="s">
        <v>246</v>
      </c>
      <c r="C245" s="7">
        <v>13040</v>
      </c>
      <c r="D245" s="7" t="s">
        <v>375</v>
      </c>
      <c r="E245" s="7" t="s">
        <v>367</v>
      </c>
    </row>
    <row r="246" spans="2:5" x14ac:dyDescent="0.3">
      <c r="B246" s="7" t="s">
        <v>247</v>
      </c>
      <c r="C246" s="7">
        <v>43527</v>
      </c>
      <c r="D246" s="7" t="s">
        <v>375</v>
      </c>
      <c r="E246" s="7" t="s">
        <v>366</v>
      </c>
    </row>
    <row r="247" spans="2:5" x14ac:dyDescent="0.3">
      <c r="B247" s="7" t="s">
        <v>248</v>
      </c>
      <c r="C247" s="7">
        <v>19816</v>
      </c>
      <c r="D247" s="7" t="s">
        <v>375</v>
      </c>
      <c r="E247" s="7" t="s">
        <v>296</v>
      </c>
    </row>
    <row r="248" spans="2:5" x14ac:dyDescent="0.3">
      <c r="B248" s="7" t="s">
        <v>249</v>
      </c>
      <c r="C248" s="7">
        <v>45789</v>
      </c>
      <c r="D248" s="7" t="s">
        <v>375</v>
      </c>
      <c r="E248" s="7" t="s">
        <v>365</v>
      </c>
    </row>
    <row r="249" spans="2:5" x14ac:dyDescent="0.3">
      <c r="B249" s="7" t="s">
        <v>250</v>
      </c>
      <c r="C249" s="7">
        <v>38097</v>
      </c>
      <c r="D249" s="7" t="s">
        <v>375</v>
      </c>
      <c r="E249" s="7" t="s">
        <v>364</v>
      </c>
    </row>
    <row r="250" spans="2:5" x14ac:dyDescent="0.3">
      <c r="B250" s="7" t="s">
        <v>251</v>
      </c>
      <c r="C250" s="7">
        <v>52208</v>
      </c>
      <c r="D250" s="7" t="s">
        <v>377</v>
      </c>
      <c r="E250" s="7" t="s">
        <v>365</v>
      </c>
    </row>
    <row r="251" spans="2:5" x14ac:dyDescent="0.3">
      <c r="B251" s="7" t="s">
        <v>252</v>
      </c>
      <c r="C251" s="7">
        <v>20728</v>
      </c>
      <c r="D251" s="7" t="s">
        <v>375</v>
      </c>
      <c r="E251" s="7" t="s">
        <v>372</v>
      </c>
    </row>
    <row r="252" spans="2:5" x14ac:dyDescent="0.3">
      <c r="B252" s="7" t="s">
        <v>253</v>
      </c>
      <c r="C252" s="7">
        <v>57761</v>
      </c>
      <c r="D252" s="7" t="s">
        <v>377</v>
      </c>
      <c r="E252" s="7" t="s">
        <v>372</v>
      </c>
    </row>
    <row r="253" spans="2:5" x14ac:dyDescent="0.3">
      <c r="B253" s="7" t="s">
        <v>71</v>
      </c>
      <c r="C253" s="7">
        <v>43620</v>
      </c>
      <c r="D253" s="7" t="s">
        <v>375</v>
      </c>
      <c r="E253" s="7" t="s">
        <v>296</v>
      </c>
    </row>
    <row r="254" spans="2:5" x14ac:dyDescent="0.3">
      <c r="B254" s="7" t="s">
        <v>254</v>
      </c>
      <c r="C254" s="7">
        <v>77000</v>
      </c>
      <c r="D254" s="7" t="s">
        <v>377</v>
      </c>
      <c r="E254" s="7" t="s">
        <v>367</v>
      </c>
    </row>
    <row r="255" spans="2:5" x14ac:dyDescent="0.3">
      <c r="B255" s="7" t="s">
        <v>255</v>
      </c>
      <c r="C255" s="7">
        <v>638712</v>
      </c>
      <c r="D255" s="7" t="s">
        <v>376</v>
      </c>
      <c r="E255" s="7" t="s">
        <v>365</v>
      </c>
    </row>
    <row r="256" spans="2:5" x14ac:dyDescent="0.3">
      <c r="B256" s="7" t="s">
        <v>256</v>
      </c>
      <c r="C256" s="7">
        <v>1575</v>
      </c>
      <c r="D256" s="7" t="s">
        <v>375</v>
      </c>
      <c r="E256" s="7" t="s">
        <v>366</v>
      </c>
    </row>
    <row r="257" spans="2:5" x14ac:dyDescent="0.3">
      <c r="B257" s="7" t="s">
        <v>257</v>
      </c>
      <c r="C257" s="7">
        <v>22401</v>
      </c>
      <c r="D257" s="7" t="s">
        <v>375</v>
      </c>
      <c r="E257" s="7" t="s">
        <v>367</v>
      </c>
    </row>
    <row r="258" spans="2:5" x14ac:dyDescent="0.3">
      <c r="B258" s="7" t="s">
        <v>258</v>
      </c>
      <c r="C258" s="7">
        <v>46379</v>
      </c>
      <c r="D258" s="7" t="s">
        <v>375</v>
      </c>
      <c r="E258" s="7" t="s">
        <v>369</v>
      </c>
    </row>
    <row r="259" spans="2:5" x14ac:dyDescent="0.3">
      <c r="B259" s="7" t="s">
        <v>259</v>
      </c>
      <c r="C259" s="7">
        <v>9751</v>
      </c>
      <c r="D259" s="7" t="s">
        <v>375</v>
      </c>
      <c r="E259" s="7" t="s">
        <v>366</v>
      </c>
    </row>
    <row r="260" spans="2:5" x14ac:dyDescent="0.3">
      <c r="B260" s="7" t="s">
        <v>260</v>
      </c>
      <c r="C260" s="7">
        <v>77907</v>
      </c>
      <c r="D260" s="7" t="s">
        <v>377</v>
      </c>
      <c r="E260" s="7" t="s">
        <v>365</v>
      </c>
    </row>
    <row r="261" spans="2:5" x14ac:dyDescent="0.3">
      <c r="B261" s="7" t="s">
        <v>261</v>
      </c>
      <c r="C261" s="7">
        <v>932</v>
      </c>
      <c r="D261" s="7" t="s">
        <v>375</v>
      </c>
      <c r="E261" s="7" t="s">
        <v>371</v>
      </c>
    </row>
    <row r="262" spans="2:5" x14ac:dyDescent="0.3">
      <c r="B262" s="7" t="s">
        <v>262</v>
      </c>
      <c r="C262" s="7">
        <v>33687</v>
      </c>
      <c r="D262" s="7" t="s">
        <v>375</v>
      </c>
      <c r="E262" s="7" t="s">
        <v>373</v>
      </c>
    </row>
    <row r="263" spans="2:5" x14ac:dyDescent="0.3">
      <c r="B263" s="7" t="s">
        <v>263</v>
      </c>
      <c r="C263" s="7">
        <v>10561</v>
      </c>
      <c r="D263" s="7" t="s">
        <v>375</v>
      </c>
      <c r="E263" s="7" t="s">
        <v>372</v>
      </c>
    </row>
    <row r="264" spans="2:5" x14ac:dyDescent="0.3">
      <c r="B264" s="7" t="s">
        <v>264</v>
      </c>
      <c r="C264" s="7">
        <v>11577</v>
      </c>
      <c r="D264" s="7" t="s">
        <v>375</v>
      </c>
      <c r="E264" s="7" t="s">
        <v>367</v>
      </c>
    </row>
    <row r="265" spans="2:5" x14ac:dyDescent="0.3">
      <c r="B265" s="7" t="s">
        <v>265</v>
      </c>
      <c r="C265" s="7">
        <v>28673</v>
      </c>
      <c r="D265" s="7" t="s">
        <v>375</v>
      </c>
      <c r="E265" s="7" t="s">
        <v>367</v>
      </c>
    </row>
    <row r="266" spans="2:5" x14ac:dyDescent="0.3">
      <c r="B266" s="7" t="s">
        <v>266</v>
      </c>
      <c r="C266" s="7">
        <v>92956</v>
      </c>
      <c r="D266" s="7" t="s">
        <v>377</v>
      </c>
      <c r="E266" s="7" t="s">
        <v>372</v>
      </c>
    </row>
    <row r="267" spans="2:5" x14ac:dyDescent="0.3">
      <c r="B267" s="7" t="s">
        <v>267</v>
      </c>
      <c r="C267" s="7">
        <v>25020</v>
      </c>
      <c r="D267" s="7" t="s">
        <v>375</v>
      </c>
      <c r="E267" s="7" t="s">
        <v>365</v>
      </c>
    </row>
    <row r="268" spans="2:5" x14ac:dyDescent="0.3">
      <c r="B268" s="7" t="s">
        <v>268</v>
      </c>
      <c r="C268" s="7">
        <v>23526</v>
      </c>
      <c r="D268" s="7" t="s">
        <v>375</v>
      </c>
      <c r="E268" s="7" t="s">
        <v>373</v>
      </c>
    </row>
    <row r="269" spans="2:5" x14ac:dyDescent="0.3">
      <c r="B269" s="7" t="s">
        <v>269</v>
      </c>
      <c r="C269" s="7">
        <v>55889</v>
      </c>
      <c r="D269" s="7" t="s">
        <v>377</v>
      </c>
      <c r="E269" s="7" t="s">
        <v>371</v>
      </c>
    </row>
    <row r="270" spans="2:5" x14ac:dyDescent="0.3">
      <c r="B270" s="7" t="s">
        <v>270</v>
      </c>
      <c r="C270" s="7">
        <v>46089</v>
      </c>
      <c r="D270" s="7" t="s">
        <v>375</v>
      </c>
      <c r="E270" s="7" t="s">
        <v>296</v>
      </c>
    </row>
    <row r="271" spans="2:5" x14ac:dyDescent="0.3">
      <c r="B271" s="7" t="s">
        <v>271</v>
      </c>
      <c r="C271" s="7">
        <v>19120</v>
      </c>
      <c r="D271" s="7" t="s">
        <v>375</v>
      </c>
      <c r="E271" s="7" t="s">
        <v>367</v>
      </c>
    </row>
    <row r="272" spans="2:5" x14ac:dyDescent="0.3">
      <c r="B272" s="7" t="s">
        <v>272</v>
      </c>
      <c r="C272" s="7">
        <v>16753</v>
      </c>
      <c r="D272" s="7" t="s">
        <v>375</v>
      </c>
      <c r="E272" s="7" t="s">
        <v>367</v>
      </c>
    </row>
    <row r="273" spans="2:5" x14ac:dyDescent="0.3">
      <c r="B273" s="7" t="s">
        <v>273</v>
      </c>
      <c r="C273" s="7">
        <v>32258</v>
      </c>
      <c r="D273" s="7" t="s">
        <v>375</v>
      </c>
      <c r="E273" s="7" t="s">
        <v>115</v>
      </c>
    </row>
    <row r="274" spans="2:5" x14ac:dyDescent="0.3">
      <c r="B274" s="7" t="s">
        <v>274</v>
      </c>
      <c r="C274" s="7">
        <v>16797</v>
      </c>
      <c r="D274" s="7" t="s">
        <v>375</v>
      </c>
      <c r="E274" s="7" t="s">
        <v>364</v>
      </c>
    </row>
    <row r="275" spans="2:5" x14ac:dyDescent="0.3">
      <c r="B275" s="7" t="s">
        <v>275</v>
      </c>
      <c r="C275" s="7">
        <v>21670</v>
      </c>
      <c r="D275" s="7" t="s">
        <v>375</v>
      </c>
      <c r="E275" s="7" t="s">
        <v>369</v>
      </c>
    </row>
    <row r="276" spans="2:5" x14ac:dyDescent="0.3">
      <c r="B276" s="7" t="s">
        <v>276</v>
      </c>
      <c r="C276" s="7">
        <v>24781</v>
      </c>
      <c r="D276" s="7" t="s">
        <v>375</v>
      </c>
      <c r="E276" s="7" t="s">
        <v>367</v>
      </c>
    </row>
    <row r="277" spans="2:5" x14ac:dyDescent="0.3">
      <c r="B277" s="7" t="s">
        <v>277</v>
      </c>
      <c r="C277" s="7">
        <v>43768</v>
      </c>
      <c r="D277" s="7" t="s">
        <v>375</v>
      </c>
      <c r="E277" s="7" t="s">
        <v>364</v>
      </c>
    </row>
    <row r="278" spans="2:5" x14ac:dyDescent="0.3">
      <c r="B278" s="7" t="s">
        <v>278</v>
      </c>
      <c r="C278" s="7">
        <v>24987</v>
      </c>
      <c r="D278" s="7" t="s">
        <v>375</v>
      </c>
      <c r="E278" s="7" t="s">
        <v>372</v>
      </c>
    </row>
    <row r="279" spans="2:5" x14ac:dyDescent="0.3">
      <c r="B279" s="7" t="s">
        <v>279</v>
      </c>
      <c r="C279" s="7">
        <v>64513</v>
      </c>
      <c r="D279" s="7" t="s">
        <v>377</v>
      </c>
      <c r="E279" s="7" t="s">
        <v>296</v>
      </c>
    </row>
    <row r="280" spans="2:5" x14ac:dyDescent="0.3">
      <c r="B280" s="7" t="s">
        <v>280</v>
      </c>
      <c r="C280" s="7">
        <v>89583</v>
      </c>
      <c r="D280" s="7" t="s">
        <v>377</v>
      </c>
      <c r="E280" s="7" t="s">
        <v>371</v>
      </c>
    </row>
    <row r="281" spans="2:5" x14ac:dyDescent="0.3">
      <c r="B281" s="7" t="s">
        <v>281</v>
      </c>
      <c r="C281" s="7">
        <v>54440</v>
      </c>
      <c r="D281" s="7" t="s">
        <v>377</v>
      </c>
      <c r="E281" s="7" t="s">
        <v>373</v>
      </c>
    </row>
    <row r="282" spans="2:5" x14ac:dyDescent="0.3">
      <c r="B282" s="7" t="s">
        <v>282</v>
      </c>
      <c r="C282" s="7">
        <v>4906</v>
      </c>
      <c r="D282" s="7" t="s">
        <v>375</v>
      </c>
      <c r="E282" s="7" t="s">
        <v>371</v>
      </c>
    </row>
    <row r="283" spans="2:5" x14ac:dyDescent="0.3">
      <c r="B283" s="7" t="s">
        <v>283</v>
      </c>
      <c r="C283" s="7">
        <v>13584</v>
      </c>
      <c r="D283" s="7" t="s">
        <v>375</v>
      </c>
      <c r="E283" s="7" t="s">
        <v>369</v>
      </c>
    </row>
    <row r="284" spans="2:5" x14ac:dyDescent="0.3">
      <c r="B284" s="7" t="s">
        <v>284</v>
      </c>
      <c r="C284" s="7">
        <v>36584</v>
      </c>
      <c r="D284" s="7" t="s">
        <v>375</v>
      </c>
      <c r="E284" s="7" t="s">
        <v>365</v>
      </c>
    </row>
    <row r="285" spans="2:5" x14ac:dyDescent="0.3">
      <c r="B285" s="7" t="s">
        <v>285</v>
      </c>
      <c r="C285" s="7">
        <v>25583</v>
      </c>
      <c r="D285" s="7" t="s">
        <v>375</v>
      </c>
      <c r="E285" s="7" t="s">
        <v>373</v>
      </c>
    </row>
    <row r="286" spans="2:5" x14ac:dyDescent="0.3">
      <c r="B286" s="7" t="s">
        <v>286</v>
      </c>
      <c r="C286" s="7">
        <v>41465</v>
      </c>
      <c r="D286" s="7" t="s">
        <v>375</v>
      </c>
      <c r="E286" s="7" t="s">
        <v>366</v>
      </c>
    </row>
    <row r="287" spans="2:5" x14ac:dyDescent="0.3">
      <c r="B287" s="7" t="s">
        <v>287</v>
      </c>
      <c r="C287" s="7">
        <v>215521</v>
      </c>
      <c r="D287" s="7" t="s">
        <v>376</v>
      </c>
      <c r="E287" s="7" t="s">
        <v>367</v>
      </c>
    </row>
    <row r="288" spans="2:5" x14ac:dyDescent="0.3">
      <c r="B288" s="7" t="s">
        <v>288</v>
      </c>
      <c r="C288" s="7">
        <v>21213</v>
      </c>
      <c r="D288" s="7" t="s">
        <v>375</v>
      </c>
      <c r="E288" s="7" t="s">
        <v>364</v>
      </c>
    </row>
    <row r="289" spans="2:5" x14ac:dyDescent="0.3">
      <c r="B289" s="7" t="s">
        <v>289</v>
      </c>
      <c r="C289" s="7">
        <v>33903</v>
      </c>
      <c r="D289" s="7" t="s">
        <v>375</v>
      </c>
      <c r="E289" s="7" t="s">
        <v>364</v>
      </c>
    </row>
    <row r="290" spans="2:5" x14ac:dyDescent="0.3">
      <c r="B290" s="7" t="s">
        <v>290</v>
      </c>
      <c r="C290" s="7">
        <v>33462</v>
      </c>
      <c r="D290" s="7" t="s">
        <v>375</v>
      </c>
      <c r="E290" s="7" t="s">
        <v>370</v>
      </c>
    </row>
    <row r="291" spans="2:5" x14ac:dyDescent="0.3">
      <c r="B291" s="7" t="s">
        <v>291</v>
      </c>
      <c r="C291" s="7">
        <v>31870</v>
      </c>
      <c r="D291" s="7" t="s">
        <v>375</v>
      </c>
      <c r="E291" s="7" t="s">
        <v>371</v>
      </c>
    </row>
    <row r="292" spans="2:5" x14ac:dyDescent="0.3">
      <c r="B292" s="7" t="s">
        <v>292</v>
      </c>
      <c r="C292" s="7">
        <v>41725</v>
      </c>
      <c r="D292" s="7" t="s">
        <v>375</v>
      </c>
      <c r="E292" s="7" t="s">
        <v>367</v>
      </c>
    </row>
    <row r="293" spans="2:5" x14ac:dyDescent="0.3">
      <c r="B293" s="7" t="s">
        <v>293</v>
      </c>
      <c r="C293" s="7">
        <v>13520</v>
      </c>
      <c r="D293" s="7" t="s">
        <v>375</v>
      </c>
      <c r="E293" s="7" t="s">
        <v>369</v>
      </c>
    </row>
    <row r="294" spans="2:5" x14ac:dyDescent="0.3">
      <c r="B294" s="7" t="s">
        <v>294</v>
      </c>
      <c r="C294" s="7">
        <v>29445</v>
      </c>
      <c r="D294" s="7" t="s">
        <v>375</v>
      </c>
      <c r="E294" s="7" t="s">
        <v>369</v>
      </c>
    </row>
    <row r="295" spans="2:5" x14ac:dyDescent="0.3">
      <c r="B295" s="7" t="s">
        <v>295</v>
      </c>
      <c r="C295" s="7">
        <v>20524</v>
      </c>
      <c r="D295" s="7" t="s">
        <v>375</v>
      </c>
      <c r="E295" s="7" t="s">
        <v>368</v>
      </c>
    </row>
    <row r="296" spans="2:5" x14ac:dyDescent="0.3">
      <c r="B296" s="7" t="s">
        <v>296</v>
      </c>
      <c r="C296" s="7">
        <v>347483</v>
      </c>
      <c r="D296" s="7" t="s">
        <v>376</v>
      </c>
      <c r="E296" s="7" t="s">
        <v>296</v>
      </c>
    </row>
    <row r="297" spans="2:5" x14ac:dyDescent="0.3">
      <c r="B297" s="7" t="s">
        <v>297</v>
      </c>
      <c r="C297" s="7">
        <v>49314</v>
      </c>
      <c r="D297" s="7" t="s">
        <v>375</v>
      </c>
      <c r="E297" s="7" t="s">
        <v>296</v>
      </c>
    </row>
    <row r="298" spans="2:5" x14ac:dyDescent="0.3">
      <c r="B298" s="7" t="s">
        <v>298</v>
      </c>
      <c r="C298" s="7">
        <v>9874</v>
      </c>
      <c r="D298" s="7" t="s">
        <v>375</v>
      </c>
      <c r="E298" s="7" t="s">
        <v>372</v>
      </c>
    </row>
    <row r="299" spans="2:5" x14ac:dyDescent="0.3">
      <c r="B299" s="7" t="s">
        <v>299</v>
      </c>
      <c r="C299" s="7">
        <v>16431</v>
      </c>
      <c r="D299" s="7" t="s">
        <v>375</v>
      </c>
      <c r="E299" s="7" t="s">
        <v>372</v>
      </c>
    </row>
    <row r="300" spans="2:5" x14ac:dyDescent="0.3">
      <c r="B300" s="7" t="s">
        <v>300</v>
      </c>
      <c r="C300" s="7">
        <v>30654</v>
      </c>
      <c r="D300" s="7" t="s">
        <v>375</v>
      </c>
      <c r="E300" s="7" t="s">
        <v>367</v>
      </c>
    </row>
    <row r="301" spans="2:5" x14ac:dyDescent="0.3">
      <c r="B301" s="7" t="s">
        <v>301</v>
      </c>
      <c r="C301" s="7">
        <v>27508</v>
      </c>
      <c r="D301" s="7" t="s">
        <v>375</v>
      </c>
      <c r="E301" s="7" t="s">
        <v>115</v>
      </c>
    </row>
    <row r="302" spans="2:5" x14ac:dyDescent="0.3">
      <c r="B302" s="7" t="s">
        <v>302</v>
      </c>
      <c r="C302" s="7">
        <v>64918</v>
      </c>
      <c r="D302" s="7" t="s">
        <v>377</v>
      </c>
      <c r="E302" s="7" t="s">
        <v>296</v>
      </c>
    </row>
    <row r="303" spans="2:5" x14ac:dyDescent="0.3">
      <c r="B303" s="7" t="s">
        <v>303</v>
      </c>
      <c r="C303" s="7">
        <v>21867</v>
      </c>
      <c r="D303" s="7" t="s">
        <v>375</v>
      </c>
      <c r="E303" s="7" t="s">
        <v>373</v>
      </c>
    </row>
    <row r="304" spans="2:5" x14ac:dyDescent="0.3">
      <c r="B304" s="7" t="s">
        <v>304</v>
      </c>
      <c r="C304" s="7">
        <v>44925</v>
      </c>
      <c r="D304" s="7" t="s">
        <v>375</v>
      </c>
      <c r="E304" s="7" t="s">
        <v>367</v>
      </c>
    </row>
    <row r="305" spans="2:5" x14ac:dyDescent="0.3">
      <c r="B305" s="7" t="s">
        <v>305</v>
      </c>
      <c r="C305" s="7">
        <v>67831</v>
      </c>
      <c r="D305" s="7" t="s">
        <v>377</v>
      </c>
      <c r="E305" s="7" t="s">
        <v>369</v>
      </c>
    </row>
    <row r="306" spans="2:5" x14ac:dyDescent="0.3">
      <c r="B306" s="7" t="s">
        <v>306</v>
      </c>
      <c r="C306" s="7">
        <v>101192</v>
      </c>
      <c r="D306" s="7" t="s">
        <v>376</v>
      </c>
      <c r="E306" s="7" t="s">
        <v>372</v>
      </c>
    </row>
    <row r="307" spans="2:5" x14ac:dyDescent="0.3">
      <c r="B307" s="7" t="s">
        <v>307</v>
      </c>
      <c r="C307" s="7">
        <v>43341</v>
      </c>
      <c r="D307" s="7" t="s">
        <v>375</v>
      </c>
      <c r="E307" s="7" t="s">
        <v>372</v>
      </c>
    </row>
    <row r="308" spans="2:5" x14ac:dyDescent="0.3">
      <c r="B308" s="7" t="s">
        <v>308</v>
      </c>
      <c r="C308" s="7">
        <v>55001</v>
      </c>
      <c r="D308" s="7" t="s">
        <v>377</v>
      </c>
      <c r="E308" s="7" t="s">
        <v>296</v>
      </c>
    </row>
    <row r="309" spans="2:5" x14ac:dyDescent="0.3">
      <c r="B309" s="7" t="s">
        <v>309</v>
      </c>
      <c r="C309" s="7">
        <v>72050</v>
      </c>
      <c r="D309" s="7" t="s">
        <v>377</v>
      </c>
      <c r="E309" s="7" t="s">
        <v>365</v>
      </c>
    </row>
    <row r="310" spans="2:5" x14ac:dyDescent="0.3">
      <c r="B310" s="7" t="s">
        <v>310</v>
      </c>
      <c r="C310" s="7">
        <v>1132</v>
      </c>
      <c r="D310" s="7" t="s">
        <v>375</v>
      </c>
      <c r="E310" s="7" t="s">
        <v>371</v>
      </c>
    </row>
    <row r="311" spans="2:5" x14ac:dyDescent="0.3">
      <c r="B311" s="7" t="s">
        <v>311</v>
      </c>
      <c r="C311" s="7">
        <v>44485</v>
      </c>
      <c r="D311" s="7" t="s">
        <v>375</v>
      </c>
      <c r="E311" s="7" t="s">
        <v>373</v>
      </c>
    </row>
    <row r="312" spans="2:5" x14ac:dyDescent="0.3">
      <c r="B312" s="7" t="s">
        <v>312</v>
      </c>
      <c r="C312" s="7">
        <v>12390</v>
      </c>
      <c r="D312" s="7" t="s">
        <v>375</v>
      </c>
      <c r="E312" s="7" t="s">
        <v>372</v>
      </c>
    </row>
    <row r="313" spans="2:5" x14ac:dyDescent="0.3">
      <c r="B313" s="7" t="s">
        <v>313</v>
      </c>
      <c r="C313" s="7">
        <v>25453</v>
      </c>
      <c r="D313" s="7" t="s">
        <v>375</v>
      </c>
      <c r="E313" s="7" t="s">
        <v>365</v>
      </c>
    </row>
    <row r="314" spans="2:5" x14ac:dyDescent="0.3">
      <c r="B314" s="7" t="s">
        <v>314</v>
      </c>
      <c r="C314" s="7">
        <v>24310</v>
      </c>
      <c r="D314" s="7" t="s">
        <v>375</v>
      </c>
      <c r="E314" s="7" t="s">
        <v>366</v>
      </c>
    </row>
    <row r="315" spans="2:5" x14ac:dyDescent="0.3">
      <c r="B315" s="7" t="s">
        <v>315</v>
      </c>
      <c r="C315" s="7">
        <v>26418</v>
      </c>
      <c r="D315" s="7" t="s">
        <v>375</v>
      </c>
      <c r="E315" s="7" t="s">
        <v>367</v>
      </c>
    </row>
    <row r="316" spans="2:5" x14ac:dyDescent="0.3">
      <c r="B316" s="7" t="s">
        <v>316</v>
      </c>
      <c r="C316" s="7">
        <v>46112</v>
      </c>
      <c r="D316" s="7" t="s">
        <v>375</v>
      </c>
      <c r="E316" s="7" t="s">
        <v>371</v>
      </c>
    </row>
    <row r="317" spans="2:5" x14ac:dyDescent="0.3">
      <c r="B317" s="7" t="s">
        <v>317</v>
      </c>
      <c r="C317" s="7">
        <v>17075</v>
      </c>
      <c r="D317" s="7" t="s">
        <v>375</v>
      </c>
      <c r="E317" s="7" t="s">
        <v>367</v>
      </c>
    </row>
    <row r="318" spans="2:5" x14ac:dyDescent="0.3">
      <c r="B318" s="7" t="s">
        <v>318</v>
      </c>
      <c r="C318" s="7">
        <v>47725</v>
      </c>
      <c r="D318" s="7" t="s">
        <v>375</v>
      </c>
      <c r="E318" s="7" t="s">
        <v>367</v>
      </c>
    </row>
    <row r="319" spans="2:5" x14ac:dyDescent="0.3">
      <c r="B319" s="7" t="s">
        <v>319</v>
      </c>
      <c r="C319" s="7">
        <v>27578</v>
      </c>
      <c r="D319" s="7" t="s">
        <v>375</v>
      </c>
      <c r="E319" s="7" t="s">
        <v>365</v>
      </c>
    </row>
    <row r="320" spans="2:5" x14ac:dyDescent="0.3">
      <c r="B320" s="7" t="s">
        <v>320</v>
      </c>
      <c r="C320" s="7">
        <v>38412</v>
      </c>
      <c r="D320" s="7" t="s">
        <v>375</v>
      </c>
      <c r="E320" s="7" t="s">
        <v>366</v>
      </c>
    </row>
    <row r="321" spans="2:5" x14ac:dyDescent="0.3">
      <c r="B321" s="7" t="s">
        <v>321</v>
      </c>
      <c r="C321" s="7">
        <v>26084</v>
      </c>
      <c r="D321" s="7" t="s">
        <v>375</v>
      </c>
      <c r="E321" s="7" t="s">
        <v>365</v>
      </c>
    </row>
    <row r="322" spans="2:5" x14ac:dyDescent="0.3">
      <c r="B322" s="7" t="s">
        <v>322</v>
      </c>
      <c r="C322" s="7">
        <v>17259</v>
      </c>
      <c r="D322" s="7" t="s">
        <v>375</v>
      </c>
      <c r="E322" s="7" t="s">
        <v>369</v>
      </c>
    </row>
    <row r="323" spans="2:5" x14ac:dyDescent="0.3">
      <c r="B323" s="7" t="s">
        <v>323</v>
      </c>
      <c r="C323" s="7">
        <v>49855</v>
      </c>
      <c r="D323" s="7" t="s">
        <v>375</v>
      </c>
      <c r="E323" s="7" t="s">
        <v>372</v>
      </c>
    </row>
    <row r="324" spans="2:5" x14ac:dyDescent="0.3">
      <c r="B324" s="7" t="s">
        <v>324</v>
      </c>
      <c r="C324" s="7">
        <v>19147</v>
      </c>
      <c r="D324" s="7" t="s">
        <v>375</v>
      </c>
      <c r="E324" s="7" t="s">
        <v>369</v>
      </c>
    </row>
    <row r="325" spans="2:5" x14ac:dyDescent="0.3">
      <c r="B325" s="7" t="s">
        <v>325</v>
      </c>
      <c r="C325" s="7">
        <v>50349</v>
      </c>
      <c r="D325" s="7" t="s">
        <v>377</v>
      </c>
      <c r="E325" s="7" t="s">
        <v>366</v>
      </c>
    </row>
    <row r="326" spans="2:5" x14ac:dyDescent="0.3">
      <c r="B326" s="7" t="s">
        <v>326</v>
      </c>
      <c r="C326" s="7">
        <v>18891</v>
      </c>
      <c r="D326" s="7" t="s">
        <v>375</v>
      </c>
      <c r="E326" s="7" t="s">
        <v>366</v>
      </c>
    </row>
    <row r="327" spans="2:5" x14ac:dyDescent="0.3">
      <c r="B327" s="7" t="s">
        <v>327</v>
      </c>
      <c r="C327" s="7">
        <v>62844</v>
      </c>
      <c r="D327" s="7" t="s">
        <v>377</v>
      </c>
      <c r="E327" s="7" t="s">
        <v>115</v>
      </c>
    </row>
    <row r="328" spans="2:5" x14ac:dyDescent="0.3">
      <c r="B328" s="7" t="s">
        <v>328</v>
      </c>
      <c r="C328" s="7">
        <v>19152</v>
      </c>
      <c r="D328" s="7" t="s">
        <v>375</v>
      </c>
      <c r="E328" s="7" t="s">
        <v>370</v>
      </c>
    </row>
    <row r="329" spans="2:5" x14ac:dyDescent="0.3">
      <c r="B329" s="7" t="s">
        <v>329</v>
      </c>
      <c r="C329" s="7">
        <v>15015</v>
      </c>
      <c r="D329" s="7" t="s">
        <v>375</v>
      </c>
      <c r="E329" s="7" t="s">
        <v>366</v>
      </c>
    </row>
    <row r="330" spans="2:5" x14ac:dyDescent="0.3">
      <c r="B330" s="7" t="s">
        <v>330</v>
      </c>
      <c r="C330" s="7">
        <v>24684</v>
      </c>
      <c r="D330" s="7" t="s">
        <v>375</v>
      </c>
      <c r="E330" s="7" t="s">
        <v>115</v>
      </c>
    </row>
    <row r="331" spans="2:5" x14ac:dyDescent="0.3">
      <c r="B331" s="7" t="s">
        <v>331</v>
      </c>
      <c r="C331" s="7">
        <v>107492</v>
      </c>
      <c r="D331" s="7" t="s">
        <v>376</v>
      </c>
      <c r="E331" s="7" t="s">
        <v>365</v>
      </c>
    </row>
    <row r="332" spans="2:5" x14ac:dyDescent="0.3">
      <c r="B332" s="7" t="s">
        <v>332</v>
      </c>
      <c r="C332" s="7">
        <v>25720</v>
      </c>
      <c r="D332" s="7" t="s">
        <v>375</v>
      </c>
      <c r="E332" s="7" t="s">
        <v>371</v>
      </c>
    </row>
    <row r="333" spans="2:5" x14ac:dyDescent="0.3">
      <c r="B333" s="7" t="s">
        <v>333</v>
      </c>
      <c r="C333" s="7">
        <v>14508</v>
      </c>
      <c r="D333" s="7" t="s">
        <v>375</v>
      </c>
      <c r="E333" s="7" t="s">
        <v>365</v>
      </c>
    </row>
    <row r="334" spans="2:5" x14ac:dyDescent="0.3">
      <c r="B334" s="7" t="s">
        <v>334</v>
      </c>
      <c r="C334" s="7">
        <v>24258</v>
      </c>
      <c r="D334" s="7" t="s">
        <v>375</v>
      </c>
      <c r="E334" s="7" t="s">
        <v>364</v>
      </c>
    </row>
    <row r="335" spans="2:5" x14ac:dyDescent="0.3">
      <c r="B335" s="7" t="s">
        <v>335</v>
      </c>
      <c r="C335" s="7">
        <v>40847</v>
      </c>
      <c r="D335" s="7" t="s">
        <v>375</v>
      </c>
      <c r="E335" s="7" t="s">
        <v>366</v>
      </c>
    </row>
    <row r="336" spans="2:5" x14ac:dyDescent="0.3">
      <c r="B336" s="7" t="s">
        <v>336</v>
      </c>
      <c r="C336" s="7">
        <v>23659</v>
      </c>
      <c r="D336" s="7" t="s">
        <v>375</v>
      </c>
      <c r="E336" s="7" t="s">
        <v>369</v>
      </c>
    </row>
    <row r="337" spans="2:5" x14ac:dyDescent="0.3">
      <c r="B337" s="7" t="s">
        <v>337</v>
      </c>
      <c r="C337" s="7">
        <v>23678</v>
      </c>
      <c r="D337" s="7" t="s">
        <v>375</v>
      </c>
      <c r="E337" s="7" t="s">
        <v>296</v>
      </c>
    </row>
    <row r="338" spans="2:5" x14ac:dyDescent="0.3">
      <c r="B338" s="7" t="s">
        <v>338</v>
      </c>
      <c r="C338" s="7">
        <v>28987</v>
      </c>
      <c r="D338" s="7" t="s">
        <v>375</v>
      </c>
      <c r="E338" s="7" t="s">
        <v>366</v>
      </c>
    </row>
    <row r="339" spans="2:5" x14ac:dyDescent="0.3">
      <c r="B339" s="7" t="s">
        <v>339</v>
      </c>
      <c r="C339" s="7">
        <v>21800</v>
      </c>
      <c r="D339" s="7" t="s">
        <v>375</v>
      </c>
      <c r="E339" s="7" t="s">
        <v>367</v>
      </c>
    </row>
    <row r="340" spans="2:5" x14ac:dyDescent="0.3">
      <c r="B340" s="7" t="s">
        <v>340</v>
      </c>
      <c r="C340" s="7">
        <v>51758</v>
      </c>
      <c r="D340" s="7" t="s">
        <v>377</v>
      </c>
      <c r="E340" s="7" t="s">
        <v>296</v>
      </c>
    </row>
    <row r="341" spans="2:5" x14ac:dyDescent="0.3">
      <c r="B341" s="7" t="s">
        <v>72</v>
      </c>
      <c r="C341" s="7">
        <v>23917</v>
      </c>
      <c r="D341" s="7" t="s">
        <v>375</v>
      </c>
      <c r="E341" s="7" t="s">
        <v>370</v>
      </c>
    </row>
    <row r="342" spans="2:5" x14ac:dyDescent="0.3">
      <c r="B342" s="7" t="s">
        <v>341</v>
      </c>
      <c r="C342" s="7">
        <v>15995</v>
      </c>
      <c r="D342" s="7" t="s">
        <v>375</v>
      </c>
      <c r="E342" s="7" t="s">
        <v>369</v>
      </c>
    </row>
    <row r="343" spans="2:5" x14ac:dyDescent="0.3">
      <c r="B343" s="7" t="s">
        <v>342</v>
      </c>
      <c r="C343" s="7">
        <v>13021</v>
      </c>
      <c r="D343" s="7" t="s">
        <v>375</v>
      </c>
      <c r="E343" s="7" t="s">
        <v>296</v>
      </c>
    </row>
    <row r="344" spans="2:5" x14ac:dyDescent="0.3">
      <c r="B344" s="7" t="s">
        <v>343</v>
      </c>
      <c r="C344" s="7">
        <v>154865</v>
      </c>
      <c r="D344" s="7" t="s">
        <v>376</v>
      </c>
      <c r="E344" s="7" t="s">
        <v>369</v>
      </c>
    </row>
    <row r="345" spans="2:5" x14ac:dyDescent="0.3">
      <c r="B345" s="7" t="s">
        <v>344</v>
      </c>
      <c r="C345" s="7">
        <v>28014</v>
      </c>
      <c r="D345" s="7" t="s">
        <v>375</v>
      </c>
      <c r="E345" s="7" t="s">
        <v>366</v>
      </c>
    </row>
    <row r="346" spans="2:5" x14ac:dyDescent="0.3">
      <c r="B346" s="7" t="s">
        <v>345</v>
      </c>
      <c r="C346" s="7">
        <v>16970</v>
      </c>
      <c r="D346" s="7" t="s">
        <v>375</v>
      </c>
      <c r="E346" s="7" t="s">
        <v>369</v>
      </c>
    </row>
    <row r="347" spans="2:5" x14ac:dyDescent="0.3">
      <c r="B347" s="7" t="s">
        <v>346</v>
      </c>
      <c r="C347" s="7">
        <v>22407</v>
      </c>
      <c r="D347" s="7" t="s">
        <v>375</v>
      </c>
      <c r="E347" s="7" t="s">
        <v>368</v>
      </c>
    </row>
    <row r="348" spans="2:5" x14ac:dyDescent="0.3">
      <c r="B348" s="7" t="s">
        <v>347</v>
      </c>
      <c r="C348" s="7">
        <v>63322</v>
      </c>
      <c r="D348" s="7" t="s">
        <v>377</v>
      </c>
      <c r="E348" s="7" t="s">
        <v>296</v>
      </c>
    </row>
    <row r="349" spans="2:5" x14ac:dyDescent="0.3">
      <c r="B349" s="7" t="s">
        <v>348</v>
      </c>
      <c r="C349" s="7">
        <v>43402</v>
      </c>
      <c r="D349" s="7" t="s">
        <v>375</v>
      </c>
      <c r="E349" s="7" t="s">
        <v>366</v>
      </c>
    </row>
    <row r="350" spans="2:5" x14ac:dyDescent="0.3">
      <c r="B350" s="7" t="s">
        <v>349</v>
      </c>
      <c r="C350" s="7">
        <v>124695</v>
      </c>
      <c r="D350" s="7" t="s">
        <v>376</v>
      </c>
      <c r="E350" s="7" t="s">
        <v>365</v>
      </c>
    </row>
    <row r="351" spans="2:5" x14ac:dyDescent="0.3">
      <c r="B351" s="7" t="s">
        <v>350</v>
      </c>
      <c r="C351" s="7">
        <v>8430</v>
      </c>
      <c r="D351" s="7" t="s">
        <v>375</v>
      </c>
      <c r="E351" s="7" t="s">
        <v>365</v>
      </c>
    </row>
    <row r="352" spans="2:5" x14ac:dyDescent="0.3">
      <c r="B352" s="7" t="s">
        <v>351</v>
      </c>
      <c r="C352" s="7">
        <v>41882</v>
      </c>
      <c r="D352" s="7" t="s">
        <v>375</v>
      </c>
      <c r="E352" s="7" t="s">
        <v>365</v>
      </c>
    </row>
    <row r="353" spans="2:5" x14ac:dyDescent="0.3">
      <c r="B353" s="7" t="s">
        <v>352</v>
      </c>
      <c r="C353" s="7">
        <v>21525</v>
      </c>
      <c r="D353" s="7" t="s">
        <v>375</v>
      </c>
      <c r="E353" s="7" t="s">
        <v>367</v>
      </c>
    </row>
    <row r="354" spans="2:5" x14ac:dyDescent="0.3">
      <c r="B354" s="7" t="s">
        <v>353</v>
      </c>
      <c r="C354" s="7">
        <v>47537</v>
      </c>
      <c r="D354" s="7" t="s">
        <v>375</v>
      </c>
      <c r="E354" s="7" t="s">
        <v>366</v>
      </c>
    </row>
    <row r="355" spans="2:5" x14ac:dyDescent="0.3">
      <c r="B355" s="7" t="s">
        <v>354</v>
      </c>
      <c r="C355" s="7">
        <v>22468</v>
      </c>
      <c r="D355" s="7" t="s">
        <v>375</v>
      </c>
      <c r="E355" s="7" t="s">
        <v>364</v>
      </c>
    </row>
    <row r="356" spans="2:5" x14ac:dyDescent="0.3">
      <c r="B356" s="7" t="s">
        <v>355</v>
      </c>
      <c r="C356" s="7">
        <v>44586</v>
      </c>
      <c r="D356" s="7" t="s">
        <v>375</v>
      </c>
      <c r="E356" s="7" t="s">
        <v>365</v>
      </c>
    </row>
    <row r="357" spans="2:5" x14ac:dyDescent="0.3">
      <c r="B357" s="7" t="s">
        <v>356</v>
      </c>
      <c r="C357" s="7">
        <v>126116</v>
      </c>
      <c r="D357" s="7" t="s">
        <v>376</v>
      </c>
      <c r="E357" s="7" t="s">
        <v>364</v>
      </c>
    </row>
  </sheetData>
  <pageMargins left="0.7" right="0.7" top="0.75" bottom="0.75" header="0.3" footer="0.3"/>
  <pageSetup paperSize="9" orientation="portrait" horizontalDpi="4294967292" verticalDpi="429496729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B2:L361"/>
  <sheetViews>
    <sheetView workbookViewId="0"/>
  </sheetViews>
  <sheetFormatPr defaultColWidth="11.19921875" defaultRowHeight="15.6" x14ac:dyDescent="0.3"/>
  <cols>
    <col min="1" max="1" width="3.19921875" customWidth="1"/>
    <col min="2" max="2" width="29.59765625" bestFit="1" customWidth="1"/>
    <col min="3" max="3" width="27.3984375" bestFit="1" customWidth="1"/>
    <col min="4" max="4" width="8.3984375" bestFit="1" customWidth="1"/>
  </cols>
  <sheetData>
    <row r="2" spans="2:12" x14ac:dyDescent="0.3">
      <c r="B2" t="s">
        <v>389</v>
      </c>
      <c r="C2" s="8" t="s">
        <v>390</v>
      </c>
      <c r="K2" s="2"/>
      <c r="L2" s="3"/>
    </row>
    <row r="3" spans="2:12" x14ac:dyDescent="0.3">
      <c r="B3" t="s">
        <v>407</v>
      </c>
      <c r="C3" s="8"/>
      <c r="K3" s="2"/>
      <c r="L3" s="3"/>
    </row>
    <row r="4" spans="2:12" x14ac:dyDescent="0.3">
      <c r="B4" t="s">
        <v>406</v>
      </c>
      <c r="C4" s="8"/>
      <c r="K4" s="2"/>
      <c r="L4" s="3"/>
    </row>
    <row r="5" spans="2:12" x14ac:dyDescent="0.3">
      <c r="C5" s="8"/>
      <c r="K5" s="2"/>
      <c r="L5" s="3"/>
    </row>
    <row r="6" spans="2:12" x14ac:dyDescent="0.3">
      <c r="B6" s="2" t="s">
        <v>391</v>
      </c>
      <c r="C6" s="2" t="s">
        <v>0</v>
      </c>
      <c r="D6" s="2" t="s">
        <v>1</v>
      </c>
    </row>
    <row r="7" spans="2:12" x14ac:dyDescent="0.3">
      <c r="B7" s="9" t="s">
        <v>3</v>
      </c>
      <c r="C7" s="2">
        <v>84.5</v>
      </c>
      <c r="D7" s="2">
        <v>131</v>
      </c>
    </row>
    <row r="8" spans="2:12" x14ac:dyDescent="0.3">
      <c r="B8" s="9" t="s">
        <v>4</v>
      </c>
      <c r="C8" s="2">
        <v>15.7</v>
      </c>
      <c r="D8" s="2">
        <v>4</v>
      </c>
    </row>
    <row r="9" spans="2:12" x14ac:dyDescent="0.3">
      <c r="B9" s="2" t="s">
        <v>5</v>
      </c>
      <c r="C9" s="2">
        <v>53.4</v>
      </c>
      <c r="D9" s="2">
        <v>17</v>
      </c>
    </row>
    <row r="10" spans="2:12" x14ac:dyDescent="0.3">
      <c r="B10" s="2" t="s">
        <v>6</v>
      </c>
      <c r="C10" s="2">
        <v>18.399999999999999</v>
      </c>
      <c r="D10" s="2">
        <v>5</v>
      </c>
    </row>
    <row r="11" spans="2:12" x14ac:dyDescent="0.3">
      <c r="B11" s="2" t="s">
        <v>7</v>
      </c>
      <c r="C11" s="2">
        <v>7.2</v>
      </c>
      <c r="D11" s="2">
        <v>2</v>
      </c>
    </row>
    <row r="12" spans="2:12" x14ac:dyDescent="0.3">
      <c r="B12" s="2" t="s">
        <v>8</v>
      </c>
      <c r="C12" s="2">
        <v>34.700000000000003</v>
      </c>
      <c r="D12" s="2">
        <v>7</v>
      </c>
    </row>
    <row r="13" spans="2:12" x14ac:dyDescent="0.3">
      <c r="B13" s="2" t="s">
        <v>9</v>
      </c>
      <c r="C13" s="2">
        <v>93.8</v>
      </c>
      <c r="D13" s="2">
        <v>24</v>
      </c>
    </row>
    <row r="14" spans="2:12" x14ac:dyDescent="0.3">
      <c r="B14" s="2" t="s">
        <v>10</v>
      </c>
      <c r="C14" s="2">
        <v>41.1</v>
      </c>
      <c r="D14" s="2">
        <v>45</v>
      </c>
    </row>
    <row r="15" spans="2:12" x14ac:dyDescent="0.3">
      <c r="B15" s="2" t="s">
        <v>11</v>
      </c>
      <c r="C15" s="2">
        <v>26</v>
      </c>
      <c r="D15" s="2">
        <v>19</v>
      </c>
    </row>
    <row r="16" spans="2:12" x14ac:dyDescent="0.3">
      <c r="B16" s="2" t="s">
        <v>12</v>
      </c>
      <c r="C16" s="2">
        <v>26.9</v>
      </c>
      <c r="D16" s="2">
        <v>57</v>
      </c>
    </row>
    <row r="17" spans="2:4" x14ac:dyDescent="0.3">
      <c r="B17" s="2" t="s">
        <v>13</v>
      </c>
      <c r="C17" s="2">
        <v>36.6</v>
      </c>
      <c r="D17" s="2">
        <v>41</v>
      </c>
    </row>
    <row r="18" spans="2:4" x14ac:dyDescent="0.3">
      <c r="B18" s="2" t="s">
        <v>14</v>
      </c>
      <c r="C18" s="2">
        <v>235</v>
      </c>
      <c r="D18" s="2">
        <v>24</v>
      </c>
    </row>
    <row r="19" spans="2:4" x14ac:dyDescent="0.3">
      <c r="B19" s="2" t="s">
        <v>15</v>
      </c>
      <c r="C19" s="2">
        <v>73.2</v>
      </c>
      <c r="D19" s="2">
        <v>41</v>
      </c>
    </row>
    <row r="20" spans="2:4" x14ac:dyDescent="0.3">
      <c r="B20" s="2" t="s">
        <v>16</v>
      </c>
      <c r="C20" s="2">
        <v>0</v>
      </c>
      <c r="D20" s="2">
        <v>0</v>
      </c>
    </row>
    <row r="21" spans="2:4" x14ac:dyDescent="0.3">
      <c r="B21" s="2" t="s">
        <v>17</v>
      </c>
      <c r="C21" s="2">
        <v>43.2</v>
      </c>
      <c r="D21" s="2">
        <v>68</v>
      </c>
    </row>
    <row r="22" spans="2:4" x14ac:dyDescent="0.3">
      <c r="B22" s="2" t="s">
        <v>18</v>
      </c>
      <c r="C22" s="2">
        <v>81.8</v>
      </c>
      <c r="D22" s="2">
        <v>75</v>
      </c>
    </row>
    <row r="23" spans="2:4" x14ac:dyDescent="0.3">
      <c r="B23" s="2" t="s">
        <v>19</v>
      </c>
      <c r="C23" s="2">
        <v>60.7</v>
      </c>
      <c r="D23" s="2">
        <v>530</v>
      </c>
    </row>
    <row r="24" spans="2:4" x14ac:dyDescent="0.3">
      <c r="B24" s="2" t="s">
        <v>20</v>
      </c>
      <c r="C24" s="2">
        <v>32.4</v>
      </c>
      <c r="D24" s="2">
        <v>53</v>
      </c>
    </row>
    <row r="25" spans="2:4" x14ac:dyDescent="0.3">
      <c r="B25" s="2" t="s">
        <v>21</v>
      </c>
      <c r="C25" s="2">
        <v>8.6</v>
      </c>
      <c r="D25" s="2">
        <v>1</v>
      </c>
    </row>
    <row r="26" spans="2:4" x14ac:dyDescent="0.3">
      <c r="B26" s="2" t="s">
        <v>22</v>
      </c>
      <c r="C26" s="2">
        <v>36.6</v>
      </c>
      <c r="D26" s="2">
        <v>59</v>
      </c>
    </row>
    <row r="27" spans="2:4" x14ac:dyDescent="0.3">
      <c r="B27" s="2" t="s">
        <v>23</v>
      </c>
      <c r="C27" s="2">
        <v>17.5</v>
      </c>
      <c r="D27" s="2">
        <v>12</v>
      </c>
    </row>
    <row r="28" spans="2:4" x14ac:dyDescent="0.3">
      <c r="B28" s="2" t="s">
        <v>24</v>
      </c>
      <c r="C28" s="2">
        <v>89.6</v>
      </c>
      <c r="D28" s="2">
        <v>15</v>
      </c>
    </row>
    <row r="29" spans="2:4" x14ac:dyDescent="0.3">
      <c r="B29" s="2" t="s">
        <v>25</v>
      </c>
      <c r="C29" s="2">
        <v>43.7</v>
      </c>
      <c r="D29" s="2">
        <v>3</v>
      </c>
    </row>
    <row r="30" spans="2:4" x14ac:dyDescent="0.3">
      <c r="B30" s="2" t="s">
        <v>26</v>
      </c>
      <c r="C30" s="2">
        <v>28.1</v>
      </c>
      <c r="D30" s="2">
        <v>7</v>
      </c>
    </row>
    <row r="31" spans="2:4" x14ac:dyDescent="0.3">
      <c r="B31" s="2" t="s">
        <v>27</v>
      </c>
      <c r="C31" s="2">
        <v>59.5</v>
      </c>
      <c r="D31" s="2">
        <v>29</v>
      </c>
    </row>
    <row r="32" spans="2:4" x14ac:dyDescent="0.3">
      <c r="B32" s="2" t="s">
        <v>28</v>
      </c>
      <c r="C32" s="2">
        <v>33.9</v>
      </c>
      <c r="D32" s="2">
        <v>20</v>
      </c>
    </row>
    <row r="33" spans="2:4" x14ac:dyDescent="0.3">
      <c r="B33" s="2" t="s">
        <v>29</v>
      </c>
      <c r="C33" s="2">
        <v>94.5</v>
      </c>
      <c r="D33" s="2">
        <v>15</v>
      </c>
    </row>
    <row r="34" spans="2:4" x14ac:dyDescent="0.3">
      <c r="B34" s="2" t="s">
        <v>30</v>
      </c>
      <c r="C34" s="2">
        <v>108.4</v>
      </c>
      <c r="D34" s="2">
        <v>39</v>
      </c>
    </row>
    <row r="35" spans="2:4" x14ac:dyDescent="0.3">
      <c r="B35" s="2" t="s">
        <v>31</v>
      </c>
      <c r="C35" s="2">
        <v>39.9</v>
      </c>
      <c r="D35" s="2">
        <v>4</v>
      </c>
    </row>
    <row r="36" spans="2:4" x14ac:dyDescent="0.3">
      <c r="B36" s="2" t="s">
        <v>32</v>
      </c>
      <c r="C36" s="2">
        <v>111.3</v>
      </c>
      <c r="D36" s="2">
        <v>15</v>
      </c>
    </row>
    <row r="37" spans="2:4" x14ac:dyDescent="0.3">
      <c r="B37" s="2" t="s">
        <v>33</v>
      </c>
      <c r="C37" s="2">
        <v>182.9</v>
      </c>
      <c r="D37" s="2">
        <v>64</v>
      </c>
    </row>
    <row r="38" spans="2:4" x14ac:dyDescent="0.3">
      <c r="B38" s="2" t="s">
        <v>34</v>
      </c>
      <c r="C38" s="2">
        <v>75.099999999999994</v>
      </c>
      <c r="D38" s="2">
        <v>14</v>
      </c>
    </row>
    <row r="39" spans="2:4" x14ac:dyDescent="0.3">
      <c r="B39" s="2" t="s">
        <v>35</v>
      </c>
      <c r="C39" s="2">
        <v>15.3</v>
      </c>
      <c r="D39" s="2">
        <v>2</v>
      </c>
    </row>
    <row r="40" spans="2:4" x14ac:dyDescent="0.3">
      <c r="B40" s="2" t="s">
        <v>36</v>
      </c>
      <c r="C40" s="2">
        <v>73.7</v>
      </c>
      <c r="D40" s="2">
        <v>22</v>
      </c>
    </row>
    <row r="41" spans="2:4" x14ac:dyDescent="0.3">
      <c r="B41" s="2" t="s">
        <v>37</v>
      </c>
      <c r="C41" s="2">
        <v>25.2</v>
      </c>
      <c r="D41" s="2">
        <v>17</v>
      </c>
    </row>
    <row r="42" spans="2:4" x14ac:dyDescent="0.3">
      <c r="B42" s="2" t="s">
        <v>38</v>
      </c>
      <c r="C42" s="2">
        <v>11.4</v>
      </c>
      <c r="D42" s="2">
        <v>5</v>
      </c>
    </row>
    <row r="43" spans="2:4" x14ac:dyDescent="0.3">
      <c r="B43" s="2" t="s">
        <v>39</v>
      </c>
      <c r="C43" s="2">
        <v>332.8</v>
      </c>
      <c r="D43" s="2">
        <v>104</v>
      </c>
    </row>
    <row r="44" spans="2:4" x14ac:dyDescent="0.3">
      <c r="B44" s="2" t="s">
        <v>40</v>
      </c>
      <c r="C44" s="2">
        <v>83.4</v>
      </c>
      <c r="D44" s="2">
        <v>25</v>
      </c>
    </row>
    <row r="45" spans="2:4" x14ac:dyDescent="0.3">
      <c r="B45" s="2" t="s">
        <v>41</v>
      </c>
      <c r="C45" s="2">
        <v>88.8</v>
      </c>
      <c r="D45" s="2">
        <v>23</v>
      </c>
    </row>
    <row r="46" spans="2:4" x14ac:dyDescent="0.3">
      <c r="B46" s="2" t="s">
        <v>42</v>
      </c>
      <c r="C46" s="2">
        <v>48.1</v>
      </c>
      <c r="D46" s="2">
        <v>20</v>
      </c>
    </row>
    <row r="47" spans="2:4" x14ac:dyDescent="0.3">
      <c r="B47" s="2" t="s">
        <v>43</v>
      </c>
      <c r="C47" s="2">
        <v>88.3</v>
      </c>
      <c r="D47" s="2">
        <v>18</v>
      </c>
    </row>
    <row r="48" spans="2:4" x14ac:dyDescent="0.3">
      <c r="B48" s="2" t="s">
        <v>44</v>
      </c>
      <c r="C48" s="2">
        <v>52</v>
      </c>
      <c r="D48" s="2">
        <v>6</v>
      </c>
    </row>
    <row r="49" spans="2:4" x14ac:dyDescent="0.3">
      <c r="B49" s="2" t="s">
        <v>45</v>
      </c>
      <c r="C49" s="2">
        <v>80.599999999999994</v>
      </c>
      <c r="D49" s="2">
        <v>19</v>
      </c>
    </row>
    <row r="50" spans="2:4" x14ac:dyDescent="0.3">
      <c r="B50" s="2" t="s">
        <v>46</v>
      </c>
      <c r="C50" s="2">
        <v>31.5</v>
      </c>
      <c r="D50" s="2">
        <v>11</v>
      </c>
    </row>
    <row r="51" spans="2:4" x14ac:dyDescent="0.3">
      <c r="B51" s="2" t="s">
        <v>47</v>
      </c>
      <c r="C51" s="2">
        <v>547.1</v>
      </c>
      <c r="D51" s="2">
        <v>59</v>
      </c>
    </row>
    <row r="52" spans="2:4" x14ac:dyDescent="0.3">
      <c r="B52" s="2" t="s">
        <v>48</v>
      </c>
      <c r="C52" s="2">
        <v>7.8</v>
      </c>
      <c r="D52" s="2">
        <v>2</v>
      </c>
    </row>
    <row r="53" spans="2:4" x14ac:dyDescent="0.3">
      <c r="B53" s="2" t="s">
        <v>49</v>
      </c>
      <c r="C53" s="2">
        <v>81.5</v>
      </c>
      <c r="D53" s="2">
        <v>19</v>
      </c>
    </row>
    <row r="54" spans="2:4" x14ac:dyDescent="0.3">
      <c r="B54" s="2" t="s">
        <v>50</v>
      </c>
      <c r="C54" s="2">
        <v>30.8</v>
      </c>
      <c r="D54" s="2">
        <v>7</v>
      </c>
    </row>
    <row r="55" spans="2:4" x14ac:dyDescent="0.3">
      <c r="B55" s="2" t="s">
        <v>51</v>
      </c>
      <c r="C55" s="2">
        <v>64.7</v>
      </c>
      <c r="D55" s="2">
        <v>19</v>
      </c>
    </row>
    <row r="56" spans="2:4" x14ac:dyDescent="0.3">
      <c r="B56" s="2" t="s">
        <v>52</v>
      </c>
      <c r="C56" s="2">
        <v>77.900000000000006</v>
      </c>
      <c r="D56" s="2">
        <v>24</v>
      </c>
    </row>
    <row r="57" spans="2:4" x14ac:dyDescent="0.3">
      <c r="B57" s="2" t="s">
        <v>53</v>
      </c>
      <c r="C57" s="2">
        <v>128.6</v>
      </c>
      <c r="D57" s="2">
        <v>237</v>
      </c>
    </row>
    <row r="58" spans="2:4" x14ac:dyDescent="0.3">
      <c r="B58" s="2" t="s">
        <v>54</v>
      </c>
      <c r="C58" s="2">
        <v>63.7</v>
      </c>
      <c r="D58" s="2">
        <v>11</v>
      </c>
    </row>
    <row r="59" spans="2:4" x14ac:dyDescent="0.3">
      <c r="B59" s="2" t="s">
        <v>55</v>
      </c>
      <c r="C59" s="2">
        <v>30.5</v>
      </c>
      <c r="D59" s="2">
        <v>11</v>
      </c>
    </row>
    <row r="60" spans="2:4" x14ac:dyDescent="0.3">
      <c r="B60" s="2" t="s">
        <v>56</v>
      </c>
      <c r="C60" s="2">
        <v>38.5</v>
      </c>
      <c r="D60" s="2">
        <v>8</v>
      </c>
    </row>
    <row r="61" spans="2:4" x14ac:dyDescent="0.3">
      <c r="B61" s="2" t="s">
        <v>57</v>
      </c>
      <c r="C61" s="2">
        <v>93.5</v>
      </c>
      <c r="D61" s="2">
        <v>26</v>
      </c>
    </row>
    <row r="62" spans="2:4" x14ac:dyDescent="0.3">
      <c r="B62" s="2" t="s">
        <v>58</v>
      </c>
      <c r="C62" s="2">
        <v>65.8</v>
      </c>
      <c r="D62" s="2">
        <v>10</v>
      </c>
    </row>
    <row r="63" spans="2:4" x14ac:dyDescent="0.3">
      <c r="B63" s="2" t="s">
        <v>59</v>
      </c>
      <c r="C63" s="2">
        <v>18.3</v>
      </c>
      <c r="D63" s="2">
        <v>4</v>
      </c>
    </row>
    <row r="64" spans="2:4" x14ac:dyDescent="0.3">
      <c r="B64" s="2" t="s">
        <v>60</v>
      </c>
      <c r="C64" s="2">
        <v>29.9</v>
      </c>
      <c r="D64" s="2">
        <v>8</v>
      </c>
    </row>
    <row r="65" spans="2:4" x14ac:dyDescent="0.3">
      <c r="B65" s="2" t="s">
        <v>61</v>
      </c>
      <c r="C65" s="2">
        <v>62.5</v>
      </c>
      <c r="D65" s="2">
        <v>42</v>
      </c>
    </row>
    <row r="66" spans="2:4" x14ac:dyDescent="0.3">
      <c r="B66" s="2" t="s">
        <v>62</v>
      </c>
      <c r="C66" s="2">
        <v>55.6</v>
      </c>
      <c r="D66" s="2">
        <v>20</v>
      </c>
    </row>
    <row r="67" spans="2:4" x14ac:dyDescent="0.3">
      <c r="B67" s="2" t="s">
        <v>63</v>
      </c>
      <c r="C67" s="2">
        <v>56.7</v>
      </c>
      <c r="D67" s="2">
        <v>20</v>
      </c>
    </row>
    <row r="68" spans="2:4" x14ac:dyDescent="0.3">
      <c r="B68" s="2" t="s">
        <v>64</v>
      </c>
      <c r="C68" s="2">
        <v>259.89999999999998</v>
      </c>
      <c r="D68" s="2">
        <v>55</v>
      </c>
    </row>
    <row r="69" spans="2:4" x14ac:dyDescent="0.3">
      <c r="B69" s="2" t="s">
        <v>65</v>
      </c>
      <c r="C69" s="2">
        <v>39.799999999999997</v>
      </c>
      <c r="D69" s="2">
        <v>10</v>
      </c>
    </row>
    <row r="70" spans="2:4" x14ac:dyDescent="0.3">
      <c r="B70" s="2" t="s">
        <v>66</v>
      </c>
      <c r="C70" s="2">
        <v>62.2</v>
      </c>
      <c r="D70" s="2">
        <v>18</v>
      </c>
    </row>
    <row r="71" spans="2:4" x14ac:dyDescent="0.3">
      <c r="B71" s="2" t="s">
        <v>67</v>
      </c>
      <c r="C71" s="2">
        <v>56</v>
      </c>
      <c r="D71" s="2">
        <v>16</v>
      </c>
    </row>
    <row r="72" spans="2:4" x14ac:dyDescent="0.3">
      <c r="B72" s="2" t="s">
        <v>68</v>
      </c>
      <c r="C72">
        <v>15.9</v>
      </c>
      <c r="D72">
        <v>3</v>
      </c>
    </row>
    <row r="73" spans="2:4" x14ac:dyDescent="0.3">
      <c r="B73" s="2" t="s">
        <v>69</v>
      </c>
      <c r="C73">
        <v>90.4</v>
      </c>
      <c r="D73">
        <v>39</v>
      </c>
    </row>
    <row r="74" spans="2:4" x14ac:dyDescent="0.3">
      <c r="B74" s="2" t="s">
        <v>70</v>
      </c>
      <c r="C74">
        <v>40.700000000000003</v>
      </c>
      <c r="D74">
        <v>21</v>
      </c>
    </row>
    <row r="75" spans="2:4" x14ac:dyDescent="0.3">
      <c r="B75" s="2" t="s">
        <v>71</v>
      </c>
      <c r="C75">
        <v>42.7</v>
      </c>
      <c r="D75">
        <v>19</v>
      </c>
    </row>
    <row r="76" spans="2:4" x14ac:dyDescent="0.3">
      <c r="B76" s="2" t="s">
        <v>72</v>
      </c>
      <c r="C76">
        <v>28.8</v>
      </c>
      <c r="D76">
        <v>7</v>
      </c>
    </row>
    <row r="77" spans="2:4" x14ac:dyDescent="0.3">
      <c r="B77" s="2" t="s">
        <v>73</v>
      </c>
      <c r="C77">
        <v>30.9</v>
      </c>
      <c r="D77">
        <v>32</v>
      </c>
    </row>
    <row r="78" spans="2:4" x14ac:dyDescent="0.3">
      <c r="B78" s="2" t="s">
        <v>74</v>
      </c>
      <c r="C78">
        <v>28.4</v>
      </c>
      <c r="D78">
        <v>7</v>
      </c>
    </row>
    <row r="79" spans="2:4" x14ac:dyDescent="0.3">
      <c r="B79" s="2" t="s">
        <v>75</v>
      </c>
      <c r="C79">
        <v>19.5</v>
      </c>
      <c r="D79">
        <v>11</v>
      </c>
    </row>
    <row r="80" spans="2:4" x14ac:dyDescent="0.3">
      <c r="B80" s="2" t="s">
        <v>76</v>
      </c>
      <c r="C80">
        <v>163.19999999999999</v>
      </c>
      <c r="D80">
        <v>53</v>
      </c>
    </row>
    <row r="81" spans="2:4" x14ac:dyDescent="0.3">
      <c r="B81" s="2" t="s">
        <v>77</v>
      </c>
      <c r="C81">
        <v>45.7</v>
      </c>
      <c r="D81">
        <v>46</v>
      </c>
    </row>
    <row r="82" spans="2:4" x14ac:dyDescent="0.3">
      <c r="B82" s="2" t="s">
        <v>78</v>
      </c>
      <c r="C82">
        <v>26</v>
      </c>
      <c r="D82">
        <v>8</v>
      </c>
    </row>
    <row r="83" spans="2:4" x14ac:dyDescent="0.3">
      <c r="B83" s="2" t="s">
        <v>79</v>
      </c>
      <c r="C83">
        <v>120.9</v>
      </c>
      <c r="D83">
        <v>32</v>
      </c>
    </row>
    <row r="84" spans="2:4" x14ac:dyDescent="0.3">
      <c r="B84" s="2" t="s">
        <v>80</v>
      </c>
      <c r="C84">
        <v>54.2</v>
      </c>
      <c r="D84">
        <v>6</v>
      </c>
    </row>
    <row r="85" spans="2:4" x14ac:dyDescent="0.3">
      <c r="B85" s="2" t="s">
        <v>81</v>
      </c>
      <c r="C85">
        <v>39.6</v>
      </c>
      <c r="D85">
        <v>23</v>
      </c>
    </row>
    <row r="86" spans="2:4" x14ac:dyDescent="0.3">
      <c r="B86" s="2" t="s">
        <v>82</v>
      </c>
      <c r="C86">
        <v>68.599999999999994</v>
      </c>
      <c r="D86">
        <v>18</v>
      </c>
    </row>
    <row r="87" spans="2:4" x14ac:dyDescent="0.3">
      <c r="B87" s="2" t="s">
        <v>83</v>
      </c>
      <c r="C87">
        <v>35.200000000000003</v>
      </c>
      <c r="D87">
        <v>42</v>
      </c>
    </row>
    <row r="88" spans="2:4" x14ac:dyDescent="0.3">
      <c r="B88" s="2" t="s">
        <v>84</v>
      </c>
      <c r="C88">
        <v>25.4</v>
      </c>
      <c r="D88">
        <v>5</v>
      </c>
    </row>
    <row r="89" spans="2:4" x14ac:dyDescent="0.3">
      <c r="B89" s="2" t="s">
        <v>85</v>
      </c>
      <c r="C89">
        <v>110</v>
      </c>
      <c r="D89">
        <v>30</v>
      </c>
    </row>
    <row r="90" spans="2:4" x14ac:dyDescent="0.3">
      <c r="B90" s="2" t="s">
        <v>86</v>
      </c>
      <c r="C90">
        <v>31.3</v>
      </c>
      <c r="D90">
        <v>13</v>
      </c>
    </row>
    <row r="91" spans="2:4" x14ac:dyDescent="0.3">
      <c r="B91" s="2" t="s">
        <v>87</v>
      </c>
      <c r="C91">
        <v>84.6</v>
      </c>
      <c r="D91">
        <v>16</v>
      </c>
    </row>
    <row r="92" spans="2:4" x14ac:dyDescent="0.3">
      <c r="B92" s="2" t="s">
        <v>88</v>
      </c>
      <c r="C92">
        <v>23.9</v>
      </c>
      <c r="D92">
        <v>6</v>
      </c>
    </row>
    <row r="93" spans="2:4" x14ac:dyDescent="0.3">
      <c r="B93" s="2" t="s">
        <v>89</v>
      </c>
      <c r="C93">
        <v>91.7</v>
      </c>
      <c r="D93">
        <v>29</v>
      </c>
    </row>
    <row r="94" spans="2:4" x14ac:dyDescent="0.3">
      <c r="B94" s="2" t="s">
        <v>90</v>
      </c>
      <c r="C94">
        <v>38.700000000000003</v>
      </c>
      <c r="D94">
        <v>14</v>
      </c>
    </row>
    <row r="95" spans="2:4" x14ac:dyDescent="0.3">
      <c r="B95" s="2" t="s">
        <v>91</v>
      </c>
      <c r="C95">
        <v>41.8</v>
      </c>
      <c r="D95">
        <v>49</v>
      </c>
    </row>
    <row r="96" spans="2:4" x14ac:dyDescent="0.3">
      <c r="B96" s="2" t="s">
        <v>92</v>
      </c>
      <c r="C96">
        <v>10.8</v>
      </c>
      <c r="D96">
        <v>1</v>
      </c>
    </row>
    <row r="97" spans="2:4" x14ac:dyDescent="0.3">
      <c r="B97" s="2" t="s">
        <v>93</v>
      </c>
      <c r="C97">
        <v>103.6</v>
      </c>
      <c r="D97">
        <v>20</v>
      </c>
    </row>
    <row r="98" spans="2:4" x14ac:dyDescent="0.3">
      <c r="B98" s="2" t="s">
        <v>94</v>
      </c>
      <c r="C98">
        <v>186.4</v>
      </c>
      <c r="D98">
        <v>48</v>
      </c>
    </row>
    <row r="99" spans="2:4" x14ac:dyDescent="0.3">
      <c r="B99" s="2" t="s">
        <v>95</v>
      </c>
      <c r="C99">
        <v>59.3</v>
      </c>
      <c r="D99">
        <v>139</v>
      </c>
    </row>
    <row r="100" spans="2:4" x14ac:dyDescent="0.3">
      <c r="B100" s="2" t="s">
        <v>96</v>
      </c>
      <c r="C100">
        <v>69.099999999999994</v>
      </c>
      <c r="D100">
        <v>16</v>
      </c>
    </row>
    <row r="101" spans="2:4" x14ac:dyDescent="0.3">
      <c r="B101" s="2" t="s">
        <v>97</v>
      </c>
      <c r="C101">
        <v>13.1</v>
      </c>
      <c r="D101">
        <v>14</v>
      </c>
    </row>
    <row r="102" spans="2:4" x14ac:dyDescent="0.3">
      <c r="B102" s="2" t="s">
        <v>98</v>
      </c>
      <c r="C102">
        <v>91.4</v>
      </c>
      <c r="D102">
        <v>17</v>
      </c>
    </row>
    <row r="103" spans="2:4" x14ac:dyDescent="0.3">
      <c r="B103" s="2" t="s">
        <v>99</v>
      </c>
      <c r="C103">
        <v>34.4</v>
      </c>
      <c r="D103">
        <v>55</v>
      </c>
    </row>
    <row r="104" spans="2:4" x14ac:dyDescent="0.3">
      <c r="B104" s="2" t="s">
        <v>100</v>
      </c>
      <c r="C104">
        <v>87.4</v>
      </c>
      <c r="D104">
        <v>29</v>
      </c>
    </row>
    <row r="105" spans="2:4" x14ac:dyDescent="0.3">
      <c r="B105" s="2" t="s">
        <v>101</v>
      </c>
      <c r="C105">
        <v>74.099999999999994</v>
      </c>
      <c r="D105">
        <v>20</v>
      </c>
    </row>
    <row r="106" spans="2:4" x14ac:dyDescent="0.3">
      <c r="B106" s="2" t="s">
        <v>102</v>
      </c>
      <c r="C106">
        <v>116.2</v>
      </c>
      <c r="D106">
        <v>51</v>
      </c>
    </row>
    <row r="107" spans="2:4" x14ac:dyDescent="0.3">
      <c r="B107" s="2" t="s">
        <v>103</v>
      </c>
      <c r="C107">
        <v>55.7</v>
      </c>
      <c r="D107">
        <v>12</v>
      </c>
    </row>
    <row r="108" spans="2:4" x14ac:dyDescent="0.3">
      <c r="B108" s="2" t="s">
        <v>104</v>
      </c>
      <c r="C108">
        <v>60.4</v>
      </c>
      <c r="D108">
        <v>24</v>
      </c>
    </row>
    <row r="109" spans="2:4" x14ac:dyDescent="0.3">
      <c r="B109" s="2" t="s">
        <v>105</v>
      </c>
      <c r="C109">
        <v>292.89999999999998</v>
      </c>
      <c r="D109">
        <v>90</v>
      </c>
    </row>
    <row r="110" spans="2:4" x14ac:dyDescent="0.3">
      <c r="B110" s="2" t="s">
        <v>106</v>
      </c>
      <c r="C110">
        <v>82.7</v>
      </c>
      <c r="D110">
        <v>14</v>
      </c>
    </row>
    <row r="111" spans="2:4" x14ac:dyDescent="0.3">
      <c r="B111" s="2" t="s">
        <v>107</v>
      </c>
      <c r="C111">
        <v>102.1</v>
      </c>
      <c r="D111">
        <v>27</v>
      </c>
    </row>
    <row r="112" spans="2:4" x14ac:dyDescent="0.3">
      <c r="B112" s="2" t="s">
        <v>108</v>
      </c>
      <c r="C112">
        <v>203.8</v>
      </c>
      <c r="D112">
        <v>102</v>
      </c>
    </row>
    <row r="113" spans="2:4" x14ac:dyDescent="0.3">
      <c r="B113" s="2" t="s">
        <v>109</v>
      </c>
      <c r="C113">
        <v>42</v>
      </c>
      <c r="D113">
        <v>16</v>
      </c>
    </row>
    <row r="114" spans="2:4" x14ac:dyDescent="0.3">
      <c r="B114" s="2" t="s">
        <v>110</v>
      </c>
      <c r="C114">
        <v>142.19999999999999</v>
      </c>
      <c r="D114">
        <v>34</v>
      </c>
    </row>
    <row r="115" spans="2:4" x14ac:dyDescent="0.3">
      <c r="B115" s="2" t="s">
        <v>111</v>
      </c>
      <c r="C115">
        <v>43.1</v>
      </c>
      <c r="D115">
        <v>25</v>
      </c>
    </row>
    <row r="116" spans="2:4" x14ac:dyDescent="0.3">
      <c r="B116" s="2" t="s">
        <v>112</v>
      </c>
      <c r="C116">
        <v>45.9</v>
      </c>
      <c r="D116">
        <v>17</v>
      </c>
    </row>
    <row r="117" spans="2:4" x14ac:dyDescent="0.3">
      <c r="B117" s="2" t="s">
        <v>113</v>
      </c>
      <c r="C117">
        <v>50.4</v>
      </c>
      <c r="D117">
        <v>37</v>
      </c>
    </row>
    <row r="118" spans="2:4" x14ac:dyDescent="0.3">
      <c r="B118" s="2" t="s">
        <v>114</v>
      </c>
      <c r="C118">
        <v>176.9</v>
      </c>
      <c r="D118">
        <v>22</v>
      </c>
    </row>
    <row r="119" spans="2:4" x14ac:dyDescent="0.3">
      <c r="B119" s="2" t="s">
        <v>115</v>
      </c>
      <c r="C119">
        <v>37.4</v>
      </c>
      <c r="D119">
        <v>87</v>
      </c>
    </row>
    <row r="120" spans="2:4" x14ac:dyDescent="0.3">
      <c r="B120" s="2" t="s">
        <v>116</v>
      </c>
      <c r="C120">
        <v>70.5</v>
      </c>
      <c r="D120">
        <v>10</v>
      </c>
    </row>
    <row r="121" spans="2:4" x14ac:dyDescent="0.3">
      <c r="B121" s="2" t="s">
        <v>117</v>
      </c>
      <c r="C121">
        <v>41.1</v>
      </c>
      <c r="D121">
        <v>10</v>
      </c>
    </row>
    <row r="122" spans="2:4" x14ac:dyDescent="0.3">
      <c r="B122" s="2" t="s">
        <v>118</v>
      </c>
      <c r="C122">
        <v>153.1</v>
      </c>
      <c r="D122">
        <v>22</v>
      </c>
    </row>
    <row r="123" spans="2:4" x14ac:dyDescent="0.3">
      <c r="B123" s="2" t="s">
        <v>119</v>
      </c>
      <c r="C123">
        <v>49.7</v>
      </c>
      <c r="D123">
        <v>81</v>
      </c>
    </row>
    <row r="124" spans="2:4" x14ac:dyDescent="0.3">
      <c r="B124" s="2" t="s">
        <v>120</v>
      </c>
      <c r="C124">
        <v>34</v>
      </c>
      <c r="D124">
        <v>53</v>
      </c>
    </row>
    <row r="125" spans="2:4" x14ac:dyDescent="0.3">
      <c r="B125" s="2" t="s">
        <v>121</v>
      </c>
      <c r="C125">
        <v>42.9</v>
      </c>
      <c r="D125">
        <v>13</v>
      </c>
    </row>
    <row r="126" spans="2:4" x14ac:dyDescent="0.3">
      <c r="B126" s="2" t="s">
        <v>122</v>
      </c>
      <c r="C126">
        <v>32.799999999999997</v>
      </c>
      <c r="D126">
        <v>20</v>
      </c>
    </row>
    <row r="127" spans="2:4" x14ac:dyDescent="0.3">
      <c r="B127" s="2" t="s">
        <v>123</v>
      </c>
      <c r="C127">
        <v>45.4</v>
      </c>
      <c r="D127">
        <v>22</v>
      </c>
    </row>
    <row r="128" spans="2:4" x14ac:dyDescent="0.3">
      <c r="B128" s="2" t="s">
        <v>124</v>
      </c>
      <c r="C128">
        <v>38.299999999999997</v>
      </c>
      <c r="D128">
        <v>7</v>
      </c>
    </row>
    <row r="129" spans="2:4" x14ac:dyDescent="0.3">
      <c r="B129" s="2" t="s">
        <v>125</v>
      </c>
      <c r="C129">
        <v>25.4</v>
      </c>
      <c r="D129">
        <v>4</v>
      </c>
    </row>
    <row r="130" spans="2:4" x14ac:dyDescent="0.3">
      <c r="B130" s="2" t="s">
        <v>126</v>
      </c>
      <c r="C130">
        <v>81.900000000000006</v>
      </c>
      <c r="D130">
        <v>10</v>
      </c>
    </row>
    <row r="131" spans="2:4" x14ac:dyDescent="0.3">
      <c r="B131" s="2" t="s">
        <v>127</v>
      </c>
      <c r="C131">
        <v>56.1</v>
      </c>
      <c r="D131">
        <v>22</v>
      </c>
    </row>
    <row r="132" spans="2:4" x14ac:dyDescent="0.3">
      <c r="B132" s="2" t="s">
        <v>128</v>
      </c>
      <c r="C132">
        <v>99.1</v>
      </c>
      <c r="D132">
        <v>27</v>
      </c>
    </row>
    <row r="133" spans="2:4" x14ac:dyDescent="0.3">
      <c r="B133" s="2" t="s">
        <v>129</v>
      </c>
      <c r="C133">
        <v>182.9</v>
      </c>
      <c r="D133">
        <v>34</v>
      </c>
    </row>
    <row r="134" spans="2:4" x14ac:dyDescent="0.3">
      <c r="B134" s="2" t="s">
        <v>130</v>
      </c>
      <c r="C134">
        <v>15.8</v>
      </c>
      <c r="D134">
        <v>8</v>
      </c>
    </row>
    <row r="135" spans="2:4" x14ac:dyDescent="0.3">
      <c r="B135" s="2" t="s">
        <v>131</v>
      </c>
      <c r="C135">
        <v>46.9</v>
      </c>
      <c r="D135">
        <v>27</v>
      </c>
    </row>
    <row r="136" spans="2:4" x14ac:dyDescent="0.3">
      <c r="B136" s="2" t="s">
        <v>132</v>
      </c>
      <c r="C136">
        <v>89.6</v>
      </c>
      <c r="D136">
        <v>78</v>
      </c>
    </row>
    <row r="137" spans="2:4" x14ac:dyDescent="0.3">
      <c r="B137" s="2" t="s">
        <v>133</v>
      </c>
      <c r="C137">
        <v>99.1</v>
      </c>
      <c r="D137">
        <v>16</v>
      </c>
    </row>
    <row r="138" spans="2:4" x14ac:dyDescent="0.3">
      <c r="B138" s="2" t="s">
        <v>134</v>
      </c>
      <c r="C138">
        <v>66.7</v>
      </c>
      <c r="D138">
        <v>16</v>
      </c>
    </row>
    <row r="139" spans="2:4" x14ac:dyDescent="0.3">
      <c r="B139" s="2" t="s">
        <v>135</v>
      </c>
      <c r="C139">
        <v>33.4</v>
      </c>
      <c r="D139">
        <v>12</v>
      </c>
    </row>
    <row r="140" spans="2:4" x14ac:dyDescent="0.3">
      <c r="B140" s="2" t="s">
        <v>136</v>
      </c>
      <c r="C140">
        <v>37.4</v>
      </c>
      <c r="D140">
        <v>15</v>
      </c>
    </row>
    <row r="141" spans="2:4" x14ac:dyDescent="0.3">
      <c r="B141" s="2" t="s">
        <v>137</v>
      </c>
      <c r="C141">
        <v>108.2</v>
      </c>
      <c r="D141">
        <v>100</v>
      </c>
    </row>
    <row r="142" spans="2:4" x14ac:dyDescent="0.3">
      <c r="B142" s="2" t="s">
        <v>138</v>
      </c>
      <c r="C142">
        <v>19.2</v>
      </c>
      <c r="D142">
        <v>6</v>
      </c>
    </row>
    <row r="143" spans="2:4" x14ac:dyDescent="0.3">
      <c r="B143" s="2" t="s">
        <v>408</v>
      </c>
      <c r="C143">
        <v>39.4</v>
      </c>
      <c r="D143">
        <v>32</v>
      </c>
    </row>
    <row r="144" spans="2:4" x14ac:dyDescent="0.3">
      <c r="B144" s="2" t="s">
        <v>140</v>
      </c>
      <c r="C144">
        <v>18.8</v>
      </c>
      <c r="D144">
        <v>9</v>
      </c>
    </row>
    <row r="145" spans="2:4" x14ac:dyDescent="0.3">
      <c r="B145" s="2" t="s">
        <v>141</v>
      </c>
      <c r="C145">
        <v>115.5</v>
      </c>
      <c r="D145">
        <v>19</v>
      </c>
    </row>
    <row r="146" spans="2:4" x14ac:dyDescent="0.3">
      <c r="B146" s="2" t="s">
        <v>142</v>
      </c>
      <c r="C146">
        <v>98.4</v>
      </c>
      <c r="D146">
        <v>44</v>
      </c>
    </row>
    <row r="147" spans="2:4" x14ac:dyDescent="0.3">
      <c r="B147" s="2" t="s">
        <v>143</v>
      </c>
      <c r="C147">
        <v>22.5</v>
      </c>
      <c r="D147">
        <v>5</v>
      </c>
    </row>
    <row r="148" spans="2:4" x14ac:dyDescent="0.3">
      <c r="B148" s="2" t="s">
        <v>144</v>
      </c>
      <c r="C148">
        <v>83.8</v>
      </c>
      <c r="D148">
        <v>13</v>
      </c>
    </row>
    <row r="149" spans="2:4" x14ac:dyDescent="0.3">
      <c r="B149" s="2" t="s">
        <v>145</v>
      </c>
      <c r="C149">
        <v>26.4</v>
      </c>
      <c r="D149">
        <v>24</v>
      </c>
    </row>
    <row r="150" spans="2:4" x14ac:dyDescent="0.3">
      <c r="B150" s="2" t="s">
        <v>146</v>
      </c>
      <c r="C150">
        <v>68.599999999999994</v>
      </c>
      <c r="D150">
        <v>60</v>
      </c>
    </row>
    <row r="151" spans="2:4" x14ac:dyDescent="0.3">
      <c r="B151" s="2" t="s">
        <v>147</v>
      </c>
      <c r="C151">
        <v>48.6</v>
      </c>
      <c r="D151">
        <v>17</v>
      </c>
    </row>
    <row r="152" spans="2:4" x14ac:dyDescent="0.3">
      <c r="B152" s="2" t="s">
        <v>148</v>
      </c>
      <c r="C152">
        <v>47.5</v>
      </c>
      <c r="D152">
        <v>23</v>
      </c>
    </row>
    <row r="153" spans="2:4" x14ac:dyDescent="0.3">
      <c r="B153" s="2" t="s">
        <v>149</v>
      </c>
      <c r="C153">
        <v>21.5</v>
      </c>
      <c r="D153">
        <v>12</v>
      </c>
    </row>
    <row r="154" spans="2:4" x14ac:dyDescent="0.3">
      <c r="B154" s="2" t="s">
        <v>150</v>
      </c>
      <c r="C154">
        <v>30</v>
      </c>
      <c r="D154">
        <v>22</v>
      </c>
    </row>
    <row r="155" spans="2:4" x14ac:dyDescent="0.3">
      <c r="B155" s="2" t="s">
        <v>151</v>
      </c>
      <c r="C155">
        <v>75.400000000000006</v>
      </c>
      <c r="D155">
        <v>32</v>
      </c>
    </row>
    <row r="156" spans="2:4" x14ac:dyDescent="0.3">
      <c r="B156" s="2" t="s">
        <v>152</v>
      </c>
      <c r="C156">
        <v>111.7</v>
      </c>
      <c r="D156">
        <v>56</v>
      </c>
    </row>
    <row r="157" spans="2:4" x14ac:dyDescent="0.3">
      <c r="B157" s="2" t="s">
        <v>153</v>
      </c>
      <c r="C157">
        <v>31.5</v>
      </c>
      <c r="D157">
        <v>13</v>
      </c>
    </row>
    <row r="158" spans="2:4" x14ac:dyDescent="0.3">
      <c r="B158" s="2" t="s">
        <v>154</v>
      </c>
      <c r="C158">
        <v>10.9</v>
      </c>
      <c r="D158">
        <v>3</v>
      </c>
    </row>
    <row r="159" spans="2:4" x14ac:dyDescent="0.3">
      <c r="B159" s="2" t="s">
        <v>155</v>
      </c>
      <c r="C159">
        <v>99.7</v>
      </c>
      <c r="D159">
        <v>34</v>
      </c>
    </row>
    <row r="160" spans="2:4" x14ac:dyDescent="0.3">
      <c r="B160" s="2" t="s">
        <v>156</v>
      </c>
      <c r="C160">
        <v>22</v>
      </c>
      <c r="D160">
        <v>6</v>
      </c>
    </row>
    <row r="161" spans="2:4" x14ac:dyDescent="0.3">
      <c r="B161" s="2" t="s">
        <v>157</v>
      </c>
      <c r="C161">
        <v>114.1</v>
      </c>
      <c r="D161">
        <v>62</v>
      </c>
    </row>
    <row r="162" spans="2:4" x14ac:dyDescent="0.3">
      <c r="B162" s="2" t="s">
        <v>158</v>
      </c>
      <c r="C162">
        <v>15.8</v>
      </c>
      <c r="D162">
        <v>2</v>
      </c>
    </row>
    <row r="163" spans="2:4" x14ac:dyDescent="0.3">
      <c r="B163" s="2" t="s">
        <v>159</v>
      </c>
      <c r="C163">
        <v>31.9</v>
      </c>
      <c r="D163">
        <v>21</v>
      </c>
    </row>
    <row r="164" spans="2:4" x14ac:dyDescent="0.3">
      <c r="B164" s="2" t="s">
        <v>160</v>
      </c>
      <c r="C164">
        <v>74.3</v>
      </c>
      <c r="D164">
        <v>34</v>
      </c>
    </row>
    <row r="165" spans="2:4" x14ac:dyDescent="0.3">
      <c r="B165" s="2" t="s">
        <v>161</v>
      </c>
      <c r="C165">
        <v>44</v>
      </c>
      <c r="D165">
        <v>10</v>
      </c>
    </row>
    <row r="166" spans="2:4" x14ac:dyDescent="0.3">
      <c r="B166" s="2" t="s">
        <v>162</v>
      </c>
      <c r="C166">
        <v>44</v>
      </c>
      <c r="D166">
        <v>13</v>
      </c>
    </row>
    <row r="167" spans="2:4" x14ac:dyDescent="0.3">
      <c r="B167" s="2" t="s">
        <v>163</v>
      </c>
      <c r="C167">
        <v>58.6</v>
      </c>
      <c r="D167">
        <v>33</v>
      </c>
    </row>
    <row r="168" spans="2:4" x14ac:dyDescent="0.3">
      <c r="B168" s="2" t="s">
        <v>164</v>
      </c>
      <c r="C168">
        <v>195.3</v>
      </c>
      <c r="D168">
        <v>44</v>
      </c>
    </row>
    <row r="169" spans="2:4" x14ac:dyDescent="0.3">
      <c r="B169" s="2" t="s">
        <v>165</v>
      </c>
      <c r="C169">
        <v>298.8</v>
      </c>
      <c r="D169">
        <v>47</v>
      </c>
    </row>
    <row r="170" spans="2:4" x14ac:dyDescent="0.3">
      <c r="B170" s="2" t="s">
        <v>166</v>
      </c>
      <c r="C170">
        <v>77.400000000000006</v>
      </c>
      <c r="D170">
        <v>29</v>
      </c>
    </row>
    <row r="171" spans="2:4" x14ac:dyDescent="0.3">
      <c r="B171" s="2" t="s">
        <v>167</v>
      </c>
      <c r="C171">
        <v>69.599999999999994</v>
      </c>
      <c r="D171">
        <v>8</v>
      </c>
    </row>
    <row r="172" spans="2:4" x14ac:dyDescent="0.3">
      <c r="B172" s="2" t="s">
        <v>168</v>
      </c>
      <c r="C172">
        <v>53.3</v>
      </c>
      <c r="D172">
        <v>15</v>
      </c>
    </row>
    <row r="173" spans="2:4" x14ac:dyDescent="0.3">
      <c r="B173" s="2" t="s">
        <v>169</v>
      </c>
      <c r="C173">
        <v>75.3</v>
      </c>
      <c r="D173">
        <v>47</v>
      </c>
    </row>
    <row r="174" spans="2:4" x14ac:dyDescent="0.3">
      <c r="B174" s="2" t="s">
        <v>170</v>
      </c>
      <c r="C174">
        <v>71</v>
      </c>
      <c r="D174">
        <v>8</v>
      </c>
    </row>
    <row r="175" spans="2:4" x14ac:dyDescent="0.3">
      <c r="B175" s="2" t="s">
        <v>171</v>
      </c>
      <c r="C175">
        <v>18.5</v>
      </c>
      <c r="D175">
        <v>23</v>
      </c>
    </row>
    <row r="176" spans="2:4" x14ac:dyDescent="0.3">
      <c r="B176" s="2" t="s">
        <v>172</v>
      </c>
      <c r="C176">
        <v>29.6</v>
      </c>
      <c r="D176">
        <v>37</v>
      </c>
    </row>
    <row r="177" spans="2:4" x14ac:dyDescent="0.3">
      <c r="B177" s="2" t="s">
        <v>173</v>
      </c>
      <c r="C177">
        <v>25.9</v>
      </c>
      <c r="D177">
        <v>7</v>
      </c>
    </row>
    <row r="178" spans="2:4" x14ac:dyDescent="0.3">
      <c r="B178" s="2" t="s">
        <v>174</v>
      </c>
      <c r="C178">
        <v>27.4</v>
      </c>
      <c r="D178">
        <v>21</v>
      </c>
    </row>
    <row r="179" spans="2:4" x14ac:dyDescent="0.3">
      <c r="B179" s="2" t="s">
        <v>175</v>
      </c>
      <c r="C179">
        <v>39.4</v>
      </c>
      <c r="D179">
        <v>31</v>
      </c>
    </row>
    <row r="180" spans="2:4" x14ac:dyDescent="0.3">
      <c r="B180" s="2" t="s">
        <v>176</v>
      </c>
      <c r="C180">
        <v>125.4</v>
      </c>
      <c r="D180">
        <v>45</v>
      </c>
    </row>
    <row r="181" spans="2:4" x14ac:dyDescent="0.3">
      <c r="B181" s="2" t="s">
        <v>177</v>
      </c>
      <c r="C181">
        <v>62.5</v>
      </c>
      <c r="D181">
        <v>19</v>
      </c>
    </row>
    <row r="182" spans="2:4" x14ac:dyDescent="0.3">
      <c r="B182" s="2" t="s">
        <v>178</v>
      </c>
      <c r="C182">
        <v>57.9</v>
      </c>
      <c r="D182">
        <v>27</v>
      </c>
    </row>
    <row r="183" spans="2:4" x14ac:dyDescent="0.3">
      <c r="B183" s="2" t="s">
        <v>179</v>
      </c>
      <c r="C183">
        <v>17.399999999999999</v>
      </c>
      <c r="D183">
        <v>4</v>
      </c>
    </row>
    <row r="184" spans="2:4" x14ac:dyDescent="0.3">
      <c r="B184" s="2" t="s">
        <v>180</v>
      </c>
      <c r="C184">
        <v>41.5</v>
      </c>
      <c r="D184">
        <v>14</v>
      </c>
    </row>
    <row r="185" spans="2:4" x14ac:dyDescent="0.3">
      <c r="B185" s="2" t="s">
        <v>181</v>
      </c>
      <c r="C185">
        <v>132.4</v>
      </c>
      <c r="D185">
        <v>31</v>
      </c>
    </row>
    <row r="186" spans="2:4" x14ac:dyDescent="0.3">
      <c r="B186" s="2" t="s">
        <v>182</v>
      </c>
      <c r="C186">
        <v>117.5</v>
      </c>
      <c r="D186">
        <v>17</v>
      </c>
    </row>
    <row r="187" spans="2:4" x14ac:dyDescent="0.3">
      <c r="B187" s="2" t="s">
        <v>183</v>
      </c>
      <c r="C187">
        <v>10.5</v>
      </c>
      <c r="D187">
        <v>1</v>
      </c>
    </row>
    <row r="188" spans="2:4" x14ac:dyDescent="0.3">
      <c r="B188" s="2" t="s">
        <v>184</v>
      </c>
      <c r="C188">
        <v>13.2</v>
      </c>
      <c r="D188">
        <v>3</v>
      </c>
    </row>
    <row r="189" spans="2:4" x14ac:dyDescent="0.3">
      <c r="B189" s="2" t="s">
        <v>185</v>
      </c>
      <c r="C189">
        <v>43.9</v>
      </c>
      <c r="D189">
        <v>11</v>
      </c>
    </row>
    <row r="190" spans="2:4" x14ac:dyDescent="0.3">
      <c r="B190" s="2" t="s">
        <v>186</v>
      </c>
      <c r="C190">
        <v>54.3</v>
      </c>
      <c r="D190">
        <v>13</v>
      </c>
    </row>
    <row r="191" spans="2:4" x14ac:dyDescent="0.3">
      <c r="B191" s="2" t="s">
        <v>187</v>
      </c>
      <c r="C191">
        <v>42.1</v>
      </c>
      <c r="D191">
        <v>14</v>
      </c>
    </row>
    <row r="192" spans="2:4" x14ac:dyDescent="0.3">
      <c r="B192" s="2" t="s">
        <v>188</v>
      </c>
      <c r="C192">
        <v>142.30000000000001</v>
      </c>
      <c r="D192">
        <v>173</v>
      </c>
    </row>
    <row r="193" spans="2:4" x14ac:dyDescent="0.3">
      <c r="B193" s="2" t="s">
        <v>189</v>
      </c>
      <c r="C193">
        <v>42.1</v>
      </c>
      <c r="D193">
        <v>19</v>
      </c>
    </row>
    <row r="194" spans="2:4" x14ac:dyDescent="0.3">
      <c r="B194" s="2" t="s">
        <v>190</v>
      </c>
      <c r="C194">
        <v>63.7</v>
      </c>
      <c r="D194">
        <v>12</v>
      </c>
    </row>
    <row r="195" spans="2:4" x14ac:dyDescent="0.3">
      <c r="B195" s="2" t="s">
        <v>191</v>
      </c>
      <c r="C195">
        <v>279.60000000000002</v>
      </c>
      <c r="D195">
        <v>227</v>
      </c>
    </row>
    <row r="196" spans="2:4" x14ac:dyDescent="0.3">
      <c r="B196" s="2" t="s">
        <v>192</v>
      </c>
      <c r="C196">
        <v>23.6</v>
      </c>
      <c r="D196">
        <v>8</v>
      </c>
    </row>
    <row r="197" spans="2:4" x14ac:dyDescent="0.3">
      <c r="B197" s="2" t="s">
        <v>193</v>
      </c>
      <c r="C197">
        <v>26.6</v>
      </c>
      <c r="D197">
        <v>13</v>
      </c>
    </row>
    <row r="198" spans="2:4" x14ac:dyDescent="0.3">
      <c r="B198" s="2" t="s">
        <v>194</v>
      </c>
      <c r="C198">
        <v>20.7</v>
      </c>
      <c r="D198">
        <v>4</v>
      </c>
    </row>
    <row r="199" spans="2:4" x14ac:dyDescent="0.3">
      <c r="B199" s="2" t="s">
        <v>195</v>
      </c>
      <c r="C199">
        <v>15.1</v>
      </c>
      <c r="D199">
        <v>5</v>
      </c>
    </row>
    <row r="200" spans="2:4" x14ac:dyDescent="0.3">
      <c r="B200" s="2" t="s">
        <v>196</v>
      </c>
      <c r="C200">
        <v>9.9</v>
      </c>
      <c r="D200">
        <v>6</v>
      </c>
    </row>
    <row r="201" spans="2:4" x14ac:dyDescent="0.3">
      <c r="B201" s="2" t="s">
        <v>197</v>
      </c>
      <c r="C201">
        <v>100.5</v>
      </c>
      <c r="D201">
        <v>11</v>
      </c>
    </row>
    <row r="202" spans="2:4" x14ac:dyDescent="0.3">
      <c r="B202" s="2" t="s">
        <v>198</v>
      </c>
      <c r="C202">
        <v>26.9</v>
      </c>
      <c r="D202">
        <v>10</v>
      </c>
    </row>
    <row r="203" spans="2:4" x14ac:dyDescent="0.3">
      <c r="B203" s="2" t="s">
        <v>199</v>
      </c>
      <c r="C203">
        <v>43.2</v>
      </c>
      <c r="D203">
        <v>19</v>
      </c>
    </row>
    <row r="204" spans="2:4" x14ac:dyDescent="0.3">
      <c r="B204" s="2" t="s">
        <v>200</v>
      </c>
      <c r="C204">
        <v>27.8</v>
      </c>
      <c r="D204">
        <v>10</v>
      </c>
    </row>
    <row r="205" spans="2:4" x14ac:dyDescent="0.3">
      <c r="B205" s="2" t="s">
        <v>201</v>
      </c>
      <c r="C205">
        <v>100.6</v>
      </c>
      <c r="D205">
        <v>14</v>
      </c>
    </row>
    <row r="206" spans="2:4" x14ac:dyDescent="0.3">
      <c r="B206" s="2" t="s">
        <v>202</v>
      </c>
      <c r="C206">
        <v>101.9</v>
      </c>
      <c r="D206">
        <v>8</v>
      </c>
    </row>
    <row r="207" spans="2:4" x14ac:dyDescent="0.3">
      <c r="B207" s="2" t="s">
        <v>203</v>
      </c>
      <c r="C207">
        <v>127.4</v>
      </c>
      <c r="D207">
        <v>31</v>
      </c>
    </row>
    <row r="208" spans="2:4" x14ac:dyDescent="0.3">
      <c r="B208" s="2" t="s">
        <v>204</v>
      </c>
      <c r="C208">
        <v>158.6</v>
      </c>
      <c r="D208">
        <v>27</v>
      </c>
    </row>
    <row r="209" spans="2:4" x14ac:dyDescent="0.3">
      <c r="B209" s="2" t="s">
        <v>205</v>
      </c>
      <c r="C209">
        <v>47.3</v>
      </c>
      <c r="D209">
        <v>30</v>
      </c>
    </row>
    <row r="210" spans="2:4" x14ac:dyDescent="0.3">
      <c r="B210" s="2" t="s">
        <v>206</v>
      </c>
      <c r="C210">
        <v>34.700000000000003</v>
      </c>
      <c r="D210">
        <v>10</v>
      </c>
    </row>
    <row r="211" spans="2:4" x14ac:dyDescent="0.3">
      <c r="B211" s="2" t="s">
        <v>207</v>
      </c>
      <c r="C211">
        <v>41.7</v>
      </c>
      <c r="D211">
        <v>18</v>
      </c>
    </row>
    <row r="212" spans="2:4" x14ac:dyDescent="0.3">
      <c r="B212" s="2" t="s">
        <v>208</v>
      </c>
      <c r="C212">
        <v>100.2</v>
      </c>
      <c r="D212">
        <v>178</v>
      </c>
    </row>
    <row r="213" spans="2:4" x14ac:dyDescent="0.3">
      <c r="B213" s="2" t="s">
        <v>209</v>
      </c>
      <c r="C213">
        <v>44.6</v>
      </c>
      <c r="D213">
        <v>38</v>
      </c>
    </row>
    <row r="214" spans="2:4" x14ac:dyDescent="0.3">
      <c r="B214" s="2" t="s">
        <v>210</v>
      </c>
      <c r="C214">
        <v>13.3</v>
      </c>
      <c r="D214">
        <v>6</v>
      </c>
    </row>
    <row r="215" spans="2:4" x14ac:dyDescent="0.3">
      <c r="B215" s="2" t="s">
        <v>211</v>
      </c>
      <c r="C215">
        <v>27</v>
      </c>
      <c r="D215">
        <v>2</v>
      </c>
    </row>
    <row r="216" spans="2:4" x14ac:dyDescent="0.3">
      <c r="B216" s="2" t="s">
        <v>212</v>
      </c>
      <c r="C216">
        <v>16</v>
      </c>
      <c r="D216">
        <v>5</v>
      </c>
    </row>
    <row r="217" spans="2:4" x14ac:dyDescent="0.3">
      <c r="B217" s="2" t="s">
        <v>213</v>
      </c>
      <c r="C217">
        <v>23.3</v>
      </c>
      <c r="D217">
        <v>11</v>
      </c>
    </row>
    <row r="218" spans="2:4" x14ac:dyDescent="0.3">
      <c r="B218" s="2" t="s">
        <v>214</v>
      </c>
      <c r="C218">
        <v>39.1</v>
      </c>
      <c r="D218">
        <v>17</v>
      </c>
    </row>
    <row r="219" spans="2:4" x14ac:dyDescent="0.3">
      <c r="B219" s="2" t="s">
        <v>215</v>
      </c>
      <c r="C219">
        <v>59.9</v>
      </c>
      <c r="D219">
        <v>14</v>
      </c>
    </row>
    <row r="220" spans="2:4" x14ac:dyDescent="0.3">
      <c r="B220" s="2" t="s">
        <v>216</v>
      </c>
      <c r="C220">
        <v>161.6</v>
      </c>
      <c r="D220">
        <v>45</v>
      </c>
    </row>
    <row r="221" spans="2:4" x14ac:dyDescent="0.3">
      <c r="B221" s="2" t="s">
        <v>217</v>
      </c>
      <c r="C221">
        <v>52.3</v>
      </c>
      <c r="D221">
        <v>13</v>
      </c>
    </row>
    <row r="222" spans="2:4" x14ac:dyDescent="0.3">
      <c r="B222" s="2" t="s">
        <v>218</v>
      </c>
      <c r="C222">
        <v>74.8</v>
      </c>
      <c r="D222">
        <v>14</v>
      </c>
    </row>
    <row r="223" spans="2:4" x14ac:dyDescent="0.3">
      <c r="B223" s="2" t="s">
        <v>219</v>
      </c>
      <c r="C223">
        <v>95.3</v>
      </c>
      <c r="D223">
        <v>25</v>
      </c>
    </row>
    <row r="224" spans="2:4" x14ac:dyDescent="0.3">
      <c r="B224" s="2" t="s">
        <v>220</v>
      </c>
      <c r="C224">
        <v>5.2</v>
      </c>
      <c r="D224">
        <v>2</v>
      </c>
    </row>
    <row r="225" spans="2:4" x14ac:dyDescent="0.3">
      <c r="B225" s="2" t="s">
        <v>221</v>
      </c>
      <c r="C225">
        <v>118.4</v>
      </c>
      <c r="D225">
        <v>28</v>
      </c>
    </row>
    <row r="226" spans="2:4" x14ac:dyDescent="0.3">
      <c r="B226" s="2" t="s">
        <v>222</v>
      </c>
      <c r="C226">
        <v>59.7</v>
      </c>
      <c r="D226">
        <v>19</v>
      </c>
    </row>
    <row r="227" spans="2:4" x14ac:dyDescent="0.3">
      <c r="B227" s="2" t="s">
        <v>223</v>
      </c>
      <c r="C227">
        <v>43.8</v>
      </c>
      <c r="D227">
        <v>8</v>
      </c>
    </row>
    <row r="228" spans="2:4" x14ac:dyDescent="0.3">
      <c r="B228" s="2" t="s">
        <v>224</v>
      </c>
      <c r="C228">
        <v>55.5</v>
      </c>
      <c r="D228">
        <v>10</v>
      </c>
    </row>
    <row r="229" spans="2:4" x14ac:dyDescent="0.3">
      <c r="B229" s="2" t="s">
        <v>225</v>
      </c>
      <c r="C229">
        <v>37.1</v>
      </c>
      <c r="D229">
        <v>11</v>
      </c>
    </row>
    <row r="230" spans="2:4" x14ac:dyDescent="0.3">
      <c r="B230" s="2" t="s">
        <v>226</v>
      </c>
      <c r="C230">
        <v>71.400000000000006</v>
      </c>
      <c r="D230">
        <v>40</v>
      </c>
    </row>
    <row r="231" spans="2:4" x14ac:dyDescent="0.3">
      <c r="B231" s="2" t="s">
        <v>227</v>
      </c>
      <c r="C231">
        <v>3.9</v>
      </c>
      <c r="D231">
        <v>1</v>
      </c>
    </row>
    <row r="232" spans="2:4" x14ac:dyDescent="0.3">
      <c r="B232" s="2" t="s">
        <v>228</v>
      </c>
      <c r="C232">
        <v>71.900000000000006</v>
      </c>
      <c r="D232">
        <v>7</v>
      </c>
    </row>
    <row r="233" spans="2:4" x14ac:dyDescent="0.3">
      <c r="B233" s="2" t="s">
        <v>229</v>
      </c>
      <c r="C233">
        <v>25.3</v>
      </c>
      <c r="D233">
        <v>3</v>
      </c>
    </row>
    <row r="234" spans="2:4" x14ac:dyDescent="0.3">
      <c r="B234" s="2" t="s">
        <v>230</v>
      </c>
      <c r="C234">
        <v>23.5</v>
      </c>
      <c r="D234">
        <v>7</v>
      </c>
    </row>
    <row r="235" spans="2:4" x14ac:dyDescent="0.3">
      <c r="B235" s="2" t="s">
        <v>231</v>
      </c>
      <c r="C235">
        <v>167.5</v>
      </c>
      <c r="D235">
        <v>154</v>
      </c>
    </row>
    <row r="236" spans="2:4" x14ac:dyDescent="0.3">
      <c r="B236" s="2" t="s">
        <v>232</v>
      </c>
      <c r="C236">
        <v>25.4</v>
      </c>
      <c r="D236">
        <v>10</v>
      </c>
    </row>
    <row r="237" spans="2:4" x14ac:dyDescent="0.3">
      <c r="B237" s="2" t="s">
        <v>233</v>
      </c>
      <c r="C237">
        <v>64.2</v>
      </c>
      <c r="D237">
        <v>9</v>
      </c>
    </row>
    <row r="238" spans="2:4" x14ac:dyDescent="0.3">
      <c r="B238" s="2" t="s">
        <v>234</v>
      </c>
      <c r="C238">
        <v>205.4</v>
      </c>
      <c r="D238">
        <v>21</v>
      </c>
    </row>
    <row r="239" spans="2:4" x14ac:dyDescent="0.3">
      <c r="B239" s="2" t="s">
        <v>235</v>
      </c>
      <c r="C239">
        <v>125.2</v>
      </c>
      <c r="D239">
        <v>60</v>
      </c>
    </row>
    <row r="240" spans="2:4" x14ac:dyDescent="0.3">
      <c r="B240" s="2" t="s">
        <v>236</v>
      </c>
      <c r="C240">
        <v>21.8</v>
      </c>
      <c r="D240">
        <v>7</v>
      </c>
    </row>
    <row r="241" spans="2:4" x14ac:dyDescent="0.3">
      <c r="B241" s="2" t="s">
        <v>237</v>
      </c>
      <c r="C241">
        <v>308.60000000000002</v>
      </c>
      <c r="D241">
        <v>134</v>
      </c>
    </row>
    <row r="242" spans="2:4" x14ac:dyDescent="0.3">
      <c r="B242" s="2" t="s">
        <v>238</v>
      </c>
      <c r="C242">
        <v>16.399999999999999</v>
      </c>
      <c r="D242">
        <v>2</v>
      </c>
    </row>
    <row r="243" spans="2:4" x14ac:dyDescent="0.3">
      <c r="B243" s="2" t="s">
        <v>239</v>
      </c>
      <c r="C243">
        <v>47</v>
      </c>
      <c r="D243">
        <v>26</v>
      </c>
    </row>
    <row r="244" spans="2:4" x14ac:dyDescent="0.3">
      <c r="B244" s="2" t="s">
        <v>240</v>
      </c>
      <c r="C244">
        <v>68.900000000000006</v>
      </c>
      <c r="D244">
        <v>56</v>
      </c>
    </row>
    <row r="245" spans="2:4" x14ac:dyDescent="0.3">
      <c r="B245" s="2" t="s">
        <v>241</v>
      </c>
      <c r="C245">
        <v>24.9</v>
      </c>
      <c r="D245">
        <v>6</v>
      </c>
    </row>
    <row r="246" spans="2:4" x14ac:dyDescent="0.3">
      <c r="B246" s="2" t="s">
        <v>242</v>
      </c>
      <c r="C246">
        <v>45.1</v>
      </c>
      <c r="D246">
        <v>17</v>
      </c>
    </row>
    <row r="247" spans="2:4" x14ac:dyDescent="0.3">
      <c r="B247" s="2" t="s">
        <v>243</v>
      </c>
      <c r="C247">
        <v>30.8</v>
      </c>
      <c r="D247">
        <v>7</v>
      </c>
    </row>
    <row r="248" spans="2:4" x14ac:dyDescent="0.3">
      <c r="B248" s="2" t="s">
        <v>244</v>
      </c>
      <c r="C248">
        <v>60.5</v>
      </c>
      <c r="D248">
        <v>19</v>
      </c>
    </row>
    <row r="249" spans="2:4" x14ac:dyDescent="0.3">
      <c r="B249" s="2" t="s">
        <v>245</v>
      </c>
      <c r="C249">
        <v>18.399999999999999</v>
      </c>
      <c r="D249">
        <v>1</v>
      </c>
    </row>
    <row r="250" spans="2:4" x14ac:dyDescent="0.3">
      <c r="B250" s="2" t="s">
        <v>246</v>
      </c>
      <c r="C250">
        <v>45.8</v>
      </c>
      <c r="D250">
        <v>6</v>
      </c>
    </row>
    <row r="251" spans="2:4" x14ac:dyDescent="0.3">
      <c r="B251" s="2" t="s">
        <v>247</v>
      </c>
      <c r="C251">
        <v>77.7</v>
      </c>
      <c r="D251">
        <v>34</v>
      </c>
    </row>
    <row r="252" spans="2:4" x14ac:dyDescent="0.3">
      <c r="B252" s="2" t="s">
        <v>248</v>
      </c>
      <c r="C252">
        <v>29.8</v>
      </c>
      <c r="D252">
        <v>6</v>
      </c>
    </row>
    <row r="253" spans="2:4" x14ac:dyDescent="0.3">
      <c r="B253" s="2" t="s">
        <v>249</v>
      </c>
      <c r="C253">
        <v>71.400000000000006</v>
      </c>
      <c r="D253">
        <v>33</v>
      </c>
    </row>
    <row r="254" spans="2:4" x14ac:dyDescent="0.3">
      <c r="B254" s="2" t="s">
        <v>250</v>
      </c>
      <c r="C254">
        <v>55</v>
      </c>
      <c r="D254">
        <v>21</v>
      </c>
    </row>
    <row r="255" spans="2:4" x14ac:dyDescent="0.3">
      <c r="B255" s="2" t="s">
        <v>251</v>
      </c>
      <c r="C255">
        <v>31.2</v>
      </c>
      <c r="D255">
        <v>17</v>
      </c>
    </row>
    <row r="256" spans="2:4" x14ac:dyDescent="0.3">
      <c r="B256" s="2" t="s">
        <v>252</v>
      </c>
      <c r="C256">
        <v>68.099999999999994</v>
      </c>
      <c r="D256">
        <v>14</v>
      </c>
    </row>
    <row r="257" spans="2:4" x14ac:dyDescent="0.3">
      <c r="B257" s="2" t="s">
        <v>253</v>
      </c>
      <c r="C257">
        <v>54.9</v>
      </c>
      <c r="D257">
        <v>32</v>
      </c>
    </row>
    <row r="258" spans="2:4" x14ac:dyDescent="0.3">
      <c r="B258" s="2" t="s">
        <v>254</v>
      </c>
      <c r="C258">
        <v>33.700000000000003</v>
      </c>
      <c r="D258">
        <v>26</v>
      </c>
    </row>
    <row r="259" spans="2:4" x14ac:dyDescent="0.3">
      <c r="B259" s="2" t="s">
        <v>255</v>
      </c>
      <c r="C259">
        <v>52.4</v>
      </c>
      <c r="D259">
        <v>341</v>
      </c>
    </row>
    <row r="260" spans="2:4" x14ac:dyDescent="0.3">
      <c r="B260" s="2" t="s">
        <v>256</v>
      </c>
      <c r="C260">
        <v>117.3</v>
      </c>
      <c r="D260">
        <v>2</v>
      </c>
    </row>
    <row r="261" spans="2:4" x14ac:dyDescent="0.3">
      <c r="B261" s="2" t="s">
        <v>257</v>
      </c>
      <c r="C261">
        <v>43.7</v>
      </c>
      <c r="D261">
        <v>10</v>
      </c>
    </row>
    <row r="262" spans="2:4" x14ac:dyDescent="0.3">
      <c r="B262" s="9" t="s">
        <v>2</v>
      </c>
      <c r="C262">
        <v>32.299999999999997</v>
      </c>
      <c r="D262">
        <v>176</v>
      </c>
    </row>
    <row r="263" spans="2:4" x14ac:dyDescent="0.3">
      <c r="B263" s="2" t="s">
        <v>258</v>
      </c>
      <c r="C263">
        <v>34.4</v>
      </c>
      <c r="D263">
        <v>16</v>
      </c>
    </row>
    <row r="264" spans="2:4" x14ac:dyDescent="0.3">
      <c r="B264" s="2" t="s">
        <v>259</v>
      </c>
      <c r="C264">
        <v>40.5</v>
      </c>
      <c r="D264">
        <v>4</v>
      </c>
    </row>
    <row r="265" spans="2:4" x14ac:dyDescent="0.3">
      <c r="B265" s="2" t="s">
        <v>260</v>
      </c>
      <c r="C265">
        <v>34.299999999999997</v>
      </c>
      <c r="D265">
        <v>27</v>
      </c>
    </row>
    <row r="266" spans="2:4" x14ac:dyDescent="0.3">
      <c r="B266" s="2" t="s">
        <v>261</v>
      </c>
      <c r="C266">
        <v>0</v>
      </c>
      <c r="D266">
        <v>0</v>
      </c>
    </row>
    <row r="267" spans="2:4" x14ac:dyDescent="0.3">
      <c r="B267" s="2" t="s">
        <v>262</v>
      </c>
      <c r="C267">
        <v>29.5</v>
      </c>
      <c r="D267">
        <v>10</v>
      </c>
    </row>
    <row r="268" spans="2:4" x14ac:dyDescent="0.3">
      <c r="B268" s="2" t="s">
        <v>263</v>
      </c>
      <c r="C268">
        <v>113.7</v>
      </c>
      <c r="D268">
        <v>12</v>
      </c>
    </row>
    <row r="269" spans="2:4" x14ac:dyDescent="0.3">
      <c r="B269" s="2" t="s">
        <v>264</v>
      </c>
      <c r="C269">
        <v>257</v>
      </c>
      <c r="D269">
        <v>30</v>
      </c>
    </row>
    <row r="270" spans="2:4" x14ac:dyDescent="0.3">
      <c r="B270" s="2" t="s">
        <v>265</v>
      </c>
      <c r="C270">
        <v>109.6</v>
      </c>
      <c r="D270">
        <v>32</v>
      </c>
    </row>
    <row r="271" spans="2:4" x14ac:dyDescent="0.3">
      <c r="B271" s="2" t="s">
        <v>266</v>
      </c>
      <c r="C271">
        <v>114.7</v>
      </c>
      <c r="D271">
        <v>106</v>
      </c>
    </row>
    <row r="272" spans="2:4" x14ac:dyDescent="0.3">
      <c r="B272" s="2" t="s">
        <v>267</v>
      </c>
      <c r="C272">
        <v>23.8</v>
      </c>
      <c r="D272">
        <v>6</v>
      </c>
    </row>
    <row r="273" spans="2:4" x14ac:dyDescent="0.3">
      <c r="B273" s="2" t="s">
        <v>268</v>
      </c>
      <c r="C273">
        <v>25.8</v>
      </c>
      <c r="D273">
        <v>6</v>
      </c>
    </row>
    <row r="274" spans="2:4" x14ac:dyDescent="0.3">
      <c r="B274" s="2" t="s">
        <v>269</v>
      </c>
      <c r="C274">
        <v>14.2</v>
      </c>
      <c r="D274">
        <v>8</v>
      </c>
    </row>
    <row r="275" spans="2:4" x14ac:dyDescent="0.3">
      <c r="B275" s="2" t="s">
        <v>270</v>
      </c>
      <c r="C275">
        <v>62.2</v>
      </c>
      <c r="D275">
        <v>29</v>
      </c>
    </row>
    <row r="276" spans="2:4" x14ac:dyDescent="0.3">
      <c r="B276" s="2" t="s">
        <v>271</v>
      </c>
      <c r="C276">
        <v>139.30000000000001</v>
      </c>
      <c r="D276">
        <v>27</v>
      </c>
    </row>
    <row r="277" spans="2:4" x14ac:dyDescent="0.3">
      <c r="B277" s="2" t="s">
        <v>272</v>
      </c>
      <c r="C277">
        <v>138.6</v>
      </c>
      <c r="D277">
        <v>24</v>
      </c>
    </row>
    <row r="278" spans="2:4" x14ac:dyDescent="0.3">
      <c r="B278" s="2" t="s">
        <v>273</v>
      </c>
      <c r="C278">
        <v>3.2</v>
      </c>
      <c r="D278">
        <v>1</v>
      </c>
    </row>
    <row r="279" spans="2:4" x14ac:dyDescent="0.3">
      <c r="B279" s="2" t="s">
        <v>274</v>
      </c>
      <c r="C279">
        <v>29.2</v>
      </c>
      <c r="D279">
        <v>5</v>
      </c>
    </row>
    <row r="280" spans="2:4" x14ac:dyDescent="0.3">
      <c r="B280" s="2" t="s">
        <v>275</v>
      </c>
      <c r="C280">
        <v>92</v>
      </c>
      <c r="D280">
        <v>20</v>
      </c>
    </row>
    <row r="281" spans="2:4" x14ac:dyDescent="0.3">
      <c r="B281" s="2" t="s">
        <v>276</v>
      </c>
      <c r="C281">
        <v>69.400000000000006</v>
      </c>
      <c r="D281">
        <v>17</v>
      </c>
    </row>
    <row r="282" spans="2:4" x14ac:dyDescent="0.3">
      <c r="B282" s="2" t="s">
        <v>277</v>
      </c>
      <c r="C282">
        <v>22.7</v>
      </c>
      <c r="D282">
        <v>10</v>
      </c>
    </row>
    <row r="283" spans="2:4" x14ac:dyDescent="0.3">
      <c r="B283" s="2" t="s">
        <v>278</v>
      </c>
      <c r="C283">
        <v>128</v>
      </c>
      <c r="D283">
        <v>32</v>
      </c>
    </row>
    <row r="284" spans="2:4" x14ac:dyDescent="0.3">
      <c r="B284" s="2" t="s">
        <v>279</v>
      </c>
      <c r="C284">
        <v>50.8</v>
      </c>
      <c r="D284">
        <v>33</v>
      </c>
    </row>
    <row r="285" spans="2:4" x14ac:dyDescent="0.3">
      <c r="B285" s="2" t="s">
        <v>280</v>
      </c>
      <c r="C285">
        <v>24.4</v>
      </c>
      <c r="D285">
        <v>22</v>
      </c>
    </row>
    <row r="286" spans="2:4" x14ac:dyDescent="0.3">
      <c r="B286" s="2" t="s">
        <v>281</v>
      </c>
      <c r="C286">
        <v>33.1</v>
      </c>
      <c r="D286">
        <v>18</v>
      </c>
    </row>
    <row r="287" spans="2:4" x14ac:dyDescent="0.3">
      <c r="B287" s="2" t="s">
        <v>282</v>
      </c>
      <c r="C287">
        <v>0</v>
      </c>
      <c r="D287">
        <v>0</v>
      </c>
    </row>
    <row r="288" spans="2:4" x14ac:dyDescent="0.3">
      <c r="B288" s="2" t="s">
        <v>283</v>
      </c>
      <c r="C288">
        <v>22.1</v>
      </c>
      <c r="D288">
        <v>3</v>
      </c>
    </row>
    <row r="289" spans="2:4" x14ac:dyDescent="0.3">
      <c r="B289" s="2" t="s">
        <v>284</v>
      </c>
      <c r="C289">
        <v>34.700000000000003</v>
      </c>
      <c r="D289">
        <v>13</v>
      </c>
    </row>
    <row r="290" spans="2:4" x14ac:dyDescent="0.3">
      <c r="B290" s="2" t="s">
        <v>285</v>
      </c>
      <c r="C290">
        <v>116.5</v>
      </c>
      <c r="D290">
        <v>30</v>
      </c>
    </row>
    <row r="291" spans="2:4" x14ac:dyDescent="0.3">
      <c r="B291" s="2" t="s">
        <v>286</v>
      </c>
      <c r="C291">
        <v>68.8</v>
      </c>
      <c r="D291">
        <v>29</v>
      </c>
    </row>
    <row r="292" spans="2:4" x14ac:dyDescent="0.3">
      <c r="B292" s="2" t="s">
        <v>287</v>
      </c>
      <c r="C292">
        <v>139.19999999999999</v>
      </c>
      <c r="D292">
        <v>306</v>
      </c>
    </row>
    <row r="293" spans="2:4" x14ac:dyDescent="0.3">
      <c r="B293" s="2" t="s">
        <v>288</v>
      </c>
      <c r="C293">
        <v>61.1</v>
      </c>
      <c r="D293">
        <v>13</v>
      </c>
    </row>
    <row r="294" spans="2:4" x14ac:dyDescent="0.3">
      <c r="B294" s="2" t="s">
        <v>289</v>
      </c>
      <c r="C294">
        <v>17.8</v>
      </c>
      <c r="D294">
        <v>6</v>
      </c>
    </row>
    <row r="295" spans="2:4" x14ac:dyDescent="0.3">
      <c r="B295" s="2" t="s">
        <v>290</v>
      </c>
      <c r="C295">
        <v>50.2</v>
      </c>
      <c r="D295">
        <v>17</v>
      </c>
    </row>
    <row r="296" spans="2:4" x14ac:dyDescent="0.3">
      <c r="B296" s="2" t="s">
        <v>291</v>
      </c>
      <c r="C296">
        <v>12.5</v>
      </c>
      <c r="D296">
        <v>4</v>
      </c>
    </row>
    <row r="297" spans="2:4" x14ac:dyDescent="0.3">
      <c r="B297" s="2" t="s">
        <v>292</v>
      </c>
      <c r="C297">
        <v>337.1</v>
      </c>
      <c r="D297">
        <v>142</v>
      </c>
    </row>
    <row r="298" spans="2:4" x14ac:dyDescent="0.3">
      <c r="B298" s="2" t="s">
        <v>293</v>
      </c>
      <c r="C298">
        <v>58.6</v>
      </c>
      <c r="D298">
        <v>8</v>
      </c>
    </row>
    <row r="299" spans="2:4" x14ac:dyDescent="0.3">
      <c r="B299" s="2" t="s">
        <v>294</v>
      </c>
      <c r="C299">
        <v>57.7</v>
      </c>
      <c r="D299">
        <v>17</v>
      </c>
    </row>
    <row r="300" spans="2:4" x14ac:dyDescent="0.3">
      <c r="B300" s="2" t="s">
        <v>295</v>
      </c>
      <c r="C300">
        <v>66.599999999999994</v>
      </c>
      <c r="D300">
        <v>14</v>
      </c>
    </row>
    <row r="301" spans="2:4" x14ac:dyDescent="0.3">
      <c r="B301" s="2" t="s">
        <v>296</v>
      </c>
      <c r="C301">
        <v>81.099999999999994</v>
      </c>
      <c r="D301">
        <v>290</v>
      </c>
    </row>
    <row r="302" spans="2:4" x14ac:dyDescent="0.3">
      <c r="B302" s="2" t="s">
        <v>297</v>
      </c>
      <c r="C302">
        <v>60.5</v>
      </c>
      <c r="D302">
        <v>30</v>
      </c>
    </row>
    <row r="303" spans="2:4" x14ac:dyDescent="0.3">
      <c r="B303" s="2" t="s">
        <v>298</v>
      </c>
      <c r="C303">
        <v>79.2</v>
      </c>
      <c r="D303">
        <v>8</v>
      </c>
    </row>
    <row r="304" spans="2:4" x14ac:dyDescent="0.3">
      <c r="B304" s="2" t="s">
        <v>299</v>
      </c>
      <c r="C304">
        <v>79.5</v>
      </c>
      <c r="D304">
        <v>13</v>
      </c>
    </row>
    <row r="305" spans="2:4" x14ac:dyDescent="0.3">
      <c r="B305" s="2" t="s">
        <v>300</v>
      </c>
      <c r="C305">
        <v>99.4</v>
      </c>
      <c r="D305">
        <v>31</v>
      </c>
    </row>
    <row r="306" spans="2:4" x14ac:dyDescent="0.3">
      <c r="B306" s="2" t="s">
        <v>301</v>
      </c>
      <c r="C306">
        <v>7.3</v>
      </c>
      <c r="D306">
        <v>2</v>
      </c>
    </row>
    <row r="307" spans="2:4" x14ac:dyDescent="0.3">
      <c r="B307" s="2" t="s">
        <v>302</v>
      </c>
      <c r="C307">
        <v>22.6</v>
      </c>
      <c r="D307">
        <v>15</v>
      </c>
    </row>
    <row r="308" spans="2:4" x14ac:dyDescent="0.3">
      <c r="B308" s="2" t="s">
        <v>303</v>
      </c>
      <c r="C308">
        <v>41.1</v>
      </c>
      <c r="D308">
        <v>9</v>
      </c>
    </row>
    <row r="309" spans="2:4" x14ac:dyDescent="0.3">
      <c r="B309" s="2" t="s">
        <v>304</v>
      </c>
      <c r="C309">
        <v>57.2</v>
      </c>
      <c r="D309">
        <v>26</v>
      </c>
    </row>
    <row r="310" spans="2:4" x14ac:dyDescent="0.3">
      <c r="B310" s="2" t="s">
        <v>305</v>
      </c>
      <c r="C310">
        <v>55.3</v>
      </c>
      <c r="D310">
        <v>38</v>
      </c>
    </row>
    <row r="311" spans="2:4" x14ac:dyDescent="0.3">
      <c r="B311" s="2" t="s">
        <v>306</v>
      </c>
      <c r="C311">
        <v>84.5</v>
      </c>
      <c r="D311">
        <v>86</v>
      </c>
    </row>
    <row r="312" spans="2:4" x14ac:dyDescent="0.3">
      <c r="B312" s="2" t="s">
        <v>307</v>
      </c>
      <c r="C312">
        <v>71.099999999999994</v>
      </c>
      <c r="D312">
        <v>31</v>
      </c>
    </row>
    <row r="313" spans="2:4" x14ac:dyDescent="0.3">
      <c r="B313" s="2" t="s">
        <v>308</v>
      </c>
      <c r="C313">
        <v>63.4</v>
      </c>
      <c r="D313">
        <v>36</v>
      </c>
    </row>
    <row r="314" spans="2:4" x14ac:dyDescent="0.3">
      <c r="B314" s="2" t="s">
        <v>309</v>
      </c>
      <c r="C314">
        <v>47.7</v>
      </c>
      <c r="D314">
        <v>35</v>
      </c>
    </row>
    <row r="315" spans="2:4" x14ac:dyDescent="0.3">
      <c r="B315" s="2" t="s">
        <v>310</v>
      </c>
      <c r="C315">
        <v>0</v>
      </c>
      <c r="D315">
        <v>0</v>
      </c>
    </row>
    <row r="316" spans="2:4" x14ac:dyDescent="0.3">
      <c r="B316" s="2" t="s">
        <v>311</v>
      </c>
      <c r="C316">
        <v>22.5</v>
      </c>
      <c r="D316">
        <v>10</v>
      </c>
    </row>
    <row r="317" spans="2:4" x14ac:dyDescent="0.3">
      <c r="B317" s="2" t="s">
        <v>312</v>
      </c>
      <c r="C317">
        <v>80.2</v>
      </c>
      <c r="D317">
        <v>10</v>
      </c>
    </row>
    <row r="318" spans="2:4" x14ac:dyDescent="0.3">
      <c r="B318" s="2" t="s">
        <v>313</v>
      </c>
      <c r="C318">
        <v>31.2</v>
      </c>
      <c r="D318">
        <v>8</v>
      </c>
    </row>
    <row r="319" spans="2:4" x14ac:dyDescent="0.3">
      <c r="B319" s="2" t="s">
        <v>314</v>
      </c>
      <c r="C319">
        <v>73.3</v>
      </c>
      <c r="D319">
        <v>18</v>
      </c>
    </row>
    <row r="320" spans="2:4" x14ac:dyDescent="0.3">
      <c r="B320" s="2" t="s">
        <v>315</v>
      </c>
      <c r="C320">
        <v>135.6</v>
      </c>
      <c r="D320">
        <v>36</v>
      </c>
    </row>
    <row r="321" spans="2:4" x14ac:dyDescent="0.3">
      <c r="B321" s="2" t="s">
        <v>316</v>
      </c>
      <c r="C321">
        <v>13</v>
      </c>
      <c r="D321">
        <v>6</v>
      </c>
    </row>
    <row r="322" spans="2:4" x14ac:dyDescent="0.3">
      <c r="B322" s="2" t="s">
        <v>317</v>
      </c>
      <c r="C322">
        <v>40.1</v>
      </c>
      <c r="D322">
        <v>7</v>
      </c>
    </row>
    <row r="323" spans="2:4" x14ac:dyDescent="0.3">
      <c r="B323" s="2" t="s">
        <v>318</v>
      </c>
      <c r="C323">
        <v>121.3</v>
      </c>
      <c r="D323">
        <v>59</v>
      </c>
    </row>
    <row r="324" spans="2:4" x14ac:dyDescent="0.3">
      <c r="B324" s="2" t="s">
        <v>319</v>
      </c>
      <c r="C324">
        <v>30.7</v>
      </c>
      <c r="D324">
        <v>9</v>
      </c>
    </row>
    <row r="325" spans="2:4" x14ac:dyDescent="0.3">
      <c r="B325" s="2" t="s">
        <v>320</v>
      </c>
      <c r="C325">
        <v>20.2</v>
      </c>
      <c r="D325">
        <v>8</v>
      </c>
    </row>
    <row r="326" spans="2:4" x14ac:dyDescent="0.3">
      <c r="B326" s="2" t="s">
        <v>321</v>
      </c>
      <c r="C326">
        <v>22.9</v>
      </c>
      <c r="D326">
        <v>6</v>
      </c>
    </row>
    <row r="327" spans="2:4" x14ac:dyDescent="0.3">
      <c r="B327" s="2" t="s">
        <v>322</v>
      </c>
      <c r="C327">
        <v>68.900000000000006</v>
      </c>
      <c r="D327">
        <v>12</v>
      </c>
    </row>
    <row r="328" spans="2:4" x14ac:dyDescent="0.3">
      <c r="B328" s="2" t="s">
        <v>323</v>
      </c>
      <c r="C328">
        <v>81.8</v>
      </c>
      <c r="D328">
        <v>41</v>
      </c>
    </row>
    <row r="329" spans="2:4" x14ac:dyDescent="0.3">
      <c r="B329" s="2" t="s">
        <v>324</v>
      </c>
      <c r="C329">
        <v>50.7</v>
      </c>
      <c r="D329">
        <v>10</v>
      </c>
    </row>
    <row r="330" spans="2:4" x14ac:dyDescent="0.3">
      <c r="B330" s="2" t="s">
        <v>325</v>
      </c>
      <c r="C330">
        <v>66.400000000000006</v>
      </c>
      <c r="D330">
        <v>34</v>
      </c>
    </row>
    <row r="331" spans="2:4" x14ac:dyDescent="0.3">
      <c r="B331" s="2" t="s">
        <v>326</v>
      </c>
      <c r="C331">
        <v>88</v>
      </c>
      <c r="D331">
        <v>17</v>
      </c>
    </row>
    <row r="332" spans="2:4" x14ac:dyDescent="0.3">
      <c r="B332" s="2" t="s">
        <v>327</v>
      </c>
      <c r="C332">
        <v>28.4</v>
      </c>
      <c r="D332">
        <v>18</v>
      </c>
    </row>
    <row r="333" spans="2:4" x14ac:dyDescent="0.3">
      <c r="B333" s="2" t="s">
        <v>328</v>
      </c>
      <c r="C333">
        <v>25.7</v>
      </c>
      <c r="D333">
        <v>5</v>
      </c>
    </row>
    <row r="334" spans="2:4" x14ac:dyDescent="0.3">
      <c r="B334" s="2" t="s">
        <v>329</v>
      </c>
      <c r="C334">
        <v>26.7</v>
      </c>
      <c r="D334">
        <v>4</v>
      </c>
    </row>
    <row r="335" spans="2:4" x14ac:dyDescent="0.3">
      <c r="B335" s="2" t="s">
        <v>330</v>
      </c>
      <c r="C335">
        <v>15.5</v>
      </c>
      <c r="D335">
        <v>4</v>
      </c>
    </row>
    <row r="336" spans="2:4" x14ac:dyDescent="0.3">
      <c r="B336" s="2" t="s">
        <v>331</v>
      </c>
      <c r="C336">
        <v>52.6</v>
      </c>
      <c r="D336">
        <v>58</v>
      </c>
    </row>
    <row r="337" spans="2:4" x14ac:dyDescent="0.3">
      <c r="B337" s="2" t="s">
        <v>332</v>
      </c>
      <c r="C337">
        <v>11.6</v>
      </c>
      <c r="D337">
        <v>3</v>
      </c>
    </row>
    <row r="338" spans="2:4" x14ac:dyDescent="0.3">
      <c r="B338" s="2" t="s">
        <v>333</v>
      </c>
      <c r="C338">
        <v>74.7</v>
      </c>
      <c r="D338">
        <v>11</v>
      </c>
    </row>
    <row r="339" spans="2:4" x14ac:dyDescent="0.3">
      <c r="B339" s="2" t="s">
        <v>334</v>
      </c>
      <c r="C339">
        <v>36.799999999999997</v>
      </c>
      <c r="D339">
        <v>9</v>
      </c>
    </row>
    <row r="340" spans="2:4" x14ac:dyDescent="0.3">
      <c r="B340" s="2" t="s">
        <v>335</v>
      </c>
      <c r="C340">
        <v>92.4</v>
      </c>
      <c r="D340">
        <v>38</v>
      </c>
    </row>
    <row r="341" spans="2:4" x14ac:dyDescent="0.3">
      <c r="B341" s="2" t="s">
        <v>336</v>
      </c>
      <c r="C341">
        <v>20.5</v>
      </c>
      <c r="D341">
        <v>5</v>
      </c>
    </row>
    <row r="342" spans="2:4" x14ac:dyDescent="0.3">
      <c r="B342" s="2" t="s">
        <v>337</v>
      </c>
      <c r="C342">
        <v>41.8</v>
      </c>
      <c r="D342">
        <v>10</v>
      </c>
    </row>
    <row r="343" spans="2:4" x14ac:dyDescent="0.3">
      <c r="B343" s="2" t="s">
        <v>338</v>
      </c>
      <c r="C343">
        <v>13.9</v>
      </c>
      <c r="D343">
        <v>4</v>
      </c>
    </row>
    <row r="344" spans="2:4" x14ac:dyDescent="0.3">
      <c r="B344" s="2" t="s">
        <v>339</v>
      </c>
      <c r="C344">
        <v>27.4</v>
      </c>
      <c r="D344">
        <v>6</v>
      </c>
    </row>
    <row r="345" spans="2:4" x14ac:dyDescent="0.3">
      <c r="B345" s="2" t="s">
        <v>340</v>
      </c>
      <c r="C345">
        <v>76.5</v>
      </c>
      <c r="D345">
        <v>40</v>
      </c>
    </row>
    <row r="346" spans="2:4" x14ac:dyDescent="0.3">
      <c r="B346" s="2" t="s">
        <v>341</v>
      </c>
      <c r="C346">
        <v>49.1</v>
      </c>
      <c r="D346">
        <v>8</v>
      </c>
    </row>
    <row r="347" spans="2:4" x14ac:dyDescent="0.3">
      <c r="B347" s="2" t="s">
        <v>342</v>
      </c>
      <c r="C347">
        <v>52.4</v>
      </c>
      <c r="D347">
        <v>7</v>
      </c>
    </row>
    <row r="348" spans="2:4" x14ac:dyDescent="0.3">
      <c r="B348" s="2" t="s">
        <v>343</v>
      </c>
      <c r="C348">
        <v>35.700000000000003</v>
      </c>
      <c r="D348">
        <v>56</v>
      </c>
    </row>
    <row r="349" spans="2:4" x14ac:dyDescent="0.3">
      <c r="B349" s="2" t="s">
        <v>344</v>
      </c>
      <c r="C349">
        <v>55.4</v>
      </c>
      <c r="D349">
        <v>16</v>
      </c>
    </row>
    <row r="350" spans="2:4" x14ac:dyDescent="0.3">
      <c r="B350" s="2" t="s">
        <v>345</v>
      </c>
      <c r="C350">
        <v>58.4</v>
      </c>
      <c r="D350">
        <v>10</v>
      </c>
    </row>
    <row r="351" spans="2:4" x14ac:dyDescent="0.3">
      <c r="B351" s="2" t="s">
        <v>346</v>
      </c>
      <c r="C351">
        <v>35.299999999999997</v>
      </c>
      <c r="D351">
        <v>8</v>
      </c>
    </row>
    <row r="352" spans="2:4" x14ac:dyDescent="0.3">
      <c r="B352" s="2" t="s">
        <v>347</v>
      </c>
      <c r="C352">
        <v>67.8</v>
      </c>
      <c r="D352">
        <v>44</v>
      </c>
    </row>
    <row r="353" spans="2:4" x14ac:dyDescent="0.3">
      <c r="B353" s="2" t="s">
        <v>348</v>
      </c>
      <c r="C353">
        <v>45.7</v>
      </c>
      <c r="D353">
        <v>20</v>
      </c>
    </row>
    <row r="354" spans="2:4" x14ac:dyDescent="0.3">
      <c r="B354" s="2" t="s">
        <v>349</v>
      </c>
      <c r="C354">
        <v>20.8</v>
      </c>
      <c r="D354">
        <v>26</v>
      </c>
    </row>
    <row r="355" spans="2:4" x14ac:dyDescent="0.3">
      <c r="B355" s="2" t="s">
        <v>350</v>
      </c>
      <c r="C355">
        <v>34.799999999999997</v>
      </c>
      <c r="D355">
        <v>3</v>
      </c>
    </row>
    <row r="356" spans="2:4" x14ac:dyDescent="0.3">
      <c r="B356" s="2" t="s">
        <v>351</v>
      </c>
      <c r="C356">
        <v>36.5</v>
      </c>
      <c r="D356">
        <v>16</v>
      </c>
    </row>
    <row r="357" spans="2:4" x14ac:dyDescent="0.3">
      <c r="B357" s="2" t="s">
        <v>352</v>
      </c>
      <c r="C357">
        <v>110</v>
      </c>
      <c r="D357">
        <v>24</v>
      </c>
    </row>
    <row r="358" spans="2:4" x14ac:dyDescent="0.3">
      <c r="B358" s="2" t="s">
        <v>353</v>
      </c>
      <c r="C358">
        <v>31.3</v>
      </c>
      <c r="D358">
        <v>15</v>
      </c>
    </row>
    <row r="359" spans="2:4" x14ac:dyDescent="0.3">
      <c r="B359" s="2" t="s">
        <v>354</v>
      </c>
      <c r="C359">
        <v>189.5</v>
      </c>
      <c r="D359">
        <v>43</v>
      </c>
    </row>
    <row r="360" spans="2:4" x14ac:dyDescent="0.3">
      <c r="B360" s="2" t="s">
        <v>355</v>
      </c>
      <c r="C360">
        <v>33.5</v>
      </c>
      <c r="D360">
        <v>15</v>
      </c>
    </row>
    <row r="361" spans="2:4" x14ac:dyDescent="0.3">
      <c r="B361" s="2" t="s">
        <v>356</v>
      </c>
      <c r="C361">
        <v>61.3</v>
      </c>
      <c r="D361">
        <v>79</v>
      </c>
    </row>
  </sheetData>
  <phoneticPr fontId="6" type="noConversion"/>
  <hyperlinks>
    <hyperlink ref="C2" r:id="rId1" xr:uid="{43F43DC4-004F-45C3-B795-103B9AFDE3FF}"/>
  </hyperlinks>
  <pageMargins left="0.75" right="0.75" top="1" bottom="1" header="0.5" footer="0.5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2:I40"/>
  <sheetViews>
    <sheetView zoomScale="70" zoomScaleNormal="70" workbookViewId="0"/>
  </sheetViews>
  <sheetFormatPr defaultColWidth="11.19921875" defaultRowHeight="15.6" x14ac:dyDescent="0.3"/>
  <cols>
    <col min="1" max="1" width="3.5" customWidth="1"/>
    <col min="7" max="7" width="12.19921875" customWidth="1"/>
    <col min="8" max="9" width="12" customWidth="1"/>
  </cols>
  <sheetData>
    <row r="2" spans="2:9" x14ac:dyDescent="0.3">
      <c r="B2" t="s">
        <v>400</v>
      </c>
      <c r="C2" s="8" t="s">
        <v>401</v>
      </c>
    </row>
    <row r="3" spans="2:9" x14ac:dyDescent="0.3">
      <c r="C3" s="8" t="s">
        <v>394</v>
      </c>
    </row>
    <row r="5" spans="2:9" ht="25.8" x14ac:dyDescent="0.5">
      <c r="B5" s="55" t="str">
        <f>"Corona in Nederland van "&amp;TEXT(MIN(tblNed[Datum]),"d mmm jjjj")&amp;" t/m "&amp;TEXT(MAX(tblNed[Datum]),"d mmm jjjj")</f>
        <v>Corona in Nederland van 27 feb 2020 t/m 29 mrt 2020</v>
      </c>
    </row>
    <row r="7" spans="2:9" x14ac:dyDescent="0.3">
      <c r="B7" t="s">
        <v>357</v>
      </c>
      <c r="C7" t="s">
        <v>360</v>
      </c>
      <c r="D7" t="s">
        <v>362</v>
      </c>
      <c r="E7" t="s">
        <v>386</v>
      </c>
      <c r="F7" t="s">
        <v>387</v>
      </c>
      <c r="G7" t="s">
        <v>361</v>
      </c>
      <c r="H7" t="s">
        <v>363</v>
      </c>
      <c r="I7" t="s">
        <v>395</v>
      </c>
    </row>
    <row r="8" spans="2:9" x14ac:dyDescent="0.3">
      <c r="B8" s="4">
        <v>43888</v>
      </c>
      <c r="C8" s="5">
        <v>1</v>
      </c>
      <c r="D8" s="6">
        <f>C8</f>
        <v>1</v>
      </c>
      <c r="E8" s="6">
        <v>0</v>
      </c>
      <c r="F8" s="6">
        <f>E8</f>
        <v>0</v>
      </c>
      <c r="G8" s="5">
        <v>0</v>
      </c>
      <c r="H8" s="6">
        <f>G8</f>
        <v>0</v>
      </c>
      <c r="I8" s="6">
        <f>tblNed[[#This Row],[Cum]]-tblNed[[#This Row],[CumHerst]]-tblNed[[#This Row],[CumOvl]]</f>
        <v>1</v>
      </c>
    </row>
    <row r="9" spans="2:9" x14ac:dyDescent="0.3">
      <c r="B9" s="4">
        <v>43889</v>
      </c>
      <c r="C9" s="5">
        <v>1</v>
      </c>
      <c r="D9" s="6">
        <f>D8+C9</f>
        <v>2</v>
      </c>
      <c r="E9" s="6">
        <v>0</v>
      </c>
      <c r="F9" s="6">
        <f>F8+E9</f>
        <v>0</v>
      </c>
      <c r="G9" s="5">
        <v>0</v>
      </c>
      <c r="H9" s="6">
        <f>H8+G9</f>
        <v>0</v>
      </c>
      <c r="I9" s="6">
        <f>tblNed[[#This Row],[Cum]]-tblNed[[#This Row],[CumHerst]]-tblNed[[#This Row],[CumOvl]]</f>
        <v>2</v>
      </c>
    </row>
    <row r="10" spans="2:9" x14ac:dyDescent="0.3">
      <c r="B10" s="4">
        <v>43890</v>
      </c>
      <c r="C10" s="5">
        <f>2+2+1</f>
        <v>5</v>
      </c>
      <c r="D10" s="6">
        <f t="shared" ref="D10:H33" si="0">D9+C10</f>
        <v>7</v>
      </c>
      <c r="E10" s="6">
        <v>0</v>
      </c>
      <c r="F10" s="6">
        <f t="shared" si="0"/>
        <v>0</v>
      </c>
      <c r="G10" s="5">
        <v>0</v>
      </c>
      <c r="H10" s="6">
        <f t="shared" si="0"/>
        <v>0</v>
      </c>
      <c r="I10" s="6">
        <f>tblNed[[#This Row],[Cum]]-tblNed[[#This Row],[CumHerst]]-tblNed[[#This Row],[CumOvl]]</f>
        <v>7</v>
      </c>
    </row>
    <row r="11" spans="2:9" x14ac:dyDescent="0.3">
      <c r="B11" s="4">
        <v>43891</v>
      </c>
      <c r="C11" s="5">
        <v>3</v>
      </c>
      <c r="D11" s="6">
        <f t="shared" si="0"/>
        <v>10</v>
      </c>
      <c r="E11" s="6">
        <v>0</v>
      </c>
      <c r="F11" s="6">
        <f t="shared" si="0"/>
        <v>0</v>
      </c>
      <c r="G11" s="5">
        <v>0</v>
      </c>
      <c r="H11" s="6">
        <f t="shared" si="0"/>
        <v>0</v>
      </c>
      <c r="I11" s="6">
        <f>tblNed[[#This Row],[Cum]]-tblNed[[#This Row],[CumHerst]]-tblNed[[#This Row],[CumOvl]]</f>
        <v>10</v>
      </c>
    </row>
    <row r="12" spans="2:9" x14ac:dyDescent="0.3">
      <c r="B12" s="4">
        <v>43892</v>
      </c>
      <c r="C12" s="5">
        <v>8</v>
      </c>
      <c r="D12" s="6">
        <f t="shared" si="0"/>
        <v>18</v>
      </c>
      <c r="E12" s="6">
        <v>0</v>
      </c>
      <c r="F12" s="6">
        <f t="shared" si="0"/>
        <v>0</v>
      </c>
      <c r="G12" s="5">
        <v>0</v>
      </c>
      <c r="H12" s="6">
        <f t="shared" si="0"/>
        <v>0</v>
      </c>
      <c r="I12" s="6">
        <f>tblNed[[#This Row],[Cum]]-tblNed[[#This Row],[CumHerst]]-tblNed[[#This Row],[CumOvl]]</f>
        <v>18</v>
      </c>
    </row>
    <row r="13" spans="2:9" x14ac:dyDescent="0.3">
      <c r="B13" s="4">
        <v>43893</v>
      </c>
      <c r="C13" s="5">
        <v>6</v>
      </c>
      <c r="D13" s="6">
        <f t="shared" si="0"/>
        <v>24</v>
      </c>
      <c r="E13" s="6">
        <v>0</v>
      </c>
      <c r="F13" s="6">
        <f t="shared" si="0"/>
        <v>0</v>
      </c>
      <c r="G13" s="5">
        <v>0</v>
      </c>
      <c r="H13" s="6">
        <f t="shared" si="0"/>
        <v>0</v>
      </c>
      <c r="I13" s="6">
        <f>tblNed[[#This Row],[Cum]]-tblNed[[#This Row],[CumHerst]]-tblNed[[#This Row],[CumOvl]]</f>
        <v>24</v>
      </c>
    </row>
    <row r="14" spans="2:9" x14ac:dyDescent="0.3">
      <c r="B14" s="4">
        <v>43894</v>
      </c>
      <c r="C14" s="5">
        <v>14</v>
      </c>
      <c r="D14" s="6">
        <f t="shared" si="0"/>
        <v>38</v>
      </c>
      <c r="E14" s="6">
        <v>0</v>
      </c>
      <c r="F14" s="6">
        <f t="shared" si="0"/>
        <v>0</v>
      </c>
      <c r="G14" s="5">
        <v>0</v>
      </c>
      <c r="H14" s="6">
        <f t="shared" si="0"/>
        <v>0</v>
      </c>
      <c r="I14" s="6">
        <f>tblNed[[#This Row],[Cum]]-tblNed[[#This Row],[CumHerst]]-tblNed[[#This Row],[CumOvl]]</f>
        <v>38</v>
      </c>
    </row>
    <row r="15" spans="2:9" x14ac:dyDescent="0.3">
      <c r="B15" s="4">
        <v>43895</v>
      </c>
      <c r="C15" s="5">
        <v>44</v>
      </c>
      <c r="D15" s="6">
        <f t="shared" si="0"/>
        <v>82</v>
      </c>
      <c r="E15" s="6">
        <v>0</v>
      </c>
      <c r="F15" s="6">
        <f t="shared" si="0"/>
        <v>0</v>
      </c>
      <c r="G15" s="5">
        <v>0</v>
      </c>
      <c r="H15" s="6">
        <f t="shared" si="0"/>
        <v>0</v>
      </c>
      <c r="I15" s="6">
        <f>tblNed[[#This Row],[Cum]]-tblNed[[#This Row],[CumHerst]]-tblNed[[#This Row],[CumOvl]]</f>
        <v>82</v>
      </c>
    </row>
    <row r="16" spans="2:9" x14ac:dyDescent="0.3">
      <c r="B16" s="4">
        <v>43896</v>
      </c>
      <c r="C16" s="5">
        <v>46</v>
      </c>
      <c r="D16" s="6">
        <f t="shared" si="0"/>
        <v>128</v>
      </c>
      <c r="E16" s="6">
        <v>0</v>
      </c>
      <c r="F16" s="6">
        <f t="shared" si="0"/>
        <v>0</v>
      </c>
      <c r="G16" s="5">
        <v>1</v>
      </c>
      <c r="H16" s="6">
        <f t="shared" si="0"/>
        <v>1</v>
      </c>
      <c r="I16" s="6">
        <f>tblNed[[#This Row],[Cum]]-tblNed[[#This Row],[CumHerst]]-tblNed[[#This Row],[CumOvl]]</f>
        <v>127</v>
      </c>
    </row>
    <row r="17" spans="2:9" x14ac:dyDescent="0.3">
      <c r="B17" s="4">
        <v>43897</v>
      </c>
      <c r="C17" s="5">
        <v>60</v>
      </c>
      <c r="D17" s="6">
        <f t="shared" si="0"/>
        <v>188</v>
      </c>
      <c r="E17" s="6">
        <v>0</v>
      </c>
      <c r="F17" s="6">
        <f t="shared" si="0"/>
        <v>0</v>
      </c>
      <c r="G17" s="5">
        <v>0</v>
      </c>
      <c r="H17" s="6">
        <f t="shared" si="0"/>
        <v>1</v>
      </c>
      <c r="I17" s="6">
        <f>tblNed[[#This Row],[Cum]]-tblNed[[#This Row],[CumHerst]]-tblNed[[#This Row],[CumOvl]]</f>
        <v>187</v>
      </c>
    </row>
    <row r="18" spans="2:9" x14ac:dyDescent="0.3">
      <c r="B18" s="4">
        <v>43898</v>
      </c>
      <c r="C18" s="5">
        <v>77</v>
      </c>
      <c r="D18" s="6">
        <f t="shared" si="0"/>
        <v>265</v>
      </c>
      <c r="E18" s="6">
        <v>0</v>
      </c>
      <c r="F18" s="6">
        <f t="shared" si="0"/>
        <v>0</v>
      </c>
      <c r="G18" s="5">
        <v>2</v>
      </c>
      <c r="H18" s="6">
        <f t="shared" si="0"/>
        <v>3</v>
      </c>
      <c r="I18" s="6">
        <f>tblNed[[#This Row],[Cum]]-tblNed[[#This Row],[CumHerst]]-tblNed[[#This Row],[CumOvl]]</f>
        <v>262</v>
      </c>
    </row>
    <row r="19" spans="2:9" x14ac:dyDescent="0.3">
      <c r="B19" s="4">
        <v>43899</v>
      </c>
      <c r="C19" s="5">
        <v>56</v>
      </c>
      <c r="D19" s="6">
        <f t="shared" si="0"/>
        <v>321</v>
      </c>
      <c r="E19" s="6">
        <v>0</v>
      </c>
      <c r="F19" s="6">
        <f t="shared" si="0"/>
        <v>0</v>
      </c>
      <c r="G19" s="5">
        <v>0</v>
      </c>
      <c r="H19" s="6">
        <f t="shared" si="0"/>
        <v>3</v>
      </c>
      <c r="I19" s="6">
        <f>tblNed[[#This Row],[Cum]]-tblNed[[#This Row],[CumHerst]]-tblNed[[#This Row],[CumOvl]]</f>
        <v>318</v>
      </c>
    </row>
    <row r="20" spans="2:9" x14ac:dyDescent="0.3">
      <c r="B20" s="4">
        <v>43900</v>
      </c>
      <c r="C20" s="5">
        <v>61</v>
      </c>
      <c r="D20" s="6">
        <f t="shared" si="0"/>
        <v>382</v>
      </c>
      <c r="E20" s="6">
        <v>0</v>
      </c>
      <c r="F20" s="6">
        <f t="shared" si="0"/>
        <v>0</v>
      </c>
      <c r="G20" s="5">
        <v>1</v>
      </c>
      <c r="H20" s="6">
        <f t="shared" si="0"/>
        <v>4</v>
      </c>
      <c r="I20" s="6">
        <f>tblNed[[#This Row],[Cum]]-tblNed[[#This Row],[CumHerst]]-tblNed[[#This Row],[CumOvl]]</f>
        <v>378</v>
      </c>
    </row>
    <row r="21" spans="2:9" x14ac:dyDescent="0.3">
      <c r="B21" s="4">
        <v>43901</v>
      </c>
      <c r="C21" s="5">
        <v>121</v>
      </c>
      <c r="D21" s="6">
        <f t="shared" si="0"/>
        <v>503</v>
      </c>
      <c r="E21" s="6">
        <v>0</v>
      </c>
      <c r="F21" s="6">
        <f t="shared" si="0"/>
        <v>0</v>
      </c>
      <c r="G21" s="5">
        <v>1</v>
      </c>
      <c r="H21" s="6">
        <f t="shared" si="0"/>
        <v>5</v>
      </c>
      <c r="I21" s="6">
        <f>tblNed[[#This Row],[Cum]]-tblNed[[#This Row],[CumHerst]]-tblNed[[#This Row],[CumOvl]]</f>
        <v>498</v>
      </c>
    </row>
    <row r="22" spans="2:9" x14ac:dyDescent="0.3">
      <c r="B22" s="4">
        <v>43902</v>
      </c>
      <c r="C22" s="5">
        <v>111</v>
      </c>
      <c r="D22" s="6">
        <f t="shared" si="0"/>
        <v>614</v>
      </c>
      <c r="E22" s="6">
        <v>0</v>
      </c>
      <c r="F22" s="6">
        <f t="shared" si="0"/>
        <v>0</v>
      </c>
      <c r="G22" s="5">
        <v>0</v>
      </c>
      <c r="H22" s="6">
        <f t="shared" si="0"/>
        <v>5</v>
      </c>
      <c r="I22" s="6">
        <f>tblNed[[#This Row],[Cum]]-tblNed[[#This Row],[CumHerst]]-tblNed[[#This Row],[CumOvl]]</f>
        <v>609</v>
      </c>
    </row>
    <row r="23" spans="2:9" x14ac:dyDescent="0.3">
      <c r="B23" s="4">
        <v>43903</v>
      </c>
      <c r="C23" s="5">
        <v>190</v>
      </c>
      <c r="D23" s="6">
        <f t="shared" si="0"/>
        <v>804</v>
      </c>
      <c r="E23" s="6">
        <v>0</v>
      </c>
      <c r="F23" s="6">
        <f t="shared" si="0"/>
        <v>0</v>
      </c>
      <c r="G23" s="5">
        <v>5</v>
      </c>
      <c r="H23" s="6">
        <f t="shared" si="0"/>
        <v>10</v>
      </c>
      <c r="I23" s="6">
        <f>tblNed[[#This Row],[Cum]]-tblNed[[#This Row],[CumHerst]]-tblNed[[#This Row],[CumOvl]]</f>
        <v>794</v>
      </c>
    </row>
    <row r="24" spans="2:9" x14ac:dyDescent="0.3">
      <c r="B24" s="4">
        <v>43904</v>
      </c>
      <c r="C24" s="5">
        <v>155</v>
      </c>
      <c r="D24" s="6">
        <f t="shared" si="0"/>
        <v>959</v>
      </c>
      <c r="E24" s="6">
        <v>0</v>
      </c>
      <c r="F24" s="6">
        <f t="shared" si="0"/>
        <v>0</v>
      </c>
      <c r="G24" s="5">
        <v>2</v>
      </c>
      <c r="H24" s="6">
        <f t="shared" si="0"/>
        <v>12</v>
      </c>
      <c r="I24" s="6">
        <f>tblNed[[#This Row],[Cum]]-tblNed[[#This Row],[CumHerst]]-tblNed[[#This Row],[CumOvl]]</f>
        <v>947</v>
      </c>
    </row>
    <row r="25" spans="2:9" x14ac:dyDescent="0.3">
      <c r="B25" s="4">
        <v>43905</v>
      </c>
      <c r="C25" s="5">
        <v>176</v>
      </c>
      <c r="D25" s="6">
        <f t="shared" si="0"/>
        <v>1135</v>
      </c>
      <c r="E25" s="6">
        <v>0</v>
      </c>
      <c r="F25" s="6">
        <f t="shared" si="0"/>
        <v>0</v>
      </c>
      <c r="G25" s="5">
        <v>8</v>
      </c>
      <c r="H25" s="6">
        <f t="shared" si="0"/>
        <v>20</v>
      </c>
      <c r="I25" s="6">
        <f>tblNed[[#This Row],[Cum]]-tblNed[[#This Row],[CumHerst]]-tblNed[[#This Row],[CumOvl]]</f>
        <v>1115</v>
      </c>
    </row>
    <row r="26" spans="2:9" x14ac:dyDescent="0.3">
      <c r="B26" s="4">
        <v>43906</v>
      </c>
      <c r="C26" s="5">
        <v>278</v>
      </c>
      <c r="D26" s="6">
        <f t="shared" si="0"/>
        <v>1413</v>
      </c>
      <c r="E26" s="6">
        <v>0</v>
      </c>
      <c r="F26" s="6">
        <f t="shared" si="0"/>
        <v>0</v>
      </c>
      <c r="G26" s="5">
        <v>4</v>
      </c>
      <c r="H26" s="6">
        <f t="shared" si="0"/>
        <v>24</v>
      </c>
      <c r="I26" s="6">
        <f>tblNed[[#This Row],[Cum]]-tblNed[[#This Row],[CumHerst]]-tblNed[[#This Row],[CumOvl]]</f>
        <v>1389</v>
      </c>
    </row>
    <row r="27" spans="2:9" x14ac:dyDescent="0.3">
      <c r="B27" s="4">
        <v>43907</v>
      </c>
      <c r="C27" s="5">
        <v>292</v>
      </c>
      <c r="D27" s="6">
        <f t="shared" si="0"/>
        <v>1705</v>
      </c>
      <c r="E27" s="6">
        <v>0</v>
      </c>
      <c r="F27" s="6">
        <f t="shared" si="0"/>
        <v>0</v>
      </c>
      <c r="G27" s="5">
        <v>19</v>
      </c>
      <c r="H27" s="6">
        <f t="shared" si="0"/>
        <v>43</v>
      </c>
      <c r="I27" s="6">
        <f>tblNed[[#This Row],[Cum]]-tblNed[[#This Row],[CumHerst]]-tblNed[[#This Row],[CumOvl]]</f>
        <v>1662</v>
      </c>
    </row>
    <row r="28" spans="2:9" x14ac:dyDescent="0.3">
      <c r="B28" s="4">
        <v>43908</v>
      </c>
      <c r="C28" s="5">
        <v>346</v>
      </c>
      <c r="D28" s="6">
        <f t="shared" si="0"/>
        <v>2051</v>
      </c>
      <c r="E28" s="6">
        <v>0</v>
      </c>
      <c r="F28" s="6">
        <f t="shared" si="0"/>
        <v>0</v>
      </c>
      <c r="G28" s="5">
        <v>15</v>
      </c>
      <c r="H28" s="6">
        <f t="shared" si="0"/>
        <v>58</v>
      </c>
      <c r="I28" s="6">
        <f>tblNed[[#This Row],[Cum]]-tblNed[[#This Row],[CumHerst]]-tblNed[[#This Row],[CumOvl]]</f>
        <v>1993</v>
      </c>
    </row>
    <row r="29" spans="2:9" x14ac:dyDescent="0.3">
      <c r="B29" s="1">
        <v>43909</v>
      </c>
      <c r="C29" s="6">
        <v>409</v>
      </c>
      <c r="D29" s="6">
        <f t="shared" si="0"/>
        <v>2460</v>
      </c>
      <c r="E29" s="6">
        <v>0</v>
      </c>
      <c r="F29" s="6">
        <f t="shared" si="0"/>
        <v>0</v>
      </c>
      <c r="G29" s="6">
        <v>18</v>
      </c>
      <c r="H29" s="6">
        <f t="shared" si="0"/>
        <v>76</v>
      </c>
      <c r="I29" s="6">
        <f>tblNed[[#This Row],[Cum]]-tblNed[[#This Row],[CumHerst]]-tblNed[[#This Row],[CumOvl]]</f>
        <v>2384</v>
      </c>
    </row>
    <row r="30" spans="2:9" x14ac:dyDescent="0.3">
      <c r="B30" s="1">
        <v>43910</v>
      </c>
      <c r="C30" s="6">
        <v>534</v>
      </c>
      <c r="D30" s="6">
        <f t="shared" si="0"/>
        <v>2994</v>
      </c>
      <c r="E30" s="6">
        <v>2</v>
      </c>
      <c r="F30" s="6">
        <f t="shared" si="0"/>
        <v>2</v>
      </c>
      <c r="G30" s="6">
        <v>30</v>
      </c>
      <c r="H30" s="6">
        <f t="shared" si="0"/>
        <v>106</v>
      </c>
      <c r="I30" s="6">
        <f>tblNed[[#This Row],[Cum]]-tblNed[[#This Row],[CumHerst]]-tblNed[[#This Row],[CumOvl]]</f>
        <v>2886</v>
      </c>
    </row>
    <row r="31" spans="2:9" x14ac:dyDescent="0.3">
      <c r="B31" s="1">
        <v>43911</v>
      </c>
      <c r="C31" s="6">
        <v>637</v>
      </c>
      <c r="D31" s="6">
        <f t="shared" si="0"/>
        <v>3631</v>
      </c>
      <c r="E31" s="6">
        <v>0</v>
      </c>
      <c r="F31" s="6">
        <f t="shared" si="0"/>
        <v>2</v>
      </c>
      <c r="G31" s="6">
        <v>30</v>
      </c>
      <c r="H31" s="6">
        <f t="shared" si="0"/>
        <v>136</v>
      </c>
      <c r="I31" s="6">
        <f>tblNed[[#This Row],[Cum]]-tblNed[[#This Row],[CumHerst]]-tblNed[[#This Row],[CumOvl]]</f>
        <v>3493</v>
      </c>
    </row>
    <row r="32" spans="2:9" x14ac:dyDescent="0.3">
      <c r="B32" s="1">
        <v>43912</v>
      </c>
      <c r="C32" s="6">
        <v>573</v>
      </c>
      <c r="D32" s="6">
        <f t="shared" si="0"/>
        <v>4204</v>
      </c>
      <c r="E32" s="6">
        <v>0</v>
      </c>
      <c r="F32" s="6">
        <f t="shared" si="0"/>
        <v>2</v>
      </c>
      <c r="G32" s="6">
        <v>43</v>
      </c>
      <c r="H32" s="6">
        <f t="shared" si="0"/>
        <v>179</v>
      </c>
      <c r="I32" s="6">
        <f>tblNed[[#This Row],[Cum]]-tblNed[[#This Row],[CumHerst]]-tblNed[[#This Row],[CumOvl]]</f>
        <v>4023</v>
      </c>
    </row>
    <row r="33" spans="2:9" x14ac:dyDescent="0.3">
      <c r="B33" s="1">
        <v>43913</v>
      </c>
      <c r="C33" s="6">
        <v>545</v>
      </c>
      <c r="D33" s="6">
        <f t="shared" si="0"/>
        <v>4749</v>
      </c>
      <c r="E33" s="6">
        <v>0</v>
      </c>
      <c r="F33" s="6">
        <f t="shared" ref="F33:F38" si="1">F32+E33</f>
        <v>2</v>
      </c>
      <c r="G33" s="6">
        <v>34</v>
      </c>
      <c r="H33" s="6">
        <f t="shared" ref="H33:H38" si="2">H32+G33</f>
        <v>213</v>
      </c>
      <c r="I33" s="6">
        <f>tblNed[[#This Row],[Cum]]-tblNed[[#This Row],[CumHerst]]-tblNed[[#This Row],[CumOvl]]</f>
        <v>4534</v>
      </c>
    </row>
    <row r="34" spans="2:9" x14ac:dyDescent="0.3">
      <c r="B34" s="1">
        <v>43914</v>
      </c>
      <c r="C34" s="6">
        <v>811</v>
      </c>
      <c r="D34" s="6">
        <f t="shared" ref="D34:D39" si="3">D33+C34</f>
        <v>5560</v>
      </c>
      <c r="E34" s="6">
        <v>0</v>
      </c>
      <c r="F34" s="6">
        <f t="shared" si="1"/>
        <v>2</v>
      </c>
      <c r="G34" s="6">
        <v>63</v>
      </c>
      <c r="H34" s="6">
        <f t="shared" si="2"/>
        <v>276</v>
      </c>
      <c r="I34" s="6">
        <f>tblNed[[#This Row],[Cum]]-tblNed[[#This Row],[CumHerst]]-tblNed[[#This Row],[CumOvl]]</f>
        <v>5282</v>
      </c>
    </row>
    <row r="35" spans="2:9" x14ac:dyDescent="0.3">
      <c r="B35" s="1">
        <v>43915</v>
      </c>
      <c r="C35" s="6">
        <v>852</v>
      </c>
      <c r="D35" s="6">
        <f t="shared" si="3"/>
        <v>6412</v>
      </c>
      <c r="E35" s="6">
        <v>1</v>
      </c>
      <c r="F35" s="6">
        <f t="shared" si="1"/>
        <v>3</v>
      </c>
      <c r="G35" s="6">
        <v>80</v>
      </c>
      <c r="H35" s="6">
        <f t="shared" si="2"/>
        <v>356</v>
      </c>
      <c r="I35" s="6">
        <f>tblNed[[#This Row],[Cum]]-tblNed[[#This Row],[CumHerst]]-tblNed[[#This Row],[CumOvl]]</f>
        <v>6053</v>
      </c>
    </row>
    <row r="36" spans="2:9" x14ac:dyDescent="0.3">
      <c r="B36" s="1">
        <v>43916</v>
      </c>
      <c r="C36" s="6">
        <v>1019</v>
      </c>
      <c r="D36" s="6">
        <f t="shared" si="3"/>
        <v>7431</v>
      </c>
      <c r="E36" s="6">
        <v>0</v>
      </c>
      <c r="F36" s="6">
        <f t="shared" si="1"/>
        <v>3</v>
      </c>
      <c r="G36" s="6">
        <v>78</v>
      </c>
      <c r="H36" s="6">
        <f t="shared" si="2"/>
        <v>434</v>
      </c>
      <c r="I36" s="6">
        <f>tblNed[[#This Row],[Cum]]-tblNed[[#This Row],[CumHerst]]-tblNed[[#This Row],[CumOvl]]</f>
        <v>6994</v>
      </c>
    </row>
    <row r="37" spans="2:9" x14ac:dyDescent="0.3">
      <c r="B37" s="1">
        <v>43917</v>
      </c>
      <c r="C37" s="6">
        <v>1172</v>
      </c>
      <c r="D37" s="6">
        <f t="shared" si="3"/>
        <v>8603</v>
      </c>
      <c r="E37" s="6">
        <v>0</v>
      </c>
      <c r="F37" s="6">
        <f t="shared" si="1"/>
        <v>3</v>
      </c>
      <c r="G37" s="6">
        <v>112</v>
      </c>
      <c r="H37" s="6">
        <f t="shared" si="2"/>
        <v>546</v>
      </c>
      <c r="I37" s="6">
        <f>tblNed[[#This Row],[Cum]]-tblNed[[#This Row],[CumHerst]]-tblNed[[#This Row],[CumOvl]]</f>
        <v>8054</v>
      </c>
    </row>
    <row r="38" spans="2:9" x14ac:dyDescent="0.3">
      <c r="B38" s="1">
        <v>43918</v>
      </c>
      <c r="C38" s="6">
        <v>1159</v>
      </c>
      <c r="D38" s="6">
        <f t="shared" si="3"/>
        <v>9762</v>
      </c>
      <c r="E38" s="6">
        <v>0</v>
      </c>
      <c r="F38" s="6">
        <f t="shared" si="1"/>
        <v>3</v>
      </c>
      <c r="G38" s="6">
        <v>93</v>
      </c>
      <c r="H38" s="6">
        <f t="shared" si="2"/>
        <v>639</v>
      </c>
      <c r="I38" s="6">
        <f>tblNed[[#This Row],[Cum]]-tblNed[[#This Row],[CumHerst]]-tblNed[[#This Row],[CumOvl]]</f>
        <v>9120</v>
      </c>
    </row>
    <row r="39" spans="2:9" x14ac:dyDescent="0.3">
      <c r="B39" s="1">
        <v>43919</v>
      </c>
      <c r="C39" s="6">
        <v>1104</v>
      </c>
      <c r="D39" s="6">
        <f t="shared" si="3"/>
        <v>10866</v>
      </c>
      <c r="E39" s="6">
        <v>3</v>
      </c>
      <c r="F39" s="6">
        <f t="shared" ref="F39" si="4">F38+E39</f>
        <v>6</v>
      </c>
      <c r="G39" s="6">
        <v>132</v>
      </c>
      <c r="H39" s="6">
        <f t="shared" ref="H39" si="5">H38+G39</f>
        <v>771</v>
      </c>
      <c r="I39" s="6">
        <f>tblNed[[#This Row],[Cum]]-tblNed[[#This Row],[CumHerst]]-tblNed[[#This Row],[CumOvl]]</f>
        <v>10089</v>
      </c>
    </row>
    <row r="40" spans="2:9" x14ac:dyDescent="0.3">
      <c r="B40" t="s">
        <v>396</v>
      </c>
      <c r="C40" s="34">
        <f>SUBTOTAL(109,tblNed[Nieuw])</f>
        <v>10866</v>
      </c>
      <c r="D40" s="2"/>
      <c r="E40" s="35">
        <f>SUBTOTAL(109,tblNed[Hersteld])</f>
        <v>6</v>
      </c>
      <c r="F40" s="42"/>
      <c r="G40" s="34">
        <f>SUBTOTAL(109,tblNed[Overleden])</f>
        <v>771</v>
      </c>
      <c r="H40" s="2"/>
      <c r="I40" s="34"/>
    </row>
  </sheetData>
  <hyperlinks>
    <hyperlink ref="C3" r:id="rId1" xr:uid="{4B8CD701-55A5-4E8A-AE2D-BF88E1CA5C4E}"/>
    <hyperlink ref="C2" r:id="rId2" xr:uid="{E864F39F-51A8-4A77-B80B-AC7BF6385F15}"/>
  </hyperlinks>
  <pageMargins left="0.75" right="0.75" top="1" bottom="1" header="0.5" footer="0.5"/>
  <pageSetup paperSize="9" orientation="portrait" horizontalDpi="4294967292" verticalDpi="4294967292"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B2:N3920"/>
  <sheetViews>
    <sheetView workbookViewId="0"/>
  </sheetViews>
  <sheetFormatPr defaultColWidth="11.59765625" defaultRowHeight="15.6" x14ac:dyDescent="0.3"/>
  <cols>
    <col min="1" max="1" width="2.5" style="58" customWidth="1"/>
    <col min="2" max="2" width="10.69921875" style="58" customWidth="1"/>
    <col min="3" max="3" width="29.3984375" style="58" bestFit="1" customWidth="1"/>
    <col min="4" max="4" width="23.796875" style="58" customWidth="1"/>
    <col min="5" max="5" width="10.3984375" style="58" bestFit="1" customWidth="1"/>
    <col min="6" max="6" width="13.5" style="58" bestFit="1" customWidth="1"/>
    <col min="7" max="7" width="11.5" style="58" bestFit="1" customWidth="1"/>
    <col min="8" max="8" width="13.59765625" style="58" bestFit="1" customWidth="1"/>
    <col min="9" max="9" width="12.69921875" style="58" bestFit="1" customWidth="1"/>
    <col min="10" max="10" width="16.69921875" style="58" bestFit="1" customWidth="1"/>
    <col min="11" max="11" width="16.59765625" style="58" bestFit="1" customWidth="1"/>
    <col min="12" max="12" width="11.59765625" style="58"/>
    <col min="13" max="13" width="13.59765625" style="59" bestFit="1" customWidth="1"/>
    <col min="14" max="14" width="16.296875" style="60" bestFit="1" customWidth="1"/>
    <col min="15" max="16384" width="11.59765625" style="58"/>
  </cols>
  <sheetData>
    <row r="2" spans="2:14" ht="25.8" x14ac:dyDescent="0.5">
      <c r="B2" s="57" t="str">
        <f>"Besmettingen per gemeente van "&amp;TEXT(MIN(tblGem[Datum]),"d-m-jj")&amp;" t/m "&amp;TEXT(MAX(tblGem[Datum]),"d-m-jj")</f>
        <v>Besmettingen per gemeente van 19-3-20 t/m 29-3-20</v>
      </c>
      <c r="M2" s="62" t="s">
        <v>357</v>
      </c>
      <c r="N2" s="40">
        <v>43909</v>
      </c>
    </row>
    <row r="3" spans="2:14" x14ac:dyDescent="0.3">
      <c r="L3" s="59"/>
      <c r="M3" s="60"/>
      <c r="N3" s="58"/>
    </row>
    <row r="4" spans="2:14" x14ac:dyDescent="0.3">
      <c r="B4" s="61" t="s">
        <v>357</v>
      </c>
      <c r="C4" s="61" t="s">
        <v>381</v>
      </c>
      <c r="D4" s="61" t="s">
        <v>0</v>
      </c>
      <c r="E4" s="61" t="s">
        <v>1</v>
      </c>
      <c r="F4" s="61" t="s">
        <v>399</v>
      </c>
      <c r="G4" s="61" t="s">
        <v>378</v>
      </c>
      <c r="H4" s="61" t="s">
        <v>382</v>
      </c>
      <c r="I4" s="61" t="s">
        <v>383</v>
      </c>
      <c r="J4" s="61" t="s">
        <v>398</v>
      </c>
      <c r="K4" s="61" t="s">
        <v>388</v>
      </c>
      <c r="M4" s="62" t="s">
        <v>397</v>
      </c>
      <c r="N4" s="58" t="s">
        <v>393</v>
      </c>
    </row>
    <row r="5" spans="2:14" x14ac:dyDescent="0.3">
      <c r="B5" s="63">
        <v>43909</v>
      </c>
      <c r="C5" s="64" t="s">
        <v>4</v>
      </c>
      <c r="D5" s="65">
        <v>0</v>
      </c>
      <c r="E5" s="66">
        <v>0</v>
      </c>
      <c r="F5" s="67">
        <f>tblGem[[#This Row],[Aantal]]-SUMIFS(tblGem[Aantal],tblGem[Datum],tblGem[[#This Row],[Datum]]-1,tblGem[Plaats],tblGem[[#This Row],[Plaats]])</f>
        <v>0</v>
      </c>
      <c r="G5" s="58" t="str">
        <f>INDEX(tblGemProv[Grootte],MATCH(tblGem[[#This Row],[Plaats]],tblGemProv[Gemeentenaam],0))</f>
        <v>Klein</v>
      </c>
      <c r="H5" s="58" t="str">
        <f>INDEX(tblGemProv[Provincie],MATCH(tblGem[[#This Row],[Plaats]],tblGemProv[Gemeentenaam],0))</f>
        <v>Drenthe</v>
      </c>
      <c r="I5" s="68">
        <f>INDEX(tblGemProv[InwonerAantal],MATCH(tblGem[[#This Row],[Plaats]],tblGemProv[Gemeentenaam],0))</f>
        <v>25390</v>
      </c>
      <c r="J5" s="69">
        <f>tblGem[[#This Row],[Aantal]]/INDEX($N$5:$N$16,MATCH(tblGem[[#This Row],[Prov]],$M$5:$M$16,0))*100000</f>
        <v>0</v>
      </c>
      <c r="K5" s="69">
        <f>tblGem[[#This Row],[Aantal]]/tblGem[[#This Row],[Inwoners]]*100000</f>
        <v>0</v>
      </c>
      <c r="M5" s="41" t="s">
        <v>370</v>
      </c>
      <c r="N5" s="70">
        <v>492100</v>
      </c>
    </row>
    <row r="6" spans="2:14" x14ac:dyDescent="0.3">
      <c r="B6" s="63">
        <v>43909</v>
      </c>
      <c r="C6" s="64" t="s">
        <v>5</v>
      </c>
      <c r="D6" s="65">
        <v>12.6</v>
      </c>
      <c r="E6" s="66">
        <v>4</v>
      </c>
      <c r="F6" s="67">
        <f>tblGem[[#This Row],[Aantal]]-SUMIFS(tblGem[Aantal],tblGem[Datum],tblGem[[#This Row],[Datum]]-1,tblGem[Plaats],tblGem[[#This Row],[Plaats]])</f>
        <v>4</v>
      </c>
      <c r="G6" s="58" t="str">
        <f>INDEX(tblGemProv[Grootte],MATCH(tblGem[[#This Row],[Plaats]],tblGemProv[Gemeentenaam],0))</f>
        <v>Klein</v>
      </c>
      <c r="H6" s="58" t="str">
        <f>INDEX(tblGemProv[Provincie],MATCH(tblGem[[#This Row],[Plaats]],tblGemProv[Gemeentenaam],0))</f>
        <v>Noord-Holland</v>
      </c>
      <c r="I6" s="68">
        <f>INDEX(tblGemProv[InwonerAantal],MATCH(tblGem[[#This Row],[Plaats]],tblGemProv[Gemeentenaam],0))</f>
        <v>31499</v>
      </c>
      <c r="J6" s="69">
        <f>tblGem[[#This Row],[Aantal]]/INDEX($N$5:$N$16,MATCH(tblGem[[#This Row],[Prov]],$M$5:$M$16,0))*100000</f>
        <v>0.14128374650587636</v>
      </c>
      <c r="K6" s="69">
        <f>tblGem[[#This Row],[Aantal]]/tblGem[[#This Row],[Inwoners]]*100000</f>
        <v>12.698815835423348</v>
      </c>
      <c r="M6" s="41" t="s">
        <v>368</v>
      </c>
      <c r="N6" s="70">
        <v>411670</v>
      </c>
    </row>
    <row r="7" spans="2:14" x14ac:dyDescent="0.3">
      <c r="B7" s="63">
        <v>43909</v>
      </c>
      <c r="C7" s="64" t="s">
        <v>6</v>
      </c>
      <c r="D7" s="65">
        <v>0</v>
      </c>
      <c r="E7" s="66">
        <v>0</v>
      </c>
      <c r="F7" s="67">
        <f>tblGem[[#This Row],[Aantal]]-SUMIFS(tblGem[Aantal],tblGem[Datum],tblGem[[#This Row],[Datum]]-1,tblGem[Plaats],tblGem[[#This Row],[Plaats]])</f>
        <v>0</v>
      </c>
      <c r="G7" s="58" t="str">
        <f>INDEX(tblGemProv[Grootte],MATCH(tblGem[[#This Row],[Plaats]],tblGemProv[Gemeentenaam],0))</f>
        <v>Klein</v>
      </c>
      <c r="H7" s="58" t="str">
        <f>INDEX(tblGemProv[Provincie],MATCH(tblGem[[#This Row],[Plaats]],tblGemProv[Gemeentenaam],0))</f>
        <v>Gelderland</v>
      </c>
      <c r="I7" s="68">
        <f>INDEX(tblGemProv[InwonerAantal],MATCH(tblGem[[#This Row],[Plaats]],tblGemProv[Gemeentenaam],0))</f>
        <v>26962</v>
      </c>
      <c r="J7" s="69">
        <f>tblGem[[#This Row],[Aantal]]/INDEX($N$5:$N$16,MATCH(tblGem[[#This Row],[Prov]],$M$5:$M$16,0))*100000</f>
        <v>0</v>
      </c>
      <c r="K7" s="69">
        <f>tblGem[[#This Row],[Aantal]]/tblGem[[#This Row],[Inwoners]]*100000</f>
        <v>0</v>
      </c>
      <c r="M7" s="41" t="s">
        <v>371</v>
      </c>
      <c r="N7" s="70">
        <v>647268</v>
      </c>
    </row>
    <row r="8" spans="2:14" x14ac:dyDescent="0.3">
      <c r="B8" s="63">
        <v>43909</v>
      </c>
      <c r="C8" s="64" t="s">
        <v>7</v>
      </c>
      <c r="D8" s="65">
        <v>0</v>
      </c>
      <c r="E8" s="66">
        <v>0</v>
      </c>
      <c r="F8" s="67">
        <f>tblGem[[#This Row],[Aantal]]-SUMIFS(tblGem[Aantal],tblGem[Datum],tblGem[[#This Row],[Datum]]-1,tblGem[Plaats],tblGem[[#This Row],[Plaats]])</f>
        <v>0</v>
      </c>
      <c r="G8" s="58" t="str">
        <f>INDEX(tblGemProv[Grootte],MATCH(tblGem[[#This Row],[Plaats]],tblGemProv[Gemeentenaam],0))</f>
        <v>Klein</v>
      </c>
      <c r="H8" s="58" t="str">
        <f>INDEX(tblGemProv[Provincie],MATCH(tblGem[[#This Row],[Plaats]],tblGemProv[Gemeentenaam],0))</f>
        <v>Friesland</v>
      </c>
      <c r="I8" s="68">
        <f>INDEX(tblGemProv[InwonerAantal],MATCH(tblGem[[#This Row],[Plaats]],tblGemProv[Gemeentenaam],0))</f>
        <v>27935</v>
      </c>
      <c r="J8" s="69">
        <f>tblGem[[#This Row],[Aantal]]/INDEX($N$5:$N$16,MATCH(tblGem[[#This Row],[Prov]],$M$5:$M$16,0))*100000</f>
        <v>0</v>
      </c>
      <c r="K8" s="69">
        <f>tblGem[[#This Row],[Aantal]]/tblGem[[#This Row],[Inwoners]]*100000</f>
        <v>0</v>
      </c>
      <c r="M8" s="41" t="s">
        <v>366</v>
      </c>
      <c r="N8" s="70">
        <v>2060103</v>
      </c>
    </row>
    <row r="9" spans="2:14" x14ac:dyDescent="0.3">
      <c r="B9" s="63">
        <v>43909</v>
      </c>
      <c r="C9" s="64" t="s">
        <v>8</v>
      </c>
      <c r="D9" s="65">
        <v>10</v>
      </c>
      <c r="E9" s="66">
        <v>2</v>
      </c>
      <c r="F9" s="67">
        <f>tblGem[[#This Row],[Aantal]]-SUMIFS(tblGem[Aantal],tblGem[Datum],tblGem[[#This Row],[Datum]]-1,tblGem[Plaats],tblGem[[#This Row],[Plaats]])</f>
        <v>2</v>
      </c>
      <c r="G9" s="58" t="str">
        <f>INDEX(tblGemProv[Grootte],MATCH(tblGem[[#This Row],[Plaats]],tblGemProv[Gemeentenaam],0))</f>
        <v>Klein</v>
      </c>
      <c r="H9" s="58" t="str">
        <f>INDEX(tblGemProv[Provincie],MATCH(tblGem[[#This Row],[Plaats]],tblGemProv[Gemeentenaam],0))</f>
        <v>Zuid-Holland</v>
      </c>
      <c r="I9" s="68">
        <f>INDEX(tblGemProv[InwonerAantal],MATCH(tblGem[[#This Row],[Plaats]],tblGemProv[Gemeentenaam],0))</f>
        <v>20014</v>
      </c>
      <c r="J9" s="69">
        <f>tblGem[[#This Row],[Aantal]]/INDEX($N$5:$N$16,MATCH(tblGem[[#This Row],[Prov]],$M$5:$M$16,0))*100000</f>
        <v>5.4854484765538218E-2</v>
      </c>
      <c r="K9" s="69">
        <f>tblGem[[#This Row],[Aantal]]/tblGem[[#This Row],[Inwoners]]*100000</f>
        <v>9.9930048965723994</v>
      </c>
      <c r="M9" s="41" t="s">
        <v>115</v>
      </c>
      <c r="N9" s="70">
        <v>582943</v>
      </c>
    </row>
    <row r="10" spans="2:14" x14ac:dyDescent="0.3">
      <c r="B10" s="63">
        <v>43909</v>
      </c>
      <c r="C10" s="64" t="s">
        <v>9</v>
      </c>
      <c r="D10" s="65">
        <v>15.8</v>
      </c>
      <c r="E10" s="66">
        <v>4</v>
      </c>
      <c r="F10" s="67">
        <f>tblGem[[#This Row],[Aantal]]-SUMIFS(tblGem[Aantal],tblGem[Datum],tblGem[[#This Row],[Datum]]-1,tblGem[Plaats],tblGem[[#This Row],[Plaats]])</f>
        <v>4</v>
      </c>
      <c r="G10" s="58" t="str">
        <f>INDEX(tblGemProv[Grootte],MATCH(tblGem[[#This Row],[Plaats]],tblGemProv[Gemeentenaam],0))</f>
        <v>Klein</v>
      </c>
      <c r="H10" s="58" t="str">
        <f>INDEX(tblGemProv[Provincie],MATCH(tblGem[[#This Row],[Plaats]],tblGemProv[Gemeentenaam],0))</f>
        <v>Zuid-Holland</v>
      </c>
      <c r="I10" s="68">
        <f>INDEX(tblGemProv[InwonerAantal],MATCH(tblGem[[#This Row],[Plaats]],tblGemProv[Gemeentenaam],0))</f>
        <v>25218</v>
      </c>
      <c r="J10" s="69">
        <f>tblGem[[#This Row],[Aantal]]/INDEX($N$5:$N$16,MATCH(tblGem[[#This Row],[Prov]],$M$5:$M$16,0))*100000</f>
        <v>0.10970896953107644</v>
      </c>
      <c r="K10" s="69">
        <f>tblGem[[#This Row],[Aantal]]/tblGem[[#This Row],[Inwoners]]*100000</f>
        <v>15.861686097232136</v>
      </c>
      <c r="M10" s="41" t="s">
        <v>372</v>
      </c>
      <c r="N10" s="70">
        <v>1117198</v>
      </c>
    </row>
    <row r="11" spans="2:14" x14ac:dyDescent="0.3">
      <c r="B11" s="63">
        <v>43909</v>
      </c>
      <c r="C11" s="64" t="s">
        <v>10</v>
      </c>
      <c r="D11" s="65">
        <v>8.3000000000000007</v>
      </c>
      <c r="E11" s="66">
        <v>9</v>
      </c>
      <c r="F11" s="67">
        <f>tblGem[[#This Row],[Aantal]]-SUMIFS(tblGem[Aantal],tblGem[Datum],tblGem[[#This Row],[Datum]]-1,tblGem[Plaats],tblGem[[#This Row],[Plaats]])</f>
        <v>9</v>
      </c>
      <c r="G11" s="58" t="str">
        <f>INDEX(tblGemProv[Grootte],MATCH(tblGem[[#This Row],[Plaats]],tblGemProv[Gemeentenaam],0))</f>
        <v>Groot</v>
      </c>
      <c r="H11" s="58" t="str">
        <f>INDEX(tblGemProv[Provincie],MATCH(tblGem[[#This Row],[Plaats]],tblGemProv[Gemeentenaam],0))</f>
        <v>Noord-Holland</v>
      </c>
      <c r="I11" s="68">
        <f>INDEX(tblGemProv[InwonerAantal],MATCH(tblGem[[#This Row],[Plaats]],tblGemProv[Gemeentenaam],0))</f>
        <v>108470</v>
      </c>
      <c r="J11" s="69">
        <f>tblGem[[#This Row],[Aantal]]/INDEX($N$5:$N$16,MATCH(tblGem[[#This Row],[Prov]],$M$5:$M$16,0))*100000</f>
        <v>0.31788842963822178</v>
      </c>
      <c r="K11" s="69">
        <f>tblGem[[#This Row],[Aantal]]/tblGem[[#This Row],[Inwoners]]*100000</f>
        <v>8.29722503918134</v>
      </c>
      <c r="M11" s="41" t="s">
        <v>367</v>
      </c>
      <c r="N11" s="70">
        <v>2528286</v>
      </c>
    </row>
    <row r="12" spans="2:14" x14ac:dyDescent="0.3">
      <c r="B12" s="63">
        <v>43909</v>
      </c>
      <c r="C12" s="64" t="s">
        <v>11</v>
      </c>
      <c r="D12" s="65">
        <v>2.7</v>
      </c>
      <c r="E12" s="66">
        <v>2</v>
      </c>
      <c r="F12" s="67">
        <f>tblGem[[#This Row],[Aantal]]-SUMIFS(tblGem[Aantal],tblGem[Datum],tblGem[[#This Row],[Datum]]-1,tblGem[Plaats],tblGem[[#This Row],[Plaats]])</f>
        <v>2</v>
      </c>
      <c r="G12" s="58" t="str">
        <f>INDEX(tblGemProv[Grootte],MATCH(tblGem[[#This Row],[Plaats]],tblGemProv[Gemeentenaam],0))</f>
        <v>Middelgroot</v>
      </c>
      <c r="H12" s="58" t="str">
        <f>INDEX(tblGemProv[Provincie],MATCH(tblGem[[#This Row],[Plaats]],tblGemProv[Gemeentenaam],0))</f>
        <v>Overijssel</v>
      </c>
      <c r="I12" s="68">
        <f>INDEX(tblGemProv[InwonerAantal],MATCH(tblGem[[#This Row],[Plaats]],tblGemProv[Gemeentenaam],0))</f>
        <v>72629</v>
      </c>
      <c r="J12" s="69">
        <f>tblGem[[#This Row],[Aantal]]/INDEX($N$5:$N$16,MATCH(tblGem[[#This Row],[Prov]],$M$5:$M$16,0))*100000</f>
        <v>0.17368634504008246</v>
      </c>
      <c r="K12" s="69">
        <f>tblGem[[#This Row],[Aantal]]/tblGem[[#This Row],[Inwoners]]*100000</f>
        <v>2.7537209654545705</v>
      </c>
      <c r="M12" s="41" t="s">
        <v>369</v>
      </c>
      <c r="N12" s="70">
        <v>2831182</v>
      </c>
    </row>
    <row r="13" spans="2:14" x14ac:dyDescent="0.3">
      <c r="B13" s="63">
        <v>43909</v>
      </c>
      <c r="C13" s="64" t="s">
        <v>12</v>
      </c>
      <c r="D13" s="65">
        <v>2.4</v>
      </c>
      <c r="E13" s="66">
        <v>5</v>
      </c>
      <c r="F13" s="67">
        <f>tblGem[[#This Row],[Aantal]]-SUMIFS(tblGem[Aantal],tblGem[Datum],tblGem[[#This Row],[Datum]]-1,tblGem[Plaats],tblGem[[#This Row],[Plaats]])</f>
        <v>5</v>
      </c>
      <c r="G13" s="58" t="str">
        <f>INDEX(tblGemProv[Grootte],MATCH(tblGem[[#This Row],[Plaats]],tblGemProv[Gemeentenaam],0))</f>
        <v>Groot</v>
      </c>
      <c r="H13" s="58" t="str">
        <f>INDEX(tblGemProv[Provincie],MATCH(tblGem[[#This Row],[Plaats]],tblGemProv[Gemeentenaam],0))</f>
        <v>Flevoland</v>
      </c>
      <c r="I13" s="68">
        <f>INDEX(tblGemProv[InwonerAantal],MATCH(tblGem[[#This Row],[Plaats]],tblGemProv[Gemeentenaam],0))</f>
        <v>203990</v>
      </c>
      <c r="J13" s="69">
        <f>tblGem[[#This Row],[Aantal]]/INDEX($N$5:$N$16,MATCH(tblGem[[#This Row],[Prov]],$M$5:$M$16,0))*100000</f>
        <v>1.2145650642504919</v>
      </c>
      <c r="K13" s="69">
        <f>tblGem[[#This Row],[Aantal]]/tblGem[[#This Row],[Inwoners]]*100000</f>
        <v>2.4511005441443205</v>
      </c>
      <c r="M13" s="41" t="s">
        <v>364</v>
      </c>
      <c r="N13" s="70">
        <v>1151501</v>
      </c>
    </row>
    <row r="14" spans="2:14" x14ac:dyDescent="0.3">
      <c r="B14" s="63">
        <v>43909</v>
      </c>
      <c r="C14" s="64" t="s">
        <v>13</v>
      </c>
      <c r="D14" s="65">
        <v>9</v>
      </c>
      <c r="E14" s="66">
        <v>10</v>
      </c>
      <c r="F14" s="67">
        <f>tblGem[[#This Row],[Aantal]]-SUMIFS(tblGem[Aantal],tblGem[Datum],tblGem[[#This Row],[Datum]]-1,tblGem[Plaats],tblGem[[#This Row],[Plaats]])</f>
        <v>10</v>
      </c>
      <c r="G14" s="58" t="str">
        <f>INDEX(tblGemProv[Grootte],MATCH(tblGem[[#This Row],[Plaats]],tblGemProv[Gemeentenaam],0))</f>
        <v>Groot</v>
      </c>
      <c r="H14" s="58" t="str">
        <f>INDEX(tblGemProv[Provincie],MATCH(tblGem[[#This Row],[Plaats]],tblGemProv[Gemeentenaam],0))</f>
        <v>Zuid-Holland</v>
      </c>
      <c r="I14" s="68">
        <f>INDEX(tblGemProv[InwonerAantal],MATCH(tblGem[[#This Row],[Plaats]],tblGemProv[Gemeentenaam],0))</f>
        <v>109682</v>
      </c>
      <c r="J14" s="69">
        <f>tblGem[[#This Row],[Aantal]]/INDEX($N$5:$N$16,MATCH(tblGem[[#This Row],[Prov]],$M$5:$M$16,0))*100000</f>
        <v>0.27427242382769107</v>
      </c>
      <c r="K14" s="69">
        <f>tblGem[[#This Row],[Aantal]]/tblGem[[#This Row],[Inwoners]]*100000</f>
        <v>9.117266278878942</v>
      </c>
      <c r="M14" s="41" t="s">
        <v>296</v>
      </c>
      <c r="N14" s="70">
        <v>1330518</v>
      </c>
    </row>
    <row r="15" spans="2:14" x14ac:dyDescent="0.3">
      <c r="B15" s="63">
        <v>43909</v>
      </c>
      <c r="C15" s="64" t="s">
        <v>14</v>
      </c>
      <c r="D15" s="65">
        <v>59.1</v>
      </c>
      <c r="E15" s="66">
        <v>6</v>
      </c>
      <c r="F15" s="67">
        <f>tblGem[[#This Row],[Aantal]]-SUMIFS(tblGem[Aantal],tblGem[Datum],tblGem[[#This Row],[Datum]]-1,tblGem[Plaats],tblGem[[#This Row],[Plaats]])</f>
        <v>6</v>
      </c>
      <c r="G15" s="58" t="str">
        <f>INDEX(tblGemProv[Grootte],MATCH(tblGem[[#This Row],[Plaats]],tblGemProv[Gemeentenaam],0))</f>
        <v>Klein</v>
      </c>
      <c r="H15" s="58" t="str">
        <f>INDEX(tblGemProv[Provincie],MATCH(tblGem[[#This Row],[Plaats]],tblGemProv[Gemeentenaam],0))</f>
        <v>Noord-Brabant</v>
      </c>
      <c r="I15" s="68">
        <f>INDEX(tblGemProv[InwonerAantal],MATCH(tblGem[[#This Row],[Plaats]],tblGemProv[Gemeentenaam],0))</f>
        <v>10083</v>
      </c>
      <c r="J15" s="69">
        <f>tblGem[[#This Row],[Aantal]]/INDEX($N$5:$N$16,MATCH(tblGem[[#This Row],[Prov]],$M$5:$M$16,0))*100000</f>
        <v>0.23731492402362706</v>
      </c>
      <c r="K15" s="69">
        <f>tblGem[[#This Row],[Aantal]]/tblGem[[#This Row],[Inwoners]]*100000</f>
        <v>59.506099375185954</v>
      </c>
      <c r="M15" s="41" t="s">
        <v>373</v>
      </c>
      <c r="N15" s="70">
        <v>382304</v>
      </c>
    </row>
    <row r="16" spans="2:14" x14ac:dyDescent="0.3">
      <c r="B16" s="63">
        <v>43909</v>
      </c>
      <c r="C16" s="64" t="s">
        <v>15</v>
      </c>
      <c r="D16" s="65">
        <v>34.299999999999997</v>
      </c>
      <c r="E16" s="66">
        <v>19</v>
      </c>
      <c r="F16" s="67">
        <f>tblGem[[#This Row],[Aantal]]-SUMIFS(tblGem[Aantal],tblGem[Datum],tblGem[[#This Row],[Datum]]-1,tblGem[Plaats],tblGem[[#This Row],[Plaats]])</f>
        <v>19</v>
      </c>
      <c r="G16" s="58" t="str">
        <f>INDEX(tblGemProv[Grootte],MATCH(tblGem[[#This Row],[Plaats]],tblGemProv[Gemeentenaam],0))</f>
        <v>Middelgroot</v>
      </c>
      <c r="H16" s="58" t="str">
        <f>INDEX(tblGemProv[Provincie],MATCH(tblGem[[#This Row],[Plaats]],tblGemProv[Gemeentenaam],0))</f>
        <v>Noord-Brabant</v>
      </c>
      <c r="I16" s="68">
        <f>INDEX(tblGemProv[InwonerAantal],MATCH(tblGem[[#This Row],[Plaats]],tblGemProv[Gemeentenaam],0))</f>
        <v>54766</v>
      </c>
      <c r="J16" s="69">
        <f>tblGem[[#This Row],[Aantal]]/INDEX($N$5:$N$16,MATCH(tblGem[[#This Row],[Prov]],$M$5:$M$16,0))*100000</f>
        <v>0.75149725940815237</v>
      </c>
      <c r="K16" s="69">
        <f>tblGem[[#This Row],[Aantal]]/tblGem[[#This Row],[Inwoners]]*100000</f>
        <v>34.693057736551872</v>
      </c>
      <c r="M16" s="41" t="s">
        <v>365</v>
      </c>
      <c r="N16" s="70">
        <v>3646010</v>
      </c>
    </row>
    <row r="17" spans="2:14" x14ac:dyDescent="0.3">
      <c r="B17" s="63">
        <v>43909</v>
      </c>
      <c r="C17" s="64" t="s">
        <v>16</v>
      </c>
      <c r="D17" s="65">
        <v>0</v>
      </c>
      <c r="E17" s="66">
        <v>0</v>
      </c>
      <c r="F17" s="67">
        <f>tblGem[[#This Row],[Aantal]]-SUMIFS(tblGem[Aantal],tblGem[Datum],tblGem[[#This Row],[Datum]]-1,tblGem[Plaats],tblGem[[#This Row],[Plaats]])</f>
        <v>0</v>
      </c>
      <c r="G17" s="58" t="str">
        <f>INDEX(tblGemProv[Grootte],MATCH(tblGem[[#This Row],[Plaats]],tblGemProv[Gemeentenaam],0))</f>
        <v>Klein</v>
      </c>
      <c r="H17" s="58" t="str">
        <f>INDEX(tblGemProv[Provincie],MATCH(tblGem[[#This Row],[Plaats]],tblGemProv[Gemeentenaam],0))</f>
        <v>Friesland</v>
      </c>
      <c r="I17" s="68">
        <f>INDEX(tblGemProv[InwonerAantal],MATCH(tblGem[[#This Row],[Plaats]],tblGemProv[Gemeentenaam],0))</f>
        <v>3654</v>
      </c>
      <c r="J17" s="69">
        <f>tblGem[[#This Row],[Aantal]]/INDEX($N$5:$N$16,MATCH(tblGem[[#This Row],[Prov]],$M$5:$M$16,0))*100000</f>
        <v>0</v>
      </c>
      <c r="K17" s="69">
        <f>tblGem[[#This Row],[Aantal]]/tblGem[[#This Row],[Inwoners]]*100000</f>
        <v>0</v>
      </c>
      <c r="M17" s="41" t="s">
        <v>358</v>
      </c>
      <c r="N17" s="70">
        <v>17181083</v>
      </c>
    </row>
    <row r="18" spans="2:14" x14ac:dyDescent="0.3">
      <c r="B18" s="63">
        <v>43909</v>
      </c>
      <c r="C18" s="64" t="s">
        <v>17</v>
      </c>
      <c r="D18" s="65">
        <v>19.2</v>
      </c>
      <c r="E18" s="66">
        <v>30</v>
      </c>
      <c r="F18" s="67">
        <f>tblGem[[#This Row],[Aantal]]-SUMIFS(tblGem[Aantal],tblGem[Datum],tblGem[[#This Row],[Datum]]-1,tblGem[Plaats],tblGem[[#This Row],[Plaats]])</f>
        <v>30</v>
      </c>
      <c r="G18" s="58" t="str">
        <f>INDEX(tblGemProv[Grootte],MATCH(tblGem[[#This Row],[Plaats]],tblGemProv[Gemeentenaam],0))</f>
        <v>Groot</v>
      </c>
      <c r="H18" s="58" t="str">
        <f>INDEX(tblGemProv[Provincie],MATCH(tblGem[[#This Row],[Plaats]],tblGemProv[Gemeentenaam],0))</f>
        <v>Utrecht</v>
      </c>
      <c r="I18" s="68">
        <f>INDEX(tblGemProv[InwonerAantal],MATCH(tblGem[[#This Row],[Plaats]],tblGemProv[Gemeentenaam],0))</f>
        <v>155226</v>
      </c>
      <c r="J18" s="69">
        <f>tblGem[[#This Row],[Aantal]]/INDEX($N$5:$N$16,MATCH(tblGem[[#This Row],[Prov]],$M$5:$M$16,0))*100000</f>
        <v>2.2547609276988361</v>
      </c>
      <c r="K18" s="69">
        <f>tblGem[[#This Row],[Aantal]]/tblGem[[#This Row],[Inwoners]]*100000</f>
        <v>19.326659193691778</v>
      </c>
      <c r="M18" s="58"/>
      <c r="N18" s="58"/>
    </row>
    <row r="19" spans="2:14" x14ac:dyDescent="0.3">
      <c r="B19" s="63">
        <v>43909</v>
      </c>
      <c r="C19" s="64" t="s">
        <v>18</v>
      </c>
      <c r="D19" s="65">
        <v>14.3</v>
      </c>
      <c r="E19" s="66">
        <v>13</v>
      </c>
      <c r="F19" s="67">
        <f>tblGem[[#This Row],[Aantal]]-SUMIFS(tblGem[Aantal],tblGem[Datum],tblGem[[#This Row],[Datum]]-1,tblGem[Plaats],tblGem[[#This Row],[Plaats]])</f>
        <v>13</v>
      </c>
      <c r="G19" s="58" t="str">
        <f>INDEX(tblGemProv[Grootte],MATCH(tblGem[[#This Row],[Plaats]],tblGemProv[Gemeentenaam],0))</f>
        <v>Middelgroot</v>
      </c>
      <c r="H19" s="58" t="str">
        <f>INDEX(tblGemProv[Provincie],MATCH(tblGem[[#This Row],[Plaats]],tblGemProv[Gemeentenaam],0))</f>
        <v>Noord-Holland</v>
      </c>
      <c r="I19" s="68">
        <f>INDEX(tblGemProv[InwonerAantal],MATCH(tblGem[[#This Row],[Plaats]],tblGemProv[Gemeentenaam],0))</f>
        <v>89870</v>
      </c>
      <c r="J19" s="69">
        <f>tblGem[[#This Row],[Aantal]]/INDEX($N$5:$N$16,MATCH(tblGem[[#This Row],[Prov]],$M$5:$M$16,0))*100000</f>
        <v>0.45917217614409817</v>
      </c>
      <c r="K19" s="69">
        <f>tblGem[[#This Row],[Aantal]]/tblGem[[#This Row],[Inwoners]]*100000</f>
        <v>14.465338822743963</v>
      </c>
      <c r="M19" s="58"/>
      <c r="N19" s="58"/>
    </row>
    <row r="20" spans="2:14" x14ac:dyDescent="0.3">
      <c r="B20" s="63">
        <v>43909</v>
      </c>
      <c r="C20" s="64" t="s">
        <v>19</v>
      </c>
      <c r="D20" s="65">
        <v>9.8000000000000007</v>
      </c>
      <c r="E20" s="66">
        <v>85</v>
      </c>
      <c r="F20" s="67">
        <f>tblGem[[#This Row],[Aantal]]-SUMIFS(tblGem[Aantal],tblGem[Datum],tblGem[[#This Row],[Datum]]-1,tblGem[Plaats],tblGem[[#This Row],[Plaats]])</f>
        <v>85</v>
      </c>
      <c r="G20" s="58" t="str">
        <f>INDEX(tblGemProv[Grootte],MATCH(tblGem[[#This Row],[Plaats]],tblGemProv[Gemeentenaam],0))</f>
        <v>Groot</v>
      </c>
      <c r="H20" s="58" t="str">
        <f>INDEX(tblGemProv[Provincie],MATCH(tblGem[[#This Row],[Plaats]],tblGemProv[Gemeentenaam],0))</f>
        <v>Noord-Holland</v>
      </c>
      <c r="I20" s="68">
        <f>INDEX(tblGemProv[InwonerAantal],MATCH(tblGem[[#This Row],[Plaats]],tblGemProv[Gemeentenaam],0))</f>
        <v>854047</v>
      </c>
      <c r="J20" s="69">
        <f>tblGem[[#This Row],[Aantal]]/INDEX($N$5:$N$16,MATCH(tblGem[[#This Row],[Prov]],$M$5:$M$16,0))*100000</f>
        <v>3.0022796132498724</v>
      </c>
      <c r="K20" s="69">
        <f>tblGem[[#This Row],[Aantal]]/tblGem[[#This Row],[Inwoners]]*100000</f>
        <v>9.9526138491207163</v>
      </c>
      <c r="M20" s="58"/>
      <c r="N20" s="58"/>
    </row>
    <row r="21" spans="2:14" x14ac:dyDescent="0.3">
      <c r="B21" s="63">
        <v>43909</v>
      </c>
      <c r="C21" s="64" t="s">
        <v>20</v>
      </c>
      <c r="D21" s="65">
        <v>6.8</v>
      </c>
      <c r="E21" s="66">
        <v>11</v>
      </c>
      <c r="F21" s="67">
        <f>tblGem[[#This Row],[Aantal]]-SUMIFS(tblGem[Aantal],tblGem[Datum],tblGem[[#This Row],[Datum]]-1,tblGem[Plaats],tblGem[[#This Row],[Plaats]])</f>
        <v>11</v>
      </c>
      <c r="G21" s="58" t="str">
        <f>INDEX(tblGemProv[Grootte],MATCH(tblGem[[#This Row],[Plaats]],tblGemProv[Gemeentenaam],0))</f>
        <v>Groot</v>
      </c>
      <c r="H21" s="58" t="str">
        <f>INDEX(tblGemProv[Provincie],MATCH(tblGem[[#This Row],[Plaats]],tblGemProv[Gemeentenaam],0))</f>
        <v>Gelderland</v>
      </c>
      <c r="I21" s="68">
        <f>INDEX(tblGemProv[InwonerAantal],MATCH(tblGem[[#This Row],[Plaats]],tblGemProv[Gemeentenaam],0))</f>
        <v>161156</v>
      </c>
      <c r="J21" s="69">
        <f>tblGem[[#This Row],[Aantal]]/INDEX($N$5:$N$16,MATCH(tblGem[[#This Row],[Prov]],$M$5:$M$16,0))*100000</f>
        <v>0.53395388483003037</v>
      </c>
      <c r="K21" s="69">
        <f>tblGem[[#This Row],[Aantal]]/tblGem[[#This Row],[Inwoners]]*100000</f>
        <v>6.8256844299932977</v>
      </c>
      <c r="M21" s="58"/>
      <c r="N21" s="58"/>
    </row>
    <row r="22" spans="2:14" x14ac:dyDescent="0.3">
      <c r="B22" s="63">
        <v>43909</v>
      </c>
      <c r="C22" s="64" t="s">
        <v>21</v>
      </c>
      <c r="D22" s="65">
        <v>0</v>
      </c>
      <c r="E22" s="66">
        <v>0</v>
      </c>
      <c r="F22" s="67">
        <f>tblGem[[#This Row],[Aantal]]-SUMIFS(tblGem[Aantal],tblGem[Datum],tblGem[[#This Row],[Datum]]-1,tblGem[Plaats],tblGem[[#This Row],[Plaats]])</f>
        <v>0</v>
      </c>
      <c r="G22" s="58" t="str">
        <f>INDEX(tblGemProv[Grootte],MATCH(tblGem[[#This Row],[Plaats]],tblGemProv[Gemeentenaam],0))</f>
        <v>Klein</v>
      </c>
      <c r="H22" s="58" t="str">
        <f>INDEX(tblGemProv[Provincie],MATCH(tblGem[[#This Row],[Plaats]],tblGemProv[Gemeentenaam],0))</f>
        <v>Groningen</v>
      </c>
      <c r="I22" s="68">
        <f>INDEX(tblGemProv[InwonerAantal],MATCH(tblGem[[#This Row],[Plaats]],tblGemProv[Gemeentenaam],0))</f>
        <v>11801</v>
      </c>
      <c r="J22" s="69">
        <f>tblGem[[#This Row],[Aantal]]/INDEX($N$5:$N$16,MATCH(tblGem[[#This Row],[Prov]],$M$5:$M$16,0))*100000</f>
        <v>0</v>
      </c>
      <c r="K22" s="69">
        <f>tblGem[[#This Row],[Aantal]]/tblGem[[#This Row],[Inwoners]]*100000</f>
        <v>0</v>
      </c>
      <c r="M22" s="58"/>
      <c r="N22" s="58"/>
    </row>
    <row r="23" spans="2:14" x14ac:dyDescent="0.3">
      <c r="B23" s="63">
        <v>43909</v>
      </c>
      <c r="C23" s="64" t="s">
        <v>22</v>
      </c>
      <c r="D23" s="65">
        <v>6.3</v>
      </c>
      <c r="E23" s="66">
        <v>10</v>
      </c>
      <c r="F23" s="67">
        <f>tblGem[[#This Row],[Aantal]]-SUMIFS(tblGem[Aantal],tblGem[Datum],tblGem[[#This Row],[Datum]]-1,tblGem[Plaats],tblGem[[#This Row],[Plaats]])</f>
        <v>10</v>
      </c>
      <c r="G23" s="58" t="str">
        <f>INDEX(tblGemProv[Grootte],MATCH(tblGem[[#This Row],[Plaats]],tblGemProv[Gemeentenaam],0))</f>
        <v>Groot</v>
      </c>
      <c r="H23" s="58" t="str">
        <f>INDEX(tblGemProv[Provincie],MATCH(tblGem[[#This Row],[Plaats]],tblGemProv[Gemeentenaam],0))</f>
        <v>Gelderland</v>
      </c>
      <c r="I23" s="68">
        <f>INDEX(tblGemProv[InwonerAantal],MATCH(tblGem[[#This Row],[Plaats]],tblGemProv[Gemeentenaam],0))</f>
        <v>157223</v>
      </c>
      <c r="J23" s="69">
        <f>tblGem[[#This Row],[Aantal]]/INDEX($N$5:$N$16,MATCH(tblGem[[#This Row],[Prov]],$M$5:$M$16,0))*100000</f>
        <v>0.48541262257275486</v>
      </c>
      <c r="K23" s="69">
        <f>tblGem[[#This Row],[Aantal]]/tblGem[[#This Row],[Inwoners]]*100000</f>
        <v>6.3603925634290146</v>
      </c>
      <c r="M23" s="58"/>
      <c r="N23" s="58"/>
    </row>
    <row r="24" spans="2:14" x14ac:dyDescent="0.3">
      <c r="B24" s="63">
        <v>43909</v>
      </c>
      <c r="C24" s="64" t="s">
        <v>23</v>
      </c>
      <c r="D24" s="65">
        <v>0</v>
      </c>
      <c r="E24" s="66">
        <v>0</v>
      </c>
      <c r="F24" s="67">
        <f>tblGem[[#This Row],[Aantal]]-SUMIFS(tblGem[Aantal],tblGem[Datum],tblGem[[#This Row],[Datum]]-1,tblGem[Plaats],tblGem[[#This Row],[Plaats]])</f>
        <v>0</v>
      </c>
      <c r="G24" s="58" t="str">
        <f>INDEX(tblGemProv[Grootte],MATCH(tblGem[[#This Row],[Plaats]],tblGemProv[Gemeentenaam],0))</f>
        <v>Middelgroot</v>
      </c>
      <c r="H24" s="58" t="str">
        <f>INDEX(tblGemProv[Provincie],MATCH(tblGem[[#This Row],[Plaats]],tblGemProv[Gemeentenaam],0))</f>
        <v>Drenthe</v>
      </c>
      <c r="I24" s="68">
        <f>INDEX(tblGemProv[InwonerAantal],MATCH(tblGem[[#This Row],[Plaats]],tblGemProv[Gemeentenaam],0))</f>
        <v>67708</v>
      </c>
      <c r="J24" s="69">
        <f>tblGem[[#This Row],[Aantal]]/INDEX($N$5:$N$16,MATCH(tblGem[[#This Row],[Prov]],$M$5:$M$16,0))*100000</f>
        <v>0</v>
      </c>
      <c r="K24" s="69">
        <f>tblGem[[#This Row],[Aantal]]/tblGem[[#This Row],[Inwoners]]*100000</f>
        <v>0</v>
      </c>
      <c r="M24" s="58"/>
      <c r="N24" s="58"/>
    </row>
    <row r="25" spans="2:14" x14ac:dyDescent="0.3">
      <c r="B25" s="63">
        <v>43909</v>
      </c>
      <c r="C25" s="64" t="s">
        <v>24</v>
      </c>
      <c r="D25" s="65">
        <v>12</v>
      </c>
      <c r="E25" s="66">
        <v>2</v>
      </c>
      <c r="F25" s="67">
        <f>tblGem[[#This Row],[Aantal]]-SUMIFS(tblGem[Aantal],tblGem[Datum],tblGem[[#This Row],[Datum]]-1,tblGem[Plaats],tblGem[[#This Row],[Plaats]])</f>
        <v>2</v>
      </c>
      <c r="G25" s="58" t="str">
        <f>INDEX(tblGemProv[Grootte],MATCH(tblGem[[#This Row],[Plaats]],tblGemProv[Gemeentenaam],0))</f>
        <v>Klein</v>
      </c>
      <c r="H25" s="58" t="str">
        <f>INDEX(tblGemProv[Provincie],MATCH(tblGem[[#This Row],[Plaats]],tblGemProv[Gemeentenaam],0))</f>
        <v>Noord-Brabant</v>
      </c>
      <c r="I25" s="68">
        <f>INDEX(tblGemProv[InwonerAantal],MATCH(tblGem[[#This Row],[Plaats]],tblGemProv[Gemeentenaam],0))</f>
        <v>16719</v>
      </c>
      <c r="J25" s="69">
        <f>tblGem[[#This Row],[Aantal]]/INDEX($N$5:$N$16,MATCH(tblGem[[#This Row],[Prov]],$M$5:$M$16,0))*100000</f>
        <v>7.9104974674542361E-2</v>
      </c>
      <c r="K25" s="69">
        <f>tblGem[[#This Row],[Aantal]]/tblGem[[#This Row],[Inwoners]]*100000</f>
        <v>11.962437944853162</v>
      </c>
      <c r="M25" s="58"/>
      <c r="N25" s="58"/>
    </row>
    <row r="26" spans="2:14" x14ac:dyDescent="0.3">
      <c r="B26" s="63">
        <v>43909</v>
      </c>
      <c r="C26" s="64" t="s">
        <v>25</v>
      </c>
      <c r="D26" s="65">
        <v>0</v>
      </c>
      <c r="E26" s="66">
        <v>0</v>
      </c>
      <c r="F26" s="67">
        <f>tblGem[[#This Row],[Aantal]]-SUMIFS(tblGem[Aantal],tblGem[Datum],tblGem[[#This Row],[Datum]]-1,tblGem[Plaats],tblGem[[#This Row],[Plaats]])</f>
        <v>0</v>
      </c>
      <c r="G26" s="58" t="str">
        <f>INDEX(tblGemProv[Grootte],MATCH(tblGem[[#This Row],[Plaats]],tblGemProv[Gemeentenaam],0))</f>
        <v>Klein</v>
      </c>
      <c r="H26" s="58" t="str">
        <f>INDEX(tblGemProv[Provincie],MATCH(tblGem[[#This Row],[Plaats]],tblGemProv[Gemeentenaam],0))</f>
        <v>Noord-Brabant</v>
      </c>
      <c r="I26" s="68">
        <f>INDEX(tblGemProv[InwonerAantal],MATCH(tblGem[[#This Row],[Plaats]],tblGemProv[Gemeentenaam],0))</f>
        <v>6799</v>
      </c>
      <c r="J26" s="69">
        <f>tblGem[[#This Row],[Aantal]]/INDEX($N$5:$N$16,MATCH(tblGem[[#This Row],[Prov]],$M$5:$M$16,0))*100000</f>
        <v>0</v>
      </c>
      <c r="K26" s="69">
        <f>tblGem[[#This Row],[Aantal]]/tblGem[[#This Row],[Inwoners]]*100000</f>
        <v>0</v>
      </c>
      <c r="M26" s="58"/>
      <c r="N26" s="58"/>
    </row>
    <row r="27" spans="2:14" x14ac:dyDescent="0.3">
      <c r="B27" s="63">
        <v>43909</v>
      </c>
      <c r="C27" s="64" t="s">
        <v>26</v>
      </c>
      <c r="D27" s="65">
        <v>8.1</v>
      </c>
      <c r="E27" s="66">
        <v>2</v>
      </c>
      <c r="F27" s="67">
        <f>tblGem[[#This Row],[Aantal]]-SUMIFS(tblGem[Aantal],tblGem[Datum],tblGem[[#This Row],[Datum]]-1,tblGem[Plaats],tblGem[[#This Row],[Plaats]])</f>
        <v>2</v>
      </c>
      <c r="G27" s="58" t="str">
        <f>INDEX(tblGemProv[Grootte],MATCH(tblGem[[#This Row],[Plaats]],tblGemProv[Gemeentenaam],0))</f>
        <v>Klein</v>
      </c>
      <c r="H27" s="58" t="str">
        <f>INDEX(tblGemProv[Provincie],MATCH(tblGem[[#This Row],[Plaats]],tblGemProv[Gemeentenaam],0))</f>
        <v>Utrecht</v>
      </c>
      <c r="I27" s="68">
        <f>INDEX(tblGemProv[InwonerAantal],MATCH(tblGem[[#This Row],[Plaats]],tblGemProv[Gemeentenaam],0))</f>
        <v>24630</v>
      </c>
      <c r="J27" s="69">
        <f>tblGem[[#This Row],[Aantal]]/INDEX($N$5:$N$16,MATCH(tblGem[[#This Row],[Prov]],$M$5:$M$16,0))*100000</f>
        <v>0.1503173951799224</v>
      </c>
      <c r="K27" s="69">
        <f>tblGem[[#This Row],[Aantal]]/tblGem[[#This Row],[Inwoners]]*100000</f>
        <v>8.1201786439301653</v>
      </c>
      <c r="M27" s="58"/>
      <c r="N27" s="58"/>
    </row>
    <row r="28" spans="2:14" x14ac:dyDescent="0.3">
      <c r="B28" s="63">
        <v>43909</v>
      </c>
      <c r="C28" s="64" t="s">
        <v>27</v>
      </c>
      <c r="D28" s="65">
        <v>8.1999999999999993</v>
      </c>
      <c r="E28" s="66">
        <v>4</v>
      </c>
      <c r="F28" s="67">
        <f>tblGem[[#This Row],[Aantal]]-SUMIFS(tblGem[Aantal],tblGem[Datum],tblGem[[#This Row],[Datum]]-1,tblGem[Plaats],tblGem[[#This Row],[Plaats]])</f>
        <v>4</v>
      </c>
      <c r="G28" s="58" t="str">
        <f>INDEX(tblGemProv[Grootte],MATCH(tblGem[[#This Row],[Plaats]],tblGemProv[Gemeentenaam],0))</f>
        <v>Klein</v>
      </c>
      <c r="H28" s="58" t="str">
        <f>INDEX(tblGemProv[Provincie],MATCH(tblGem[[#This Row],[Plaats]],tblGemProv[Gemeentenaam],0))</f>
        <v>Zuid-Holland</v>
      </c>
      <c r="I28" s="68">
        <f>INDEX(tblGemProv[InwonerAantal],MATCH(tblGem[[#This Row],[Plaats]],tblGemProv[Gemeentenaam],0))</f>
        <v>48477</v>
      </c>
      <c r="J28" s="69">
        <f>tblGem[[#This Row],[Aantal]]/INDEX($N$5:$N$16,MATCH(tblGem[[#This Row],[Prov]],$M$5:$M$16,0))*100000</f>
        <v>0.10970896953107644</v>
      </c>
      <c r="K28" s="69">
        <f>tblGem[[#This Row],[Aantal]]/tblGem[[#This Row],[Inwoners]]*100000</f>
        <v>8.2513356849640029</v>
      </c>
      <c r="M28" s="58"/>
      <c r="N28" s="58"/>
    </row>
    <row r="29" spans="2:14" x14ac:dyDescent="0.3">
      <c r="B29" s="63">
        <v>43909</v>
      </c>
      <c r="C29" s="64" t="s">
        <v>28</v>
      </c>
      <c r="D29" s="65">
        <v>10.4</v>
      </c>
      <c r="E29" s="66">
        <v>6</v>
      </c>
      <c r="F29" s="67">
        <f>tblGem[[#This Row],[Aantal]]-SUMIFS(tblGem[Aantal],tblGem[Datum],tblGem[[#This Row],[Datum]]-1,tblGem[Plaats],tblGem[[#This Row],[Plaats]])</f>
        <v>6</v>
      </c>
      <c r="G29" s="58" t="str">
        <f>INDEX(tblGemProv[Grootte],MATCH(tblGem[[#This Row],[Plaats]],tblGemProv[Gemeentenaam],0))</f>
        <v>Middelgroot</v>
      </c>
      <c r="H29" s="58" t="str">
        <f>INDEX(tblGemProv[Provincie],MATCH(tblGem[[#This Row],[Plaats]],tblGemProv[Gemeentenaam],0))</f>
        <v>Gelderland</v>
      </c>
      <c r="I29" s="68">
        <f>INDEX(tblGemProv[InwonerAantal],MATCH(tblGem[[#This Row],[Plaats]],tblGemProv[Gemeentenaam],0))</f>
        <v>57339</v>
      </c>
      <c r="J29" s="69">
        <f>tblGem[[#This Row],[Aantal]]/INDEX($N$5:$N$16,MATCH(tblGem[[#This Row],[Prov]],$M$5:$M$16,0))*100000</f>
        <v>0.29124757354365294</v>
      </c>
      <c r="K29" s="69">
        <f>tblGem[[#This Row],[Aantal]]/tblGem[[#This Row],[Inwoners]]*100000</f>
        <v>10.464082038403181</v>
      </c>
      <c r="M29" s="58"/>
      <c r="N29" s="58"/>
    </row>
    <row r="30" spans="2:14" x14ac:dyDescent="0.3">
      <c r="B30" s="63">
        <v>43909</v>
      </c>
      <c r="C30" s="64" t="s">
        <v>29</v>
      </c>
      <c r="D30" s="65">
        <v>18.8</v>
      </c>
      <c r="E30" s="66">
        <v>3</v>
      </c>
      <c r="F30" s="67">
        <f>tblGem[[#This Row],[Aantal]]-SUMIFS(tblGem[Aantal],tblGem[Datum],tblGem[[#This Row],[Datum]]-1,tblGem[Plaats],tblGem[[#This Row],[Plaats]])</f>
        <v>3</v>
      </c>
      <c r="G30" s="58" t="str">
        <f>INDEX(tblGemProv[Grootte],MATCH(tblGem[[#This Row],[Plaats]],tblGemProv[Gemeentenaam],0))</f>
        <v>Klein</v>
      </c>
      <c r="H30" s="58" t="str">
        <f>INDEX(tblGemProv[Provincie],MATCH(tblGem[[#This Row],[Plaats]],tblGemProv[Gemeentenaam],0))</f>
        <v>Limburg</v>
      </c>
      <c r="I30" s="68">
        <f>INDEX(tblGemProv[InwonerAantal],MATCH(tblGem[[#This Row],[Plaats]],tblGemProv[Gemeentenaam],0))</f>
        <v>15895</v>
      </c>
      <c r="J30" s="69">
        <f>tblGem[[#This Row],[Aantal]]/INDEX($N$5:$N$16,MATCH(tblGem[[#This Row],[Prov]],$M$5:$M$16,0))*100000</f>
        <v>0.26852894473495298</v>
      </c>
      <c r="K30" s="69">
        <f>tblGem[[#This Row],[Aantal]]/tblGem[[#This Row],[Inwoners]]*100000</f>
        <v>18.873859704309531</v>
      </c>
      <c r="M30" s="58"/>
      <c r="N30" s="58"/>
    </row>
    <row r="31" spans="2:14" x14ac:dyDescent="0.3">
      <c r="B31" s="63">
        <v>43909</v>
      </c>
      <c r="C31" s="64" t="s">
        <v>30</v>
      </c>
      <c r="D31" s="65">
        <v>50.4</v>
      </c>
      <c r="E31" s="66">
        <v>18</v>
      </c>
      <c r="F31" s="67">
        <f>tblGem[[#This Row],[Aantal]]-SUMIFS(tblGem[Aantal],tblGem[Datum],tblGem[[#This Row],[Datum]]-1,tblGem[Plaats],tblGem[[#This Row],[Plaats]])</f>
        <v>18</v>
      </c>
      <c r="G31" s="58" t="str">
        <f>INDEX(tblGemProv[Grootte],MATCH(tblGem[[#This Row],[Plaats]],tblGemProv[Gemeentenaam],0))</f>
        <v>Klein</v>
      </c>
      <c r="H31" s="58" t="str">
        <f>INDEX(tblGemProv[Provincie],MATCH(tblGem[[#This Row],[Plaats]],tblGemProv[Gemeentenaam],0))</f>
        <v>Limburg</v>
      </c>
      <c r="I31" s="68">
        <f>INDEX(tblGemProv[InwonerAantal],MATCH(tblGem[[#This Row],[Plaats]],tblGemProv[Gemeentenaam],0))</f>
        <v>35969</v>
      </c>
      <c r="J31" s="69">
        <f>tblGem[[#This Row],[Aantal]]/INDEX($N$5:$N$16,MATCH(tblGem[[#This Row],[Prov]],$M$5:$M$16,0))*100000</f>
        <v>1.611173668409718</v>
      </c>
      <c r="K31" s="69">
        <f>tblGem[[#This Row],[Aantal]]/tblGem[[#This Row],[Inwoners]]*100000</f>
        <v>50.043092663126579</v>
      </c>
      <c r="M31" s="58"/>
      <c r="N31" s="58"/>
    </row>
    <row r="32" spans="2:14" x14ac:dyDescent="0.3">
      <c r="B32" s="63">
        <v>43909</v>
      </c>
      <c r="C32" s="64" t="s">
        <v>31</v>
      </c>
      <c r="D32" s="65">
        <v>0</v>
      </c>
      <c r="E32" s="66">
        <v>0</v>
      </c>
      <c r="F32" s="67">
        <f>tblGem[[#This Row],[Aantal]]-SUMIFS(tblGem[Aantal],tblGem[Datum],tblGem[[#This Row],[Datum]]-1,tblGem[Plaats],tblGem[[#This Row],[Plaats]])</f>
        <v>0</v>
      </c>
      <c r="G32" s="58" t="str">
        <f>INDEX(tblGemProv[Grootte],MATCH(tblGem[[#This Row],[Plaats]],tblGemProv[Gemeentenaam],0))</f>
        <v>Klein</v>
      </c>
      <c r="H32" s="58" t="str">
        <f>INDEX(tblGemProv[Provincie],MATCH(tblGem[[#This Row],[Plaats]],tblGemProv[Gemeentenaam],0))</f>
        <v>Noord-Holland</v>
      </c>
      <c r="I32" s="68">
        <f>INDEX(tblGemProv[InwonerAantal],MATCH(tblGem[[#This Row],[Plaats]],tblGemProv[Gemeentenaam],0))</f>
        <v>9550</v>
      </c>
      <c r="J32" s="69">
        <f>tblGem[[#This Row],[Aantal]]/INDEX($N$5:$N$16,MATCH(tblGem[[#This Row],[Prov]],$M$5:$M$16,0))*100000</f>
        <v>0</v>
      </c>
      <c r="K32" s="69">
        <f>tblGem[[#This Row],[Aantal]]/tblGem[[#This Row],[Inwoners]]*100000</f>
        <v>0</v>
      </c>
      <c r="M32" s="58"/>
      <c r="N32" s="58"/>
    </row>
    <row r="33" spans="2:14" x14ac:dyDescent="0.3">
      <c r="B33" s="63">
        <v>43909</v>
      </c>
      <c r="C33" s="64" t="s">
        <v>32</v>
      </c>
      <c r="D33" s="65">
        <v>0</v>
      </c>
      <c r="E33" s="66">
        <v>0</v>
      </c>
      <c r="F33" s="67">
        <f>tblGem[[#This Row],[Aantal]]-SUMIFS(tblGem[Aantal],tblGem[Datum],tblGem[[#This Row],[Datum]]-1,tblGem[Plaats],tblGem[[#This Row],[Plaats]])</f>
        <v>0</v>
      </c>
      <c r="G33" s="58" t="str">
        <f>INDEX(tblGemProv[Grootte],MATCH(tblGem[[#This Row],[Plaats]],tblGemProv[Gemeentenaam],0))</f>
        <v>Klein</v>
      </c>
      <c r="H33" s="58" t="str">
        <f>INDEX(tblGemProv[Provincie],MATCH(tblGem[[#This Row],[Plaats]],tblGemProv[Gemeentenaam],0))</f>
        <v>Limburg</v>
      </c>
      <c r="I33" s="68">
        <f>INDEX(tblGemProv[InwonerAantal],MATCH(tblGem[[#This Row],[Plaats]],tblGemProv[Gemeentenaam],0))</f>
        <v>13444</v>
      </c>
      <c r="J33" s="69">
        <f>tblGem[[#This Row],[Aantal]]/INDEX($N$5:$N$16,MATCH(tblGem[[#This Row],[Prov]],$M$5:$M$16,0))*100000</f>
        <v>0</v>
      </c>
      <c r="K33" s="69">
        <f>tblGem[[#This Row],[Aantal]]/tblGem[[#This Row],[Inwoners]]*100000</f>
        <v>0</v>
      </c>
      <c r="M33" s="58"/>
      <c r="N33" s="58"/>
    </row>
    <row r="34" spans="2:14" x14ac:dyDescent="0.3">
      <c r="B34" s="63">
        <v>43909</v>
      </c>
      <c r="C34" s="64" t="s">
        <v>33</v>
      </c>
      <c r="D34" s="65">
        <v>51.7</v>
      </c>
      <c r="E34" s="66">
        <v>18</v>
      </c>
      <c r="F34" s="67">
        <f>tblGem[[#This Row],[Aantal]]-SUMIFS(tblGem[Aantal],tblGem[Datum],tblGem[[#This Row],[Datum]]-1,tblGem[Plaats],tblGem[[#This Row],[Plaats]])</f>
        <v>18</v>
      </c>
      <c r="G34" s="58" t="str">
        <f>INDEX(tblGemProv[Grootte],MATCH(tblGem[[#This Row],[Plaats]],tblGemProv[Gemeentenaam],0))</f>
        <v>Klein</v>
      </c>
      <c r="H34" s="58" t="str">
        <f>INDEX(tblGemProv[Provincie],MATCH(tblGem[[#This Row],[Plaats]],tblGemProv[Gemeentenaam],0))</f>
        <v>Gelderland</v>
      </c>
      <c r="I34" s="68">
        <f>INDEX(tblGemProv[InwonerAantal],MATCH(tblGem[[#This Row],[Plaats]],tblGemProv[Gemeentenaam],0))</f>
        <v>34748</v>
      </c>
      <c r="J34" s="69">
        <f>tblGem[[#This Row],[Aantal]]/INDEX($N$5:$N$16,MATCH(tblGem[[#This Row],[Prov]],$M$5:$M$16,0))*100000</f>
        <v>0.87374272063095881</v>
      </c>
      <c r="K34" s="69">
        <f>tblGem[[#This Row],[Aantal]]/tblGem[[#This Row],[Inwoners]]*100000</f>
        <v>51.801542534822154</v>
      </c>
      <c r="M34" s="58"/>
      <c r="N34" s="58"/>
    </row>
    <row r="35" spans="2:14" x14ac:dyDescent="0.3">
      <c r="B35" s="63">
        <v>43909</v>
      </c>
      <c r="C35" s="64" t="s">
        <v>34</v>
      </c>
      <c r="D35" s="65">
        <v>5.4</v>
      </c>
      <c r="E35" s="66">
        <v>1</v>
      </c>
      <c r="F35" s="67">
        <f>tblGem[[#This Row],[Aantal]]-SUMIFS(tblGem[Aantal],tblGem[Datum],tblGem[[#This Row],[Datum]]-1,tblGem[Plaats],tblGem[[#This Row],[Plaats]])</f>
        <v>1</v>
      </c>
      <c r="G35" s="58" t="str">
        <f>INDEX(tblGemProv[Grootte],MATCH(tblGem[[#This Row],[Plaats]],tblGemProv[Gemeentenaam],0))</f>
        <v>Klein</v>
      </c>
      <c r="H35" s="58" t="str">
        <f>INDEX(tblGemProv[Provincie],MATCH(tblGem[[#This Row],[Plaats]],tblGemProv[Gemeentenaam],0))</f>
        <v>Noord-Brabant</v>
      </c>
      <c r="I35" s="68">
        <f>INDEX(tblGemProv[InwonerAantal],MATCH(tblGem[[#This Row],[Plaats]],tblGemProv[Gemeentenaam],0))</f>
        <v>18398</v>
      </c>
      <c r="J35" s="69">
        <f>tblGem[[#This Row],[Aantal]]/INDEX($N$5:$N$16,MATCH(tblGem[[#This Row],[Prov]],$M$5:$M$16,0))*100000</f>
        <v>3.955248733727118E-2</v>
      </c>
      <c r="K35" s="69">
        <f>tblGem[[#This Row],[Aantal]]/tblGem[[#This Row],[Inwoners]]*100000</f>
        <v>5.4353734101532778</v>
      </c>
      <c r="M35" s="58"/>
      <c r="N35" s="58"/>
    </row>
    <row r="36" spans="2:14" x14ac:dyDescent="0.3">
      <c r="B36" s="63">
        <v>43909</v>
      </c>
      <c r="C36" s="64" t="s">
        <v>35</v>
      </c>
      <c r="D36" s="65">
        <v>7.6</v>
      </c>
      <c r="E36" s="66">
        <v>1</v>
      </c>
      <c r="F36" s="67">
        <f>tblGem[[#This Row],[Aantal]]-SUMIFS(tblGem[Aantal],tblGem[Datum],tblGem[[#This Row],[Datum]]-1,tblGem[Plaats],tblGem[[#This Row],[Plaats]])</f>
        <v>1</v>
      </c>
      <c r="G36" s="58" t="str">
        <f>INDEX(tblGemProv[Grootte],MATCH(tblGem[[#This Row],[Plaats]],tblGemProv[Gemeentenaam],0))</f>
        <v>Klein</v>
      </c>
      <c r="H36" s="58" t="str">
        <f>INDEX(tblGemProv[Provincie],MATCH(tblGem[[#This Row],[Plaats]],tblGemProv[Gemeentenaam],0))</f>
        <v>Limburg</v>
      </c>
      <c r="I36" s="68">
        <f>INDEX(tblGemProv[InwonerAantal],MATCH(tblGem[[#This Row],[Plaats]],tblGemProv[Gemeentenaam],0))</f>
        <v>13106</v>
      </c>
      <c r="J36" s="69">
        <f>tblGem[[#This Row],[Aantal]]/INDEX($N$5:$N$16,MATCH(tblGem[[#This Row],[Prov]],$M$5:$M$16,0))*100000</f>
        <v>8.9509648244984322E-2</v>
      </c>
      <c r="K36" s="69">
        <f>tblGem[[#This Row],[Aantal]]/tblGem[[#This Row],[Inwoners]]*100000</f>
        <v>7.6300930871356627</v>
      </c>
      <c r="M36" s="58"/>
      <c r="N36" s="58"/>
    </row>
    <row r="37" spans="2:14" x14ac:dyDescent="0.3">
      <c r="B37" s="63">
        <v>43909</v>
      </c>
      <c r="C37" s="64" t="s">
        <v>36</v>
      </c>
      <c r="D37" s="65">
        <v>13.3</v>
      </c>
      <c r="E37" s="66">
        <v>4</v>
      </c>
      <c r="F37" s="67">
        <f>tblGem[[#This Row],[Aantal]]-SUMIFS(tblGem[Aantal],tblGem[Datum],tblGem[[#This Row],[Datum]]-1,tblGem[Plaats],tblGem[[#This Row],[Plaats]])</f>
        <v>4</v>
      </c>
      <c r="G37" s="58" t="str">
        <f>INDEX(tblGemProv[Grootte],MATCH(tblGem[[#This Row],[Plaats]],tblGemProv[Gemeentenaam],0))</f>
        <v>Klein</v>
      </c>
      <c r="H37" s="58" t="str">
        <f>INDEX(tblGemProv[Provincie],MATCH(tblGem[[#This Row],[Plaats]],tblGemProv[Gemeentenaam],0))</f>
        <v>Noord-Holland</v>
      </c>
      <c r="I37" s="68">
        <f>INDEX(tblGemProv[InwonerAantal],MATCH(tblGem[[#This Row],[Plaats]],tblGemProv[Gemeentenaam],0))</f>
        <v>29941</v>
      </c>
      <c r="J37" s="69">
        <f>tblGem[[#This Row],[Aantal]]/INDEX($N$5:$N$16,MATCH(tblGem[[#This Row],[Prov]],$M$5:$M$16,0))*100000</f>
        <v>0.14128374650587636</v>
      </c>
      <c r="K37" s="69">
        <f>tblGem[[#This Row],[Aantal]]/tblGem[[#This Row],[Inwoners]]*100000</f>
        <v>13.359607227547512</v>
      </c>
      <c r="M37" s="58"/>
      <c r="N37" s="58"/>
    </row>
    <row r="38" spans="2:14" x14ac:dyDescent="0.3">
      <c r="B38" s="63">
        <v>43909</v>
      </c>
      <c r="C38" s="64" t="s">
        <v>37</v>
      </c>
      <c r="D38" s="65">
        <v>9</v>
      </c>
      <c r="E38" s="66">
        <v>6</v>
      </c>
      <c r="F38" s="67">
        <f>tblGem[[#This Row],[Aantal]]-SUMIFS(tblGem[Aantal],tblGem[Datum],tblGem[[#This Row],[Datum]]-1,tblGem[Plaats],tblGem[[#This Row],[Plaats]])</f>
        <v>6</v>
      </c>
      <c r="G38" s="58" t="str">
        <f>INDEX(tblGemProv[Grootte],MATCH(tblGem[[#This Row],[Plaats]],tblGemProv[Gemeentenaam],0))</f>
        <v>Middelgroot</v>
      </c>
      <c r="H38" s="58" t="str">
        <f>INDEX(tblGemProv[Provincie],MATCH(tblGem[[#This Row],[Plaats]],tblGemProv[Gemeentenaam],0))</f>
        <v>Noord-Brabant</v>
      </c>
      <c r="I38" s="68">
        <f>INDEX(tblGemProv[InwonerAantal],MATCH(tblGem[[#This Row],[Plaats]],tblGemProv[Gemeentenaam],0))</f>
        <v>66354</v>
      </c>
      <c r="J38" s="69">
        <f>tblGem[[#This Row],[Aantal]]/INDEX($N$5:$N$16,MATCH(tblGem[[#This Row],[Prov]],$M$5:$M$16,0))*100000</f>
        <v>0.23731492402362706</v>
      </c>
      <c r="K38" s="69">
        <f>tblGem[[#This Row],[Aantal]]/tblGem[[#This Row],[Inwoners]]*100000</f>
        <v>9.0424088977303558</v>
      </c>
      <c r="M38" s="58"/>
      <c r="N38" s="58"/>
    </row>
    <row r="39" spans="2:14" x14ac:dyDescent="0.3">
      <c r="B39" s="63">
        <v>43909</v>
      </c>
      <c r="C39" s="64" t="s">
        <v>38</v>
      </c>
      <c r="D39" s="65">
        <v>2.2999999999999998</v>
      </c>
      <c r="E39" s="66">
        <v>1</v>
      </c>
      <c r="F39" s="67">
        <f>tblGem[[#This Row],[Aantal]]-SUMIFS(tblGem[Aantal],tblGem[Datum],tblGem[[#This Row],[Datum]]-1,tblGem[Plaats],tblGem[[#This Row],[Plaats]])</f>
        <v>1</v>
      </c>
      <c r="G39" s="58" t="str">
        <f>INDEX(tblGemProv[Grootte],MATCH(tblGem[[#This Row],[Plaats]],tblGemProv[Gemeentenaam],0))</f>
        <v>Klein</v>
      </c>
      <c r="H39" s="58" t="str">
        <f>INDEX(tblGemProv[Provincie],MATCH(tblGem[[#This Row],[Plaats]],tblGemProv[Gemeentenaam],0))</f>
        <v>Gelderland</v>
      </c>
      <c r="I39" s="68">
        <f>INDEX(tblGemProv[InwonerAantal],MATCH(tblGem[[#This Row],[Plaats]],tblGemProv[Gemeentenaam],0))</f>
        <v>44029</v>
      </c>
      <c r="J39" s="69">
        <f>tblGem[[#This Row],[Aantal]]/INDEX($N$5:$N$16,MATCH(tblGem[[#This Row],[Prov]],$M$5:$M$16,0))*100000</f>
        <v>4.8541262257275487E-2</v>
      </c>
      <c r="K39" s="69">
        <f>tblGem[[#This Row],[Aantal]]/tblGem[[#This Row],[Inwoners]]*100000</f>
        <v>2.2712303254673056</v>
      </c>
      <c r="M39" s="58"/>
      <c r="N39" s="58"/>
    </row>
    <row r="40" spans="2:14" x14ac:dyDescent="0.3">
      <c r="B40" s="63">
        <v>43909</v>
      </c>
      <c r="C40" s="64" t="s">
        <v>39</v>
      </c>
      <c r="D40" s="65">
        <v>97.4</v>
      </c>
      <c r="E40" s="66">
        <v>30</v>
      </c>
      <c r="F40" s="67">
        <f>tblGem[[#This Row],[Aantal]]-SUMIFS(tblGem[Aantal],tblGem[Datum],tblGem[[#This Row],[Datum]]-1,tblGem[Plaats],tblGem[[#This Row],[Plaats]])</f>
        <v>30</v>
      </c>
      <c r="G40" s="58" t="str">
        <f>INDEX(tblGemProv[Grootte],MATCH(tblGem[[#This Row],[Plaats]],tblGemProv[Gemeentenaam],0))</f>
        <v>Klein</v>
      </c>
      <c r="H40" s="58" t="str">
        <f>INDEX(tblGemProv[Provincie],MATCH(tblGem[[#This Row],[Plaats]],tblGemProv[Gemeentenaam],0))</f>
        <v>Noord-Brabant</v>
      </c>
      <c r="I40" s="68">
        <f>INDEX(tblGemProv[InwonerAantal],MATCH(tblGem[[#This Row],[Plaats]],tblGemProv[Gemeentenaam],0))</f>
        <v>30550</v>
      </c>
      <c r="J40" s="69">
        <f>tblGem[[#This Row],[Aantal]]/INDEX($N$5:$N$16,MATCH(tblGem[[#This Row],[Prov]],$M$5:$M$16,0))*100000</f>
        <v>1.1865746201181353</v>
      </c>
      <c r="K40" s="69">
        <f>tblGem[[#This Row],[Aantal]]/tblGem[[#This Row],[Inwoners]]*100000</f>
        <v>98.199672667757767</v>
      </c>
      <c r="M40" s="58"/>
      <c r="N40" s="58"/>
    </row>
    <row r="41" spans="2:14" x14ac:dyDescent="0.3">
      <c r="B41" s="63">
        <v>43909</v>
      </c>
      <c r="C41" s="64" t="s">
        <v>40</v>
      </c>
      <c r="D41" s="65">
        <v>20.100000000000001</v>
      </c>
      <c r="E41" s="66">
        <v>6</v>
      </c>
      <c r="F41" s="67">
        <f>tblGem[[#This Row],[Aantal]]-SUMIFS(tblGem[Aantal],tblGem[Datum],tblGem[[#This Row],[Datum]]-1,tblGem[Plaats],tblGem[[#This Row],[Plaats]])</f>
        <v>6</v>
      </c>
      <c r="G41" s="58" t="str">
        <f>INDEX(tblGemProv[Grootte],MATCH(tblGem[[#This Row],[Plaats]],tblGemProv[Gemeentenaam],0))</f>
        <v>Klein</v>
      </c>
      <c r="H41" s="58" t="str">
        <f>INDEX(tblGemProv[Provincie],MATCH(tblGem[[#This Row],[Plaats]],tblGemProv[Gemeentenaam],0))</f>
        <v>Noord-Brabant</v>
      </c>
      <c r="I41" s="68">
        <f>INDEX(tblGemProv[InwonerAantal],MATCH(tblGem[[#This Row],[Plaats]],tblGemProv[Gemeentenaam],0))</f>
        <v>29497</v>
      </c>
      <c r="J41" s="69">
        <f>tblGem[[#This Row],[Aantal]]/INDEX($N$5:$N$16,MATCH(tblGem[[#This Row],[Prov]],$M$5:$M$16,0))*100000</f>
        <v>0.23731492402362706</v>
      </c>
      <c r="K41" s="69">
        <f>tblGem[[#This Row],[Aantal]]/tblGem[[#This Row],[Inwoners]]*100000</f>
        <v>20.341051632369393</v>
      </c>
      <c r="M41" s="58"/>
      <c r="N41" s="58"/>
    </row>
    <row r="42" spans="2:14" x14ac:dyDescent="0.3">
      <c r="B42" s="63">
        <v>43909</v>
      </c>
      <c r="C42" s="64" t="s">
        <v>41</v>
      </c>
      <c r="D42" s="65">
        <v>23.2</v>
      </c>
      <c r="E42" s="66">
        <v>6</v>
      </c>
      <c r="F42" s="67">
        <f>tblGem[[#This Row],[Aantal]]-SUMIFS(tblGem[Aantal],tblGem[Datum],tblGem[[#This Row],[Datum]]-1,tblGem[Plaats],tblGem[[#This Row],[Plaats]])</f>
        <v>6</v>
      </c>
      <c r="G42" s="58" t="str">
        <f>INDEX(tblGemProv[Grootte],MATCH(tblGem[[#This Row],[Plaats]],tblGemProv[Gemeentenaam],0))</f>
        <v>Klein</v>
      </c>
      <c r="H42" s="58" t="str">
        <f>INDEX(tblGemProv[Provincie],MATCH(tblGem[[#This Row],[Plaats]],tblGemProv[Gemeentenaam],0))</f>
        <v>Gelderland</v>
      </c>
      <c r="I42" s="68">
        <f>INDEX(tblGemProv[InwonerAantal],MATCH(tblGem[[#This Row],[Plaats]],tblGemProv[Gemeentenaam],0))</f>
        <v>25798</v>
      </c>
      <c r="J42" s="69">
        <f>tblGem[[#This Row],[Aantal]]/INDEX($N$5:$N$16,MATCH(tblGem[[#This Row],[Prov]],$M$5:$M$16,0))*100000</f>
        <v>0.29124757354365294</v>
      </c>
      <c r="K42" s="69">
        <f>tblGem[[#This Row],[Aantal]]/tblGem[[#This Row],[Inwoners]]*100000</f>
        <v>23.257616869524771</v>
      </c>
      <c r="M42" s="58"/>
      <c r="N42" s="58"/>
    </row>
    <row r="43" spans="2:14" x14ac:dyDescent="0.3">
      <c r="B43" s="63">
        <v>43909</v>
      </c>
      <c r="C43" s="64" t="s">
        <v>42</v>
      </c>
      <c r="D43" s="65">
        <v>14.6</v>
      </c>
      <c r="E43" s="66">
        <v>6</v>
      </c>
      <c r="F43" s="67">
        <f>tblGem[[#This Row],[Aantal]]-SUMIFS(tblGem[Aantal],tblGem[Datum],tblGem[[#This Row],[Datum]]-1,tblGem[Plaats],tblGem[[#This Row],[Plaats]])</f>
        <v>6</v>
      </c>
      <c r="G43" s="58" t="str">
        <f>INDEX(tblGemProv[Grootte],MATCH(tblGem[[#This Row],[Plaats]],tblGemProv[Gemeentenaam],0))</f>
        <v>Klein</v>
      </c>
      <c r="H43" s="58" t="str">
        <f>INDEX(tblGemProv[Provincie],MATCH(tblGem[[#This Row],[Plaats]],tblGemProv[Gemeentenaam],0))</f>
        <v>Noord-Holland</v>
      </c>
      <c r="I43" s="68">
        <f>INDEX(tblGemProv[InwonerAantal],MATCH(tblGem[[#This Row],[Plaats]],tblGemProv[Gemeentenaam],0))</f>
        <v>41077</v>
      </c>
      <c r="J43" s="69">
        <f>tblGem[[#This Row],[Aantal]]/INDEX($N$5:$N$16,MATCH(tblGem[[#This Row],[Prov]],$M$5:$M$16,0))*100000</f>
        <v>0.21192561975881449</v>
      </c>
      <c r="K43" s="69">
        <f>tblGem[[#This Row],[Aantal]]/tblGem[[#This Row],[Inwoners]]*100000</f>
        <v>14.606714219636292</v>
      </c>
      <c r="M43" s="58"/>
      <c r="N43" s="58"/>
    </row>
    <row r="44" spans="2:14" x14ac:dyDescent="0.3">
      <c r="B44" s="63">
        <v>43909</v>
      </c>
      <c r="C44" s="64" t="s">
        <v>43</v>
      </c>
      <c r="D44" s="65">
        <v>14.9</v>
      </c>
      <c r="E44" s="66">
        <v>3</v>
      </c>
      <c r="F44" s="67">
        <f>tblGem[[#This Row],[Aantal]]-SUMIFS(tblGem[Aantal],tblGem[Datum],tblGem[[#This Row],[Datum]]-1,tblGem[Plaats],tblGem[[#This Row],[Plaats]])</f>
        <v>3</v>
      </c>
      <c r="G44" s="58" t="str">
        <f>INDEX(tblGemProv[Grootte],MATCH(tblGem[[#This Row],[Plaats]],tblGemProv[Gemeentenaam],0))</f>
        <v>Klein</v>
      </c>
      <c r="H44" s="58" t="str">
        <f>INDEX(tblGemProv[Provincie],MATCH(tblGem[[#This Row],[Plaats]],tblGemProv[Gemeentenaam],0))</f>
        <v>Noord-Brabant</v>
      </c>
      <c r="I44" s="68">
        <f>INDEX(tblGemProv[InwonerAantal],MATCH(tblGem[[#This Row],[Plaats]],tblGemProv[Gemeentenaam],0))</f>
        <v>20144</v>
      </c>
      <c r="J44" s="69">
        <f>tblGem[[#This Row],[Aantal]]/INDEX($N$5:$N$16,MATCH(tblGem[[#This Row],[Prov]],$M$5:$M$16,0))*100000</f>
        <v>0.11865746201181353</v>
      </c>
      <c r="K44" s="69">
        <f>tblGem[[#This Row],[Aantal]]/tblGem[[#This Row],[Inwoners]]*100000</f>
        <v>14.892772041302623</v>
      </c>
      <c r="M44" s="58"/>
      <c r="N44" s="58"/>
    </row>
    <row r="45" spans="2:14" x14ac:dyDescent="0.3">
      <c r="B45" s="63">
        <v>43909</v>
      </c>
      <c r="C45" s="64" t="s">
        <v>44</v>
      </c>
      <c r="D45" s="65">
        <v>17.899999999999999</v>
      </c>
      <c r="E45" s="66">
        <v>2</v>
      </c>
      <c r="F45" s="67">
        <f>tblGem[[#This Row],[Aantal]]-SUMIFS(tblGem[Aantal],tblGem[Datum],tblGem[[#This Row],[Datum]]-1,tblGem[Plaats],tblGem[[#This Row],[Plaats]])</f>
        <v>2</v>
      </c>
      <c r="G45" s="58" t="str">
        <f>INDEX(tblGemProv[Grootte],MATCH(tblGem[[#This Row],[Plaats]],tblGemProv[Gemeentenaam],0))</f>
        <v>Klein</v>
      </c>
      <c r="H45" s="58" t="str">
        <f>INDEX(tblGemProv[Provincie],MATCH(tblGem[[#This Row],[Plaats]],tblGemProv[Gemeentenaam],0))</f>
        <v>Noord-Holland</v>
      </c>
      <c r="I45" s="68">
        <f>INDEX(tblGemProv[InwonerAantal],MATCH(tblGem[[#This Row],[Plaats]],tblGemProv[Gemeentenaam],0))</f>
        <v>10795</v>
      </c>
      <c r="J45" s="69">
        <f>tblGem[[#This Row],[Aantal]]/INDEX($N$5:$N$16,MATCH(tblGem[[#This Row],[Prov]],$M$5:$M$16,0))*100000</f>
        <v>7.0641873252938178E-2</v>
      </c>
      <c r="K45" s="69">
        <f>tblGem[[#This Row],[Aantal]]/tblGem[[#This Row],[Inwoners]]*100000</f>
        <v>18.527095877721166</v>
      </c>
      <c r="M45" s="58"/>
      <c r="N45" s="58"/>
    </row>
    <row r="46" spans="2:14" x14ac:dyDescent="0.3">
      <c r="B46" s="63">
        <v>43909</v>
      </c>
      <c r="C46" s="64" t="s">
        <v>45</v>
      </c>
      <c r="D46" s="65">
        <v>12.8</v>
      </c>
      <c r="E46" s="66">
        <v>3</v>
      </c>
      <c r="F46" s="67">
        <f>tblGem[[#This Row],[Aantal]]-SUMIFS(tblGem[Aantal],tblGem[Datum],tblGem[[#This Row],[Datum]]-1,tblGem[Plaats],tblGem[[#This Row],[Plaats]])</f>
        <v>3</v>
      </c>
      <c r="G46" s="58" t="str">
        <f>INDEX(tblGemProv[Grootte],MATCH(tblGem[[#This Row],[Plaats]],tblGemProv[Gemeentenaam],0))</f>
        <v>Klein</v>
      </c>
      <c r="H46" s="58" t="str">
        <f>INDEX(tblGemProv[Provincie],MATCH(tblGem[[#This Row],[Plaats]],tblGemProv[Gemeentenaam],0))</f>
        <v>Noord-Holland</v>
      </c>
      <c r="I46" s="68">
        <f>INDEX(tblGemProv[InwonerAantal],MATCH(tblGem[[#This Row],[Plaats]],tblGemProv[Gemeentenaam],0))</f>
        <v>23208</v>
      </c>
      <c r="J46" s="69">
        <f>tblGem[[#This Row],[Aantal]]/INDEX($N$5:$N$16,MATCH(tblGem[[#This Row],[Prov]],$M$5:$M$16,0))*100000</f>
        <v>0.10596280987940725</v>
      </c>
      <c r="K46" s="69">
        <f>tblGem[[#This Row],[Aantal]]/tblGem[[#This Row],[Inwoners]]*100000</f>
        <v>12.926577042399174</v>
      </c>
      <c r="M46" s="58"/>
      <c r="N46" s="58"/>
    </row>
    <row r="47" spans="2:14" x14ac:dyDescent="0.3">
      <c r="B47" s="63">
        <v>43909</v>
      </c>
      <c r="C47" s="64" t="s">
        <v>46</v>
      </c>
      <c r="D47" s="65">
        <v>2.9</v>
      </c>
      <c r="E47" s="66">
        <v>1</v>
      </c>
      <c r="F47" s="67">
        <f>tblGem[[#This Row],[Aantal]]-SUMIFS(tblGem[Aantal],tblGem[Datum],tblGem[[#This Row],[Datum]]-1,tblGem[Plaats],tblGem[[#This Row],[Plaats]])</f>
        <v>1</v>
      </c>
      <c r="G47" s="58" t="str">
        <f>INDEX(tblGemProv[Grootte],MATCH(tblGem[[#This Row],[Plaats]],tblGemProv[Gemeentenaam],0))</f>
        <v>Klein</v>
      </c>
      <c r="H47" s="58" t="str">
        <f>INDEX(tblGemProv[Provincie],MATCH(tblGem[[#This Row],[Plaats]],tblGemProv[Gemeentenaam],0))</f>
        <v>Zuid-Holland</v>
      </c>
      <c r="I47" s="68">
        <f>INDEX(tblGemProv[InwonerAantal],MATCH(tblGem[[#This Row],[Plaats]],tblGemProv[Gemeentenaam],0))</f>
        <v>33948</v>
      </c>
      <c r="J47" s="69">
        <f>tblGem[[#This Row],[Aantal]]/INDEX($N$5:$N$16,MATCH(tblGem[[#This Row],[Prov]],$M$5:$M$16,0))*100000</f>
        <v>2.7427242382769109E-2</v>
      </c>
      <c r="K47" s="69">
        <f>tblGem[[#This Row],[Aantal]]/tblGem[[#This Row],[Inwoners]]*100000</f>
        <v>2.9456816307293505</v>
      </c>
      <c r="M47" s="58"/>
      <c r="N47" s="58"/>
    </row>
    <row r="48" spans="2:14" x14ac:dyDescent="0.3">
      <c r="B48" s="63">
        <v>43909</v>
      </c>
      <c r="C48" s="64" t="s">
        <v>47</v>
      </c>
      <c r="D48" s="65">
        <v>188.9</v>
      </c>
      <c r="E48" s="66">
        <v>20</v>
      </c>
      <c r="F48" s="67">
        <f>tblGem[[#This Row],[Aantal]]-SUMIFS(tblGem[Aantal],tblGem[Datum],tblGem[[#This Row],[Datum]]-1,tblGem[Plaats],tblGem[[#This Row],[Plaats]])</f>
        <v>20</v>
      </c>
      <c r="G48" s="58" t="str">
        <f>INDEX(tblGemProv[Grootte],MATCH(tblGem[[#This Row],[Plaats]],tblGemProv[Gemeentenaam],0))</f>
        <v>Klein</v>
      </c>
      <c r="H48" s="58" t="str">
        <f>INDEX(tblGemProv[Provincie],MATCH(tblGem[[#This Row],[Plaats]],tblGemProv[Gemeentenaam],0))</f>
        <v>Noord-Brabant</v>
      </c>
      <c r="I48" s="68">
        <f>INDEX(tblGemProv[InwonerAantal],MATCH(tblGem[[#This Row],[Plaats]],tblGemProv[Gemeentenaam],0))</f>
        <v>10502</v>
      </c>
      <c r="J48" s="69">
        <f>tblGem[[#This Row],[Aantal]]/INDEX($N$5:$N$16,MATCH(tblGem[[#This Row],[Prov]],$M$5:$M$16,0))*100000</f>
        <v>0.79104974674542361</v>
      </c>
      <c r="K48" s="69">
        <f>tblGem[[#This Row],[Aantal]]/tblGem[[#This Row],[Inwoners]]*100000</f>
        <v>190.43991620643686</v>
      </c>
      <c r="M48" s="58"/>
      <c r="N48" s="58"/>
    </row>
    <row r="49" spans="2:14" x14ac:dyDescent="0.3">
      <c r="B49" s="63">
        <v>43909</v>
      </c>
      <c r="C49" s="64" t="s">
        <v>48</v>
      </c>
      <c r="D49" s="65">
        <v>0</v>
      </c>
      <c r="E49" s="66">
        <v>0</v>
      </c>
      <c r="F49" s="67">
        <f>tblGem[[#This Row],[Aantal]]-SUMIFS(tblGem[Aantal],tblGem[Datum],tblGem[[#This Row],[Datum]]-1,tblGem[Plaats],tblGem[[#This Row],[Plaats]])</f>
        <v>0</v>
      </c>
      <c r="G49" s="58" t="str">
        <f>INDEX(tblGemProv[Grootte],MATCH(tblGem[[#This Row],[Plaats]],tblGemProv[Gemeentenaam],0))</f>
        <v>Klein</v>
      </c>
      <c r="H49" s="58" t="str">
        <f>INDEX(tblGemProv[Provincie],MATCH(tblGem[[#This Row],[Plaats]],tblGemProv[Gemeentenaam],0))</f>
        <v>Drenthe</v>
      </c>
      <c r="I49" s="68">
        <f>INDEX(tblGemProv[InwonerAantal],MATCH(tblGem[[#This Row],[Plaats]],tblGemProv[Gemeentenaam],0))</f>
        <v>25351</v>
      </c>
      <c r="J49" s="69">
        <f>tblGem[[#This Row],[Aantal]]/INDEX($N$5:$N$16,MATCH(tblGem[[#This Row],[Prov]],$M$5:$M$16,0))*100000</f>
        <v>0</v>
      </c>
      <c r="K49" s="69">
        <f>tblGem[[#This Row],[Aantal]]/tblGem[[#This Row],[Inwoners]]*100000</f>
        <v>0</v>
      </c>
      <c r="M49" s="58"/>
      <c r="N49" s="58"/>
    </row>
    <row r="50" spans="2:14" x14ac:dyDescent="0.3">
      <c r="B50" s="63">
        <v>43909</v>
      </c>
      <c r="C50" s="64" t="s">
        <v>49</v>
      </c>
      <c r="D50" s="65">
        <v>12.9</v>
      </c>
      <c r="E50" s="66">
        <v>3</v>
      </c>
      <c r="F50" s="67">
        <f>tblGem[[#This Row],[Aantal]]-SUMIFS(tblGem[Aantal],tblGem[Datum],tblGem[[#This Row],[Datum]]-1,tblGem[Plaats],tblGem[[#This Row],[Plaats]])</f>
        <v>3</v>
      </c>
      <c r="G50" s="58" t="str">
        <f>INDEX(tblGemProv[Grootte],MATCH(tblGem[[#This Row],[Plaats]],tblGemProv[Gemeentenaam],0))</f>
        <v>Klein</v>
      </c>
      <c r="H50" s="58" t="str">
        <f>INDEX(tblGemProv[Provincie],MATCH(tblGem[[#This Row],[Plaats]],tblGemProv[Gemeentenaam],0))</f>
        <v>Overijssel</v>
      </c>
      <c r="I50" s="68">
        <f>INDEX(tblGemProv[InwonerAantal],MATCH(tblGem[[#This Row],[Plaats]],tblGemProv[Gemeentenaam],0))</f>
        <v>23124</v>
      </c>
      <c r="J50" s="69">
        <f>tblGem[[#This Row],[Aantal]]/INDEX($N$5:$N$16,MATCH(tblGem[[#This Row],[Prov]],$M$5:$M$16,0))*100000</f>
        <v>0.26052951756012371</v>
      </c>
      <c r="K50" s="69">
        <f>tblGem[[#This Row],[Aantal]]/tblGem[[#This Row],[Inwoners]]*100000</f>
        <v>12.973533990659055</v>
      </c>
      <c r="M50" s="58"/>
      <c r="N50" s="58"/>
    </row>
    <row r="51" spans="2:14" x14ac:dyDescent="0.3">
      <c r="B51" s="63">
        <v>43909</v>
      </c>
      <c r="C51" s="64" t="s">
        <v>50</v>
      </c>
      <c r="D51" s="65">
        <v>13.2</v>
      </c>
      <c r="E51" s="66">
        <v>3</v>
      </c>
      <c r="F51" s="67">
        <f>tblGem[[#This Row],[Aantal]]-SUMIFS(tblGem[Aantal],tblGem[Datum],tblGem[[#This Row],[Datum]]-1,tblGem[Plaats],tblGem[[#This Row],[Plaats]])</f>
        <v>3</v>
      </c>
      <c r="G51" s="58" t="str">
        <f>INDEX(tblGemProv[Grootte],MATCH(tblGem[[#This Row],[Plaats]],tblGemProv[Gemeentenaam],0))</f>
        <v>Klein</v>
      </c>
      <c r="H51" s="58" t="str">
        <f>INDEX(tblGemProv[Provincie],MATCH(tblGem[[#This Row],[Plaats]],tblGemProv[Gemeentenaam],0))</f>
        <v>Zeeland</v>
      </c>
      <c r="I51" s="68">
        <f>INDEX(tblGemProv[InwonerAantal],MATCH(tblGem[[#This Row],[Plaats]],tblGemProv[Gemeentenaam],0))</f>
        <v>22716</v>
      </c>
      <c r="J51" s="69">
        <f>tblGem[[#This Row],[Aantal]]/INDEX($N$5:$N$16,MATCH(tblGem[[#This Row],[Prov]],$M$5:$M$16,0))*100000</f>
        <v>0.78471582824139952</v>
      </c>
      <c r="K51" s="69">
        <f>tblGem[[#This Row],[Aantal]]/tblGem[[#This Row],[Inwoners]]*100000</f>
        <v>13.206550449022716</v>
      </c>
      <c r="M51" s="58"/>
      <c r="N51" s="58"/>
    </row>
    <row r="52" spans="2:14" x14ac:dyDescent="0.3">
      <c r="B52" s="63">
        <v>43909</v>
      </c>
      <c r="C52" s="64" t="s">
        <v>51</v>
      </c>
      <c r="D52" s="65">
        <v>6.9</v>
      </c>
      <c r="E52" s="66">
        <v>2</v>
      </c>
      <c r="F52" s="67">
        <f>tblGem[[#This Row],[Aantal]]-SUMIFS(tblGem[Aantal],tblGem[Datum],tblGem[[#This Row],[Datum]]-1,tblGem[Plaats],tblGem[[#This Row],[Plaats]])</f>
        <v>2</v>
      </c>
      <c r="G52" s="58" t="str">
        <f>INDEX(tblGemProv[Grootte],MATCH(tblGem[[#This Row],[Plaats]],tblGemProv[Gemeentenaam],0))</f>
        <v>Klein</v>
      </c>
      <c r="H52" s="58" t="str">
        <f>INDEX(tblGemProv[Provincie],MATCH(tblGem[[#This Row],[Plaats]],tblGemProv[Gemeentenaam],0))</f>
        <v>Noord-Brabant</v>
      </c>
      <c r="I52" s="68">
        <f>INDEX(tblGemProv[InwonerAantal],MATCH(tblGem[[#This Row],[Plaats]],tblGemProv[Gemeentenaam],0))</f>
        <v>28853</v>
      </c>
      <c r="J52" s="69">
        <f>tblGem[[#This Row],[Aantal]]/INDEX($N$5:$N$16,MATCH(tblGem[[#This Row],[Prov]],$M$5:$M$16,0))*100000</f>
        <v>7.9104974674542361E-2</v>
      </c>
      <c r="K52" s="69">
        <f>tblGem[[#This Row],[Aantal]]/tblGem[[#This Row],[Inwoners]]*100000</f>
        <v>6.9316882126641941</v>
      </c>
      <c r="M52" s="58"/>
      <c r="N52" s="58"/>
    </row>
    <row r="53" spans="2:14" x14ac:dyDescent="0.3">
      <c r="B53" s="63">
        <v>43909</v>
      </c>
      <c r="C53" s="64" t="s">
        <v>52</v>
      </c>
      <c r="D53" s="65">
        <v>19.5</v>
      </c>
      <c r="E53" s="66">
        <v>6</v>
      </c>
      <c r="F53" s="67">
        <f>tblGem[[#This Row],[Aantal]]-SUMIFS(tblGem[Aantal],tblGem[Datum],tblGem[[#This Row],[Datum]]-1,tblGem[Plaats],tblGem[[#This Row],[Plaats]])</f>
        <v>6</v>
      </c>
      <c r="G53" s="58" t="str">
        <f>INDEX(tblGemProv[Grootte],MATCH(tblGem[[#This Row],[Plaats]],tblGemProv[Gemeentenaam],0))</f>
        <v>Klein</v>
      </c>
      <c r="H53" s="58" t="str">
        <f>INDEX(tblGemProv[Provincie],MATCH(tblGem[[#This Row],[Plaats]],tblGemProv[Gemeentenaam],0))</f>
        <v>Noord-Brabant</v>
      </c>
      <c r="I53" s="68">
        <f>INDEX(tblGemProv[InwonerAantal],MATCH(tblGem[[#This Row],[Plaats]],tblGemProv[Gemeentenaam],0))</f>
        <v>30672</v>
      </c>
      <c r="J53" s="69">
        <f>tblGem[[#This Row],[Aantal]]/INDEX($N$5:$N$16,MATCH(tblGem[[#This Row],[Prov]],$M$5:$M$16,0))*100000</f>
        <v>0.23731492402362706</v>
      </c>
      <c r="K53" s="69">
        <f>tblGem[[#This Row],[Aantal]]/tblGem[[#This Row],[Inwoners]]*100000</f>
        <v>19.561815336463223</v>
      </c>
      <c r="M53" s="58"/>
      <c r="N53" s="58"/>
    </row>
    <row r="54" spans="2:14" x14ac:dyDescent="0.3">
      <c r="B54" s="63">
        <v>43909</v>
      </c>
      <c r="C54" s="64" t="s">
        <v>53</v>
      </c>
      <c r="D54" s="65">
        <v>61.5</v>
      </c>
      <c r="E54" s="66">
        <v>113</v>
      </c>
      <c r="F54" s="67">
        <f>tblGem[[#This Row],[Aantal]]-SUMIFS(tblGem[Aantal],tblGem[Datum],tblGem[[#This Row],[Datum]]-1,tblGem[Plaats],tblGem[[#This Row],[Plaats]])</f>
        <v>113</v>
      </c>
      <c r="G54" s="58" t="str">
        <f>INDEX(tblGemProv[Grootte],MATCH(tblGem[[#This Row],[Plaats]],tblGemProv[Gemeentenaam],0))</f>
        <v>Groot</v>
      </c>
      <c r="H54" s="58" t="str">
        <f>INDEX(tblGemProv[Provincie],MATCH(tblGem[[#This Row],[Plaats]],tblGemProv[Gemeentenaam],0))</f>
        <v>Noord-Brabant</v>
      </c>
      <c r="I54" s="68">
        <f>INDEX(tblGemProv[InwonerAantal],MATCH(tblGem[[#This Row],[Plaats]],tblGemProv[Gemeentenaam],0))</f>
        <v>183448</v>
      </c>
      <c r="J54" s="69">
        <f>tblGem[[#This Row],[Aantal]]/INDEX($N$5:$N$16,MATCH(tblGem[[#This Row],[Prov]],$M$5:$M$16,0))*100000</f>
        <v>4.4694310691116428</v>
      </c>
      <c r="K54" s="69">
        <f>tblGem[[#This Row],[Aantal]]/tblGem[[#This Row],[Inwoners]]*100000</f>
        <v>61.597836989228554</v>
      </c>
      <c r="M54" s="58"/>
      <c r="N54" s="58"/>
    </row>
    <row r="55" spans="2:14" x14ac:dyDescent="0.3">
      <c r="B55" s="63">
        <v>43909</v>
      </c>
      <c r="C55" s="64" t="s">
        <v>54</v>
      </c>
      <c r="D55" s="65">
        <v>5.8</v>
      </c>
      <c r="E55" s="66">
        <v>1</v>
      </c>
      <c r="F55" s="67">
        <f>tblGem[[#This Row],[Aantal]]-SUMIFS(tblGem[Aantal],tblGem[Datum],tblGem[[#This Row],[Datum]]-1,tblGem[Plaats],tblGem[[#This Row],[Plaats]])</f>
        <v>1</v>
      </c>
      <c r="G55" s="58" t="str">
        <f>INDEX(tblGemProv[Grootte],MATCH(tblGem[[#This Row],[Plaats]],tblGemProv[Gemeentenaam],0))</f>
        <v>Klein</v>
      </c>
      <c r="H55" s="58" t="str">
        <f>INDEX(tblGemProv[Provincie],MATCH(tblGem[[#This Row],[Plaats]],tblGemProv[Gemeentenaam],0))</f>
        <v>Zuid-Holland</v>
      </c>
      <c r="I55" s="68">
        <f>INDEX(tblGemProv[InwonerAantal],MATCH(tblGem[[#This Row],[Plaats]],tblGemProv[Gemeentenaam],0))</f>
        <v>17040</v>
      </c>
      <c r="J55" s="69">
        <f>tblGem[[#This Row],[Aantal]]/INDEX($N$5:$N$16,MATCH(tblGem[[#This Row],[Prov]],$M$5:$M$16,0))*100000</f>
        <v>2.7427242382769109E-2</v>
      </c>
      <c r="K55" s="69">
        <f>tblGem[[#This Row],[Aantal]]/tblGem[[#This Row],[Inwoners]]*100000</f>
        <v>5.868544600938967</v>
      </c>
      <c r="M55" s="58"/>
      <c r="N55" s="58"/>
    </row>
    <row r="56" spans="2:14" x14ac:dyDescent="0.3">
      <c r="B56" s="63">
        <v>43909</v>
      </c>
      <c r="C56" s="64" t="s">
        <v>55</v>
      </c>
      <c r="D56" s="65">
        <v>8.3000000000000007</v>
      </c>
      <c r="E56" s="66">
        <v>3</v>
      </c>
      <c r="F56" s="67">
        <f>tblGem[[#This Row],[Aantal]]-SUMIFS(tblGem[Aantal],tblGem[Datum],tblGem[[#This Row],[Datum]]-1,tblGem[Plaats],tblGem[[#This Row],[Plaats]])</f>
        <v>3</v>
      </c>
      <c r="G56" s="58" t="str">
        <f>INDEX(tblGemProv[Grootte],MATCH(tblGem[[#This Row],[Plaats]],tblGemProv[Gemeentenaam],0))</f>
        <v>Klein</v>
      </c>
      <c r="H56" s="58" t="str">
        <f>INDEX(tblGemProv[Provincie],MATCH(tblGem[[#This Row],[Plaats]],tblGemProv[Gemeentenaam],0))</f>
        <v>Gelderland</v>
      </c>
      <c r="I56" s="68">
        <f>INDEX(tblGemProv[InwonerAantal],MATCH(tblGem[[#This Row],[Plaats]],tblGemProv[Gemeentenaam],0))</f>
        <v>36352</v>
      </c>
      <c r="J56" s="69">
        <f>tblGem[[#This Row],[Aantal]]/INDEX($N$5:$N$16,MATCH(tblGem[[#This Row],[Prov]],$M$5:$M$16,0))*100000</f>
        <v>0.14562378677182647</v>
      </c>
      <c r="K56" s="69">
        <f>tblGem[[#This Row],[Aantal]]/tblGem[[#This Row],[Inwoners]]*100000</f>
        <v>8.2526408450704221</v>
      </c>
      <c r="M56" s="58"/>
      <c r="N56" s="58"/>
    </row>
    <row r="57" spans="2:14" x14ac:dyDescent="0.3">
      <c r="B57" s="63">
        <v>43909</v>
      </c>
      <c r="C57" s="64" t="s">
        <v>56</v>
      </c>
      <c r="D57" s="65">
        <v>4.8</v>
      </c>
      <c r="E57" s="66">
        <v>1</v>
      </c>
      <c r="F57" s="67">
        <f>tblGem[[#This Row],[Aantal]]-SUMIFS(tblGem[Aantal],tblGem[Datum],tblGem[[#This Row],[Datum]]-1,tblGem[Plaats],tblGem[[#This Row],[Plaats]])</f>
        <v>1</v>
      </c>
      <c r="G57" s="58" t="str">
        <f>INDEX(tblGemProv[Grootte],MATCH(tblGem[[#This Row],[Plaats]],tblGemProv[Gemeentenaam],0))</f>
        <v>Klein</v>
      </c>
      <c r="H57" s="58" t="str">
        <f>INDEX(tblGemProv[Provincie],MATCH(tblGem[[#This Row],[Plaats]],tblGemProv[Gemeentenaam],0))</f>
        <v>Gelderland</v>
      </c>
      <c r="I57" s="68">
        <f>INDEX(tblGemProv[InwonerAantal],MATCH(tblGem[[#This Row],[Plaats]],tblGemProv[Gemeentenaam],0))</f>
        <v>20771</v>
      </c>
      <c r="J57" s="69">
        <f>tblGem[[#This Row],[Aantal]]/INDEX($N$5:$N$16,MATCH(tblGem[[#This Row],[Prov]],$M$5:$M$16,0))*100000</f>
        <v>4.8541262257275487E-2</v>
      </c>
      <c r="K57" s="69">
        <f>tblGem[[#This Row],[Aantal]]/tblGem[[#This Row],[Inwoners]]*100000</f>
        <v>4.8144046988589864</v>
      </c>
      <c r="M57" s="58"/>
      <c r="N57" s="58"/>
    </row>
    <row r="58" spans="2:14" x14ac:dyDescent="0.3">
      <c r="B58" s="63">
        <v>43909</v>
      </c>
      <c r="C58" s="64" t="s">
        <v>57</v>
      </c>
      <c r="D58" s="65">
        <v>14.2</v>
      </c>
      <c r="E58" s="66">
        <v>4</v>
      </c>
      <c r="F58" s="67">
        <f>tblGem[[#This Row],[Aantal]]-SUMIFS(tblGem[Aantal],tblGem[Datum],tblGem[[#This Row],[Datum]]-1,tblGem[Plaats],tblGem[[#This Row],[Plaats]])</f>
        <v>4</v>
      </c>
      <c r="G58" s="58" t="str">
        <f>INDEX(tblGemProv[Grootte],MATCH(tblGem[[#This Row],[Plaats]],tblGemProv[Gemeentenaam],0))</f>
        <v>Klein</v>
      </c>
      <c r="H58" s="58" t="str">
        <f>INDEX(tblGemProv[Provincie],MATCH(tblGem[[#This Row],[Plaats]],tblGemProv[Gemeentenaam],0))</f>
        <v>Limburg</v>
      </c>
      <c r="I58" s="68">
        <f>INDEX(tblGemProv[InwonerAantal],MATCH(tblGem[[#This Row],[Plaats]],tblGemProv[Gemeentenaam],0))</f>
        <v>28241</v>
      </c>
      <c r="J58" s="69">
        <f>tblGem[[#This Row],[Aantal]]/INDEX($N$5:$N$16,MATCH(tblGem[[#This Row],[Prov]],$M$5:$M$16,0))*100000</f>
        <v>0.35803859297993729</v>
      </c>
      <c r="K58" s="69">
        <f>tblGem[[#This Row],[Aantal]]/tblGem[[#This Row],[Inwoners]]*100000</f>
        <v>14.163804397861266</v>
      </c>
      <c r="M58" s="58"/>
      <c r="N58" s="58"/>
    </row>
    <row r="59" spans="2:14" x14ac:dyDescent="0.3">
      <c r="B59" s="63">
        <v>43909</v>
      </c>
      <c r="C59" s="64" t="s">
        <v>58</v>
      </c>
      <c r="D59" s="65">
        <v>6.6</v>
      </c>
      <c r="E59" s="66">
        <v>1</v>
      </c>
      <c r="F59" s="67">
        <f>tblGem[[#This Row],[Aantal]]-SUMIFS(tblGem[Aantal],tblGem[Datum],tblGem[[#This Row],[Datum]]-1,tblGem[Plaats],tblGem[[#This Row],[Plaats]])</f>
        <v>1</v>
      </c>
      <c r="G59" s="58" t="str">
        <f>INDEX(tblGemProv[Grootte],MATCH(tblGem[[#This Row],[Plaats]],tblGemProv[Gemeentenaam],0))</f>
        <v>Klein</v>
      </c>
      <c r="H59" s="58" t="str">
        <f>INDEX(tblGemProv[Provincie],MATCH(tblGem[[#This Row],[Plaats]],tblGemProv[Gemeentenaam],0))</f>
        <v>Utrecht</v>
      </c>
      <c r="I59" s="68">
        <f>INDEX(tblGemProv[InwonerAantal],MATCH(tblGem[[#This Row],[Plaats]],tblGemProv[Gemeentenaam],0))</f>
        <v>15214</v>
      </c>
      <c r="J59" s="69">
        <f>tblGem[[#This Row],[Aantal]]/INDEX($N$5:$N$16,MATCH(tblGem[[#This Row],[Prov]],$M$5:$M$16,0))*100000</f>
        <v>7.5158697589961201E-2</v>
      </c>
      <c r="K59" s="69">
        <f>tblGem[[#This Row],[Aantal]]/tblGem[[#This Row],[Inwoners]]*100000</f>
        <v>6.5728933876692519</v>
      </c>
      <c r="M59" s="58"/>
      <c r="N59" s="58"/>
    </row>
    <row r="60" spans="2:14" x14ac:dyDescent="0.3">
      <c r="B60" s="63">
        <v>43909</v>
      </c>
      <c r="C60" s="64" t="s">
        <v>59</v>
      </c>
      <c r="D60" s="65">
        <v>0</v>
      </c>
      <c r="E60" s="66">
        <v>0</v>
      </c>
      <c r="F60" s="67">
        <f>tblGem[[#This Row],[Aantal]]-SUMIFS(tblGem[Aantal],tblGem[Datum],tblGem[[#This Row],[Datum]]-1,tblGem[Plaats],tblGem[[#This Row],[Plaats]])</f>
        <v>0</v>
      </c>
      <c r="G60" s="58" t="str">
        <f>INDEX(tblGemProv[Grootte],MATCH(tblGem[[#This Row],[Plaats]],tblGemProv[Gemeentenaam],0))</f>
        <v>Klein</v>
      </c>
      <c r="H60" s="58" t="str">
        <f>INDEX(tblGemProv[Provincie],MATCH(tblGem[[#This Row],[Plaats]],tblGemProv[Gemeentenaam],0))</f>
        <v>Utrecht</v>
      </c>
      <c r="I60" s="68">
        <f>INDEX(tblGemProv[InwonerAantal],MATCH(tblGem[[#This Row],[Plaats]],tblGemProv[Gemeentenaam],0))</f>
        <v>21266</v>
      </c>
      <c r="J60" s="69">
        <f>tblGem[[#This Row],[Aantal]]/INDEX($N$5:$N$16,MATCH(tblGem[[#This Row],[Prov]],$M$5:$M$16,0))*100000</f>
        <v>0</v>
      </c>
      <c r="K60" s="69">
        <f>tblGem[[#This Row],[Aantal]]/tblGem[[#This Row],[Inwoners]]*100000</f>
        <v>0</v>
      </c>
      <c r="M60" s="58"/>
      <c r="N60" s="58"/>
    </row>
    <row r="61" spans="2:14" x14ac:dyDescent="0.3">
      <c r="B61" s="63">
        <v>43909</v>
      </c>
      <c r="C61" s="64" t="s">
        <v>60</v>
      </c>
      <c r="D61" s="65">
        <v>18.8</v>
      </c>
      <c r="E61" s="66">
        <v>5</v>
      </c>
      <c r="F61" s="67">
        <f>tblGem[[#This Row],[Aantal]]-SUMIFS(tblGem[Aantal],tblGem[Datum],tblGem[[#This Row],[Datum]]-1,tblGem[Plaats],tblGem[[#This Row],[Plaats]])</f>
        <v>5</v>
      </c>
      <c r="G61" s="58" t="str">
        <f>INDEX(tblGemProv[Grootte],MATCH(tblGem[[#This Row],[Plaats]],tblGemProv[Gemeentenaam],0))</f>
        <v>Klein</v>
      </c>
      <c r="H61" s="58" t="str">
        <f>INDEX(tblGemProv[Provincie],MATCH(tblGem[[#This Row],[Plaats]],tblGemProv[Gemeentenaam],0))</f>
        <v>Gelderland</v>
      </c>
      <c r="I61" s="68">
        <f>INDEX(tblGemProv[InwonerAantal],MATCH(tblGem[[#This Row],[Plaats]],tblGemProv[Gemeentenaam],0))</f>
        <v>26365</v>
      </c>
      <c r="J61" s="69">
        <f>tblGem[[#This Row],[Aantal]]/INDEX($N$5:$N$16,MATCH(tblGem[[#This Row],[Prov]],$M$5:$M$16,0))*100000</f>
        <v>0.24270631128637743</v>
      </c>
      <c r="K61" s="69">
        <f>tblGem[[#This Row],[Aantal]]/tblGem[[#This Row],[Inwoners]]*100000</f>
        <v>18.964536317087045</v>
      </c>
      <c r="M61" s="58"/>
      <c r="N61" s="58"/>
    </row>
    <row r="62" spans="2:14" x14ac:dyDescent="0.3">
      <c r="B62" s="63">
        <v>43909</v>
      </c>
      <c r="C62" s="64" t="s">
        <v>61</v>
      </c>
      <c r="D62" s="65">
        <v>3</v>
      </c>
      <c r="E62" s="66">
        <v>2</v>
      </c>
      <c r="F62" s="67">
        <f>tblGem[[#This Row],[Aantal]]-SUMIFS(tblGem[Aantal],tblGem[Datum],tblGem[[#This Row],[Datum]]-1,tblGem[Plaats],tblGem[[#This Row],[Plaats]])</f>
        <v>2</v>
      </c>
      <c r="G62" s="58" t="str">
        <f>INDEX(tblGemProv[Grootte],MATCH(tblGem[[#This Row],[Plaats]],tblGemProv[Gemeentenaam],0))</f>
        <v>Middelgroot</v>
      </c>
      <c r="H62" s="58" t="str">
        <f>INDEX(tblGemProv[Provincie],MATCH(tblGem[[#This Row],[Plaats]],tblGemProv[Gemeentenaam],0))</f>
        <v>Zuid-Holland</v>
      </c>
      <c r="I62" s="68">
        <f>INDEX(tblGemProv[InwonerAantal],MATCH(tblGem[[#This Row],[Plaats]],tblGemProv[Gemeentenaam],0))</f>
        <v>66854</v>
      </c>
      <c r="J62" s="69">
        <f>tblGem[[#This Row],[Aantal]]/INDEX($N$5:$N$16,MATCH(tblGem[[#This Row],[Prov]],$M$5:$M$16,0))*100000</f>
        <v>5.4854484765538218E-2</v>
      </c>
      <c r="K62" s="69">
        <f>tblGem[[#This Row],[Aantal]]/tblGem[[#This Row],[Inwoners]]*100000</f>
        <v>2.991593621922398</v>
      </c>
      <c r="M62" s="58"/>
      <c r="N62" s="58"/>
    </row>
    <row r="63" spans="2:14" x14ac:dyDescent="0.3">
      <c r="B63" s="63">
        <v>43909</v>
      </c>
      <c r="C63" s="64" t="s">
        <v>62</v>
      </c>
      <c r="D63" s="65">
        <v>16.8</v>
      </c>
      <c r="E63" s="66">
        <v>6</v>
      </c>
      <c r="F63" s="67">
        <f>tblGem[[#This Row],[Aantal]]-SUMIFS(tblGem[Aantal],tblGem[Datum],tblGem[[#This Row],[Datum]]-1,tblGem[Plaats],tblGem[[#This Row],[Plaats]])</f>
        <v>6</v>
      </c>
      <c r="G63" s="58" t="str">
        <f>INDEX(tblGemProv[Grootte],MATCH(tblGem[[#This Row],[Plaats]],tblGemProv[Gemeentenaam],0))</f>
        <v>Klein</v>
      </c>
      <c r="H63" s="58" t="str">
        <f>INDEX(tblGemProv[Provincie],MATCH(tblGem[[#This Row],[Plaats]],tblGemProv[Gemeentenaam],0))</f>
        <v>Noord-Holland</v>
      </c>
      <c r="I63" s="68">
        <f>INDEX(tblGemProv[InwonerAantal],MATCH(tblGem[[#This Row],[Plaats]],tblGemProv[Gemeentenaam],0))</f>
        <v>35608</v>
      </c>
      <c r="J63" s="69">
        <f>tblGem[[#This Row],[Aantal]]/INDEX($N$5:$N$16,MATCH(tblGem[[#This Row],[Prov]],$M$5:$M$16,0))*100000</f>
        <v>0.21192561975881449</v>
      </c>
      <c r="K63" s="69">
        <f>tblGem[[#This Row],[Aantal]]/tblGem[[#This Row],[Inwoners]]*100000</f>
        <v>16.850146034598968</v>
      </c>
      <c r="M63" s="58"/>
      <c r="N63" s="58"/>
    </row>
    <row r="64" spans="2:14" x14ac:dyDescent="0.3">
      <c r="B64" s="63">
        <v>43909</v>
      </c>
      <c r="C64" s="64" t="s">
        <v>63</v>
      </c>
      <c r="D64" s="65">
        <v>33.799999999999997</v>
      </c>
      <c r="E64" s="66">
        <v>12</v>
      </c>
      <c r="F64" s="67">
        <f>tblGem[[#This Row],[Aantal]]-SUMIFS(tblGem[Aantal],tblGem[Datum],tblGem[[#This Row],[Datum]]-1,tblGem[Plaats],tblGem[[#This Row],[Plaats]])</f>
        <v>12</v>
      </c>
      <c r="G64" s="58" t="str">
        <f>INDEX(tblGemProv[Grootte],MATCH(tblGem[[#This Row],[Plaats]],tblGemProv[Gemeentenaam],0))</f>
        <v>Klein</v>
      </c>
      <c r="H64" s="58" t="str">
        <f>INDEX(tblGemProv[Provincie],MATCH(tblGem[[#This Row],[Plaats]],tblGemProv[Gemeentenaam],0))</f>
        <v>Drenthe</v>
      </c>
      <c r="I64" s="68">
        <f>INDEX(tblGemProv[InwonerAantal],MATCH(tblGem[[#This Row],[Plaats]],tblGemProv[Gemeentenaam],0))</f>
        <v>35299</v>
      </c>
      <c r="J64" s="69">
        <f>tblGem[[#This Row],[Aantal]]/INDEX($N$5:$N$16,MATCH(tblGem[[#This Row],[Prov]],$M$5:$M$16,0))*100000</f>
        <v>2.4385287543182281</v>
      </c>
      <c r="K64" s="69">
        <f>tblGem[[#This Row],[Aantal]]/tblGem[[#This Row],[Inwoners]]*100000</f>
        <v>33.995297317204454</v>
      </c>
      <c r="M64" s="58"/>
      <c r="N64" s="58"/>
    </row>
    <row r="65" spans="2:14" x14ac:dyDescent="0.3">
      <c r="B65" s="63">
        <v>43909</v>
      </c>
      <c r="C65" s="64" t="s">
        <v>64</v>
      </c>
      <c r="D65" s="65">
        <v>29.4</v>
      </c>
      <c r="E65" s="66">
        <v>6</v>
      </c>
      <c r="F65" s="67">
        <f>tblGem[[#This Row],[Aantal]]-SUMIFS(tblGem[Aantal],tblGem[Datum],tblGem[[#This Row],[Datum]]-1,tblGem[Plaats],tblGem[[#This Row],[Plaats]])</f>
        <v>6</v>
      </c>
      <c r="G65" s="58" t="str">
        <f>INDEX(tblGemProv[Grootte],MATCH(tblGem[[#This Row],[Plaats]],tblGemProv[Gemeentenaam],0))</f>
        <v>Klein</v>
      </c>
      <c r="H65" s="58" t="str">
        <f>INDEX(tblGemProv[Provincie],MATCH(tblGem[[#This Row],[Plaats]],tblGemProv[Gemeentenaam],0))</f>
        <v>Noord-Brabant</v>
      </c>
      <c r="I65" s="68">
        <f>INDEX(tblGemProv[InwonerAantal],MATCH(tblGem[[#This Row],[Plaats]],tblGemProv[Gemeentenaam],0))</f>
        <v>20336</v>
      </c>
      <c r="J65" s="69">
        <f>tblGem[[#This Row],[Aantal]]/INDEX($N$5:$N$16,MATCH(tblGem[[#This Row],[Prov]],$M$5:$M$16,0))*100000</f>
        <v>0.23731492402362706</v>
      </c>
      <c r="K65" s="69">
        <f>tblGem[[#This Row],[Aantal]]/tblGem[[#This Row],[Inwoners]]*100000</f>
        <v>29.504327301337529</v>
      </c>
      <c r="M65" s="58"/>
      <c r="N65" s="58"/>
    </row>
    <row r="66" spans="2:14" x14ac:dyDescent="0.3">
      <c r="B66" s="63">
        <v>43909</v>
      </c>
      <c r="C66" s="64" t="s">
        <v>65</v>
      </c>
      <c r="D66" s="65">
        <v>16</v>
      </c>
      <c r="E66" s="66">
        <v>4</v>
      </c>
      <c r="F66" s="67">
        <f>tblGem[[#This Row],[Aantal]]-SUMIFS(tblGem[Aantal],tblGem[Datum],tblGem[[#This Row],[Datum]]-1,tblGem[Plaats],tblGem[[#This Row],[Plaats]])</f>
        <v>4</v>
      </c>
      <c r="G66" s="58" t="str">
        <f>INDEX(tblGemProv[Grootte],MATCH(tblGem[[#This Row],[Plaats]],tblGemProv[Gemeentenaam],0))</f>
        <v>Klein</v>
      </c>
      <c r="H66" s="58" t="str">
        <f>INDEX(tblGemProv[Provincie],MATCH(tblGem[[#This Row],[Plaats]],tblGemProv[Gemeentenaam],0))</f>
        <v>Noord-Brabant</v>
      </c>
      <c r="I66" s="68">
        <f>INDEX(tblGemProv[InwonerAantal],MATCH(tblGem[[#This Row],[Plaats]],tblGemProv[Gemeentenaam],0))</f>
        <v>24911</v>
      </c>
      <c r="J66" s="69">
        <f>tblGem[[#This Row],[Aantal]]/INDEX($N$5:$N$16,MATCH(tblGem[[#This Row],[Prov]],$M$5:$M$16,0))*100000</f>
        <v>0.15820994934908472</v>
      </c>
      <c r="K66" s="69">
        <f>tblGem[[#This Row],[Aantal]]/tblGem[[#This Row],[Inwoners]]*100000</f>
        <v>16.057163502067361</v>
      </c>
      <c r="M66" s="58"/>
      <c r="N66" s="58"/>
    </row>
    <row r="67" spans="2:14" x14ac:dyDescent="0.3">
      <c r="B67" s="63">
        <v>43909</v>
      </c>
      <c r="C67" s="64" t="s">
        <v>66</v>
      </c>
      <c r="D67" s="65">
        <v>14</v>
      </c>
      <c r="E67" s="66">
        <v>4</v>
      </c>
      <c r="F67" s="67">
        <f>tblGem[[#This Row],[Aantal]]-SUMIFS(tblGem[Aantal],tblGem[Datum],tblGem[[#This Row],[Datum]]-1,tblGem[Plaats],tblGem[[#This Row],[Plaats]])</f>
        <v>4</v>
      </c>
      <c r="G67" s="58" t="str">
        <f>INDEX(tblGemProv[Grootte],MATCH(tblGem[[#This Row],[Plaats]],tblGemProv[Gemeentenaam],0))</f>
        <v>Klein</v>
      </c>
      <c r="H67" s="58" t="str">
        <f>INDEX(tblGemProv[Provincie],MATCH(tblGem[[#This Row],[Plaats]],tblGemProv[Gemeentenaam],0))</f>
        <v>Gelderland</v>
      </c>
      <c r="I67" s="68">
        <f>INDEX(tblGemProv[InwonerAantal],MATCH(tblGem[[#This Row],[Plaats]],tblGemProv[Gemeentenaam],0))</f>
        <v>28195</v>
      </c>
      <c r="J67" s="69">
        <f>tblGem[[#This Row],[Aantal]]/INDEX($N$5:$N$16,MATCH(tblGem[[#This Row],[Prov]],$M$5:$M$16,0))*100000</f>
        <v>0.19416504902910195</v>
      </c>
      <c r="K67" s="69">
        <f>tblGem[[#This Row],[Aantal]]/tblGem[[#This Row],[Inwoners]]*100000</f>
        <v>14.18691257315127</v>
      </c>
      <c r="M67" s="58"/>
      <c r="N67" s="58"/>
    </row>
    <row r="68" spans="2:14" x14ac:dyDescent="0.3">
      <c r="B68" s="63">
        <v>43909</v>
      </c>
      <c r="C68" s="64" t="s">
        <v>67</v>
      </c>
      <c r="D68" s="65">
        <v>3.5</v>
      </c>
      <c r="E68" s="66">
        <v>1</v>
      </c>
      <c r="F68" s="67">
        <f>tblGem[[#This Row],[Aantal]]-SUMIFS(tblGem[Aantal],tblGem[Datum],tblGem[[#This Row],[Datum]]-1,tblGem[Plaats],tblGem[[#This Row],[Plaats]])</f>
        <v>1</v>
      </c>
      <c r="G68" s="58" t="str">
        <f>INDEX(tblGemProv[Grootte],MATCH(tblGem[[#This Row],[Plaats]],tblGemProv[Gemeentenaam],0))</f>
        <v>Klein</v>
      </c>
      <c r="H68" s="58" t="str">
        <f>INDEX(tblGemProv[Provincie],MATCH(tblGem[[#This Row],[Plaats]],tblGemProv[Gemeentenaam],0))</f>
        <v>Overijssel</v>
      </c>
      <c r="I68" s="68">
        <f>INDEX(tblGemProv[InwonerAantal],MATCH(tblGem[[#This Row],[Plaats]],tblGemProv[Gemeentenaam],0))</f>
        <v>28242</v>
      </c>
      <c r="J68" s="69">
        <f>tblGem[[#This Row],[Aantal]]/INDEX($N$5:$N$16,MATCH(tblGem[[#This Row],[Prov]],$M$5:$M$16,0))*100000</f>
        <v>8.6843172520041229E-2</v>
      </c>
      <c r="K68" s="69">
        <f>tblGem[[#This Row],[Aantal]]/tblGem[[#This Row],[Inwoners]]*100000</f>
        <v>3.5408257205580345</v>
      </c>
      <c r="M68" s="58"/>
      <c r="N68" s="58"/>
    </row>
    <row r="69" spans="2:14" x14ac:dyDescent="0.3">
      <c r="B69" s="63">
        <v>43909</v>
      </c>
      <c r="C69" s="64" t="s">
        <v>68</v>
      </c>
      <c r="D69" s="65">
        <v>0</v>
      </c>
      <c r="E69" s="66">
        <v>0</v>
      </c>
      <c r="F69" s="67">
        <f>tblGem[[#This Row],[Aantal]]-SUMIFS(tblGem[Aantal],tblGem[Datum],tblGem[[#This Row],[Datum]]-1,tblGem[Plaats],tblGem[[#This Row],[Plaats]])</f>
        <v>0</v>
      </c>
      <c r="G69" s="58" t="str">
        <f>INDEX(tblGemProv[Grootte],MATCH(tblGem[[#This Row],[Plaats]],tblGemProv[Gemeentenaam],0))</f>
        <v>Klein</v>
      </c>
      <c r="H69" s="58" t="str">
        <f>INDEX(tblGemProv[Provincie],MATCH(tblGem[[#This Row],[Plaats]],tblGemProv[Gemeentenaam],0))</f>
        <v>Friesland</v>
      </c>
      <c r="I69" s="68">
        <f>INDEX(tblGemProv[InwonerAantal],MATCH(tblGem[[#This Row],[Plaats]],tblGemProv[Gemeentenaam],0))</f>
        <v>18904</v>
      </c>
      <c r="J69" s="69">
        <f>tblGem[[#This Row],[Aantal]]/INDEX($N$5:$N$16,MATCH(tblGem[[#This Row],[Prov]],$M$5:$M$16,0))*100000</f>
        <v>0</v>
      </c>
      <c r="K69" s="69">
        <f>tblGem[[#This Row],[Aantal]]/tblGem[[#This Row],[Inwoners]]*100000</f>
        <v>0</v>
      </c>
      <c r="M69" s="58"/>
      <c r="N69" s="58"/>
    </row>
    <row r="70" spans="2:14" x14ac:dyDescent="0.3">
      <c r="B70" s="63">
        <v>43909</v>
      </c>
      <c r="C70" s="64" t="s">
        <v>69</v>
      </c>
      <c r="D70" s="65">
        <v>37.4</v>
      </c>
      <c r="E70" s="66">
        <v>16</v>
      </c>
      <c r="F70" s="67">
        <f>tblGem[[#This Row],[Aantal]]-SUMIFS(tblGem[Aantal],tblGem[Datum],tblGem[[#This Row],[Datum]]-1,tblGem[Plaats],tblGem[[#This Row],[Plaats]])</f>
        <v>16</v>
      </c>
      <c r="G70" s="58" t="str">
        <f>INDEX(tblGemProv[Grootte],MATCH(tblGem[[#This Row],[Plaats]],tblGemProv[Gemeentenaam],0))</f>
        <v>Klein</v>
      </c>
      <c r="H70" s="58" t="str">
        <f>INDEX(tblGemProv[Provincie],MATCH(tblGem[[#This Row],[Plaats]],tblGemProv[Gemeentenaam],0))</f>
        <v>Utrecht</v>
      </c>
      <c r="I70" s="68">
        <f>INDEX(tblGemProv[InwonerAantal],MATCH(tblGem[[#This Row],[Plaats]],tblGemProv[Gemeentenaam],0))</f>
        <v>42846</v>
      </c>
      <c r="J70" s="69">
        <f>tblGem[[#This Row],[Aantal]]/INDEX($N$5:$N$16,MATCH(tblGem[[#This Row],[Prov]],$M$5:$M$16,0))*100000</f>
        <v>1.2025391614393792</v>
      </c>
      <c r="K70" s="69">
        <f>tblGem[[#This Row],[Aantal]]/tblGem[[#This Row],[Inwoners]]*100000</f>
        <v>37.343042524389674</v>
      </c>
      <c r="M70" s="58"/>
      <c r="N70" s="58"/>
    </row>
    <row r="71" spans="2:14" x14ac:dyDescent="0.3">
      <c r="B71" s="63">
        <v>43909</v>
      </c>
      <c r="C71" s="64" t="s">
        <v>70</v>
      </c>
      <c r="D71" s="65">
        <v>9.6999999999999993</v>
      </c>
      <c r="E71" s="66">
        <v>5</v>
      </c>
      <c r="F71" s="67">
        <f>tblGem[[#This Row],[Aantal]]-SUMIFS(tblGem[Aantal],tblGem[Datum],tblGem[[#This Row],[Datum]]-1,tblGem[Plaats],tblGem[[#This Row],[Plaats]])</f>
        <v>5</v>
      </c>
      <c r="G71" s="58" t="str">
        <f>INDEX(tblGemProv[Grootte],MATCH(tblGem[[#This Row],[Plaats]],tblGemProv[Gemeentenaam],0))</f>
        <v>Middelgroot</v>
      </c>
      <c r="H71" s="58" t="str">
        <f>INDEX(tblGemProv[Provincie],MATCH(tblGem[[#This Row],[Plaats]],tblGemProv[Gemeentenaam],0))</f>
        <v>Friesland</v>
      </c>
      <c r="I71" s="68">
        <f>INDEX(tblGemProv[InwonerAantal],MATCH(tblGem[[#This Row],[Plaats]],tblGemProv[Gemeentenaam],0))</f>
        <v>51742</v>
      </c>
      <c r="J71" s="69">
        <f>tblGem[[#This Row],[Aantal]]/INDEX($N$5:$N$16,MATCH(tblGem[[#This Row],[Prov]],$M$5:$M$16,0))*100000</f>
        <v>0.77247755180234456</v>
      </c>
      <c r="K71" s="69">
        <f>tblGem[[#This Row],[Aantal]]/tblGem[[#This Row],[Inwoners]]*100000</f>
        <v>9.6633295968458892</v>
      </c>
      <c r="M71" s="58"/>
      <c r="N71" s="58"/>
    </row>
    <row r="72" spans="2:14" x14ac:dyDescent="0.3">
      <c r="B72" s="63">
        <v>43909</v>
      </c>
      <c r="C72" s="64" t="s">
        <v>71</v>
      </c>
      <c r="D72" s="65">
        <v>4.5</v>
      </c>
      <c r="E72" s="66">
        <v>2</v>
      </c>
      <c r="F72" s="67">
        <f>tblGem[[#This Row],[Aantal]]-SUMIFS(tblGem[Aantal],tblGem[Datum],tblGem[[#This Row],[Datum]]-1,tblGem[Plaats],tblGem[[#This Row],[Plaats]])</f>
        <v>2</v>
      </c>
      <c r="G72" s="58" t="str">
        <f>INDEX(tblGemProv[Grootte],MATCH(tblGem[[#This Row],[Plaats]],tblGemProv[Gemeentenaam],0))</f>
        <v>Klein</v>
      </c>
      <c r="H72" s="58" t="str">
        <f>INDEX(tblGemProv[Provincie],MATCH(tblGem[[#This Row],[Plaats]],tblGemProv[Gemeentenaam],0))</f>
        <v>Utrecht</v>
      </c>
      <c r="I72" s="68">
        <f>INDEX(tblGemProv[InwonerAantal],MATCH(tblGem[[#This Row],[Plaats]],tblGemProv[Gemeentenaam],0))</f>
        <v>43620</v>
      </c>
      <c r="J72" s="69">
        <f>tblGem[[#This Row],[Aantal]]/INDEX($N$5:$N$16,MATCH(tblGem[[#This Row],[Prov]],$M$5:$M$16,0))*100000</f>
        <v>0.1503173951799224</v>
      </c>
      <c r="K72" s="69">
        <f>tblGem[[#This Row],[Aantal]]/tblGem[[#This Row],[Inwoners]]*100000</f>
        <v>4.5850527281063727</v>
      </c>
      <c r="M72" s="58"/>
      <c r="N72" s="58"/>
    </row>
    <row r="73" spans="2:14" x14ac:dyDescent="0.3">
      <c r="B73" s="63">
        <v>43909</v>
      </c>
      <c r="C73" s="64" t="s">
        <v>72</v>
      </c>
      <c r="D73" s="65">
        <v>4.0999999999999996</v>
      </c>
      <c r="E73" s="66">
        <v>1</v>
      </c>
      <c r="F73" s="67">
        <f>tblGem[[#This Row],[Aantal]]-SUMIFS(tblGem[Aantal],tblGem[Datum],tblGem[[#This Row],[Datum]]-1,tblGem[Plaats],tblGem[[#This Row],[Plaats]])</f>
        <v>1</v>
      </c>
      <c r="G73" s="58" t="str">
        <f>INDEX(tblGemProv[Grootte],MATCH(tblGem[[#This Row],[Plaats]],tblGemProv[Gemeentenaam],0))</f>
        <v>Klein</v>
      </c>
      <c r="H73" s="58" t="str">
        <f>INDEX(tblGemProv[Provincie],MATCH(tblGem[[#This Row],[Plaats]],tblGemProv[Gemeentenaam],0))</f>
        <v>Drenthe</v>
      </c>
      <c r="I73" s="68">
        <f>INDEX(tblGemProv[InwonerAantal],MATCH(tblGem[[#This Row],[Plaats]],tblGemProv[Gemeentenaam],0))</f>
        <v>23917</v>
      </c>
      <c r="J73" s="69">
        <f>tblGem[[#This Row],[Aantal]]/INDEX($N$5:$N$16,MATCH(tblGem[[#This Row],[Prov]],$M$5:$M$16,0))*100000</f>
        <v>0.20321072952651897</v>
      </c>
      <c r="K73" s="69">
        <f>tblGem[[#This Row],[Aantal]]/tblGem[[#This Row],[Inwoners]]*100000</f>
        <v>4.1811263954509341</v>
      </c>
      <c r="M73" s="58"/>
      <c r="N73" s="58"/>
    </row>
    <row r="74" spans="2:14" x14ac:dyDescent="0.3">
      <c r="B74" s="63">
        <v>43909</v>
      </c>
      <c r="C74" s="64" t="s">
        <v>73</v>
      </c>
      <c r="D74" s="65">
        <v>4.8</v>
      </c>
      <c r="E74" s="66">
        <v>5</v>
      </c>
      <c r="F74" s="67">
        <f>tblGem[[#This Row],[Aantal]]-SUMIFS(tblGem[Aantal],tblGem[Datum],tblGem[[#This Row],[Datum]]-1,tblGem[Plaats],tblGem[[#This Row],[Plaats]])</f>
        <v>5</v>
      </c>
      <c r="G74" s="58" t="str">
        <f>INDEX(tblGemProv[Grootte],MATCH(tblGem[[#This Row],[Plaats]],tblGemProv[Gemeentenaam],0))</f>
        <v>Groot</v>
      </c>
      <c r="H74" s="58" t="str">
        <f>INDEX(tblGemProv[Provincie],MATCH(tblGem[[#This Row],[Plaats]],tblGemProv[Gemeentenaam],0))</f>
        <v>Zuid-Holland</v>
      </c>
      <c r="I74" s="68">
        <f>INDEX(tblGemProv[InwonerAantal],MATCH(tblGem[[#This Row],[Plaats]],tblGemProv[Gemeentenaam],0))</f>
        <v>102253</v>
      </c>
      <c r="J74" s="69">
        <f>tblGem[[#This Row],[Aantal]]/INDEX($N$5:$N$16,MATCH(tblGem[[#This Row],[Prov]],$M$5:$M$16,0))*100000</f>
        <v>0.13713621191384553</v>
      </c>
      <c r="K74" s="69">
        <f>tblGem[[#This Row],[Aantal]]/tblGem[[#This Row],[Inwoners]]*100000</f>
        <v>4.8898320831662643</v>
      </c>
      <c r="M74" s="58"/>
      <c r="N74" s="58"/>
    </row>
    <row r="75" spans="2:14" x14ac:dyDescent="0.3">
      <c r="B75" s="63">
        <v>43909</v>
      </c>
      <c r="C75" s="64" t="s">
        <v>74</v>
      </c>
      <c r="D75" s="65">
        <v>0</v>
      </c>
      <c r="E75" s="66">
        <v>0</v>
      </c>
      <c r="F75" s="67">
        <f>tblGem[[#This Row],[Aantal]]-SUMIFS(tblGem[Aantal],tblGem[Datum],tblGem[[#This Row],[Datum]]-1,tblGem[Plaats],tblGem[[#This Row],[Plaats]])</f>
        <v>0</v>
      </c>
      <c r="G75" s="58" t="str">
        <f>INDEX(tblGemProv[Grootte],MATCH(tblGem[[#This Row],[Plaats]],tblGemProv[Gemeentenaam],0))</f>
        <v>Klein</v>
      </c>
      <c r="H75" s="58" t="str">
        <f>INDEX(tblGemProv[Provincie],MATCH(tblGem[[#This Row],[Plaats]],tblGemProv[Gemeentenaam],0))</f>
        <v>Groningen</v>
      </c>
      <c r="I75" s="68">
        <f>INDEX(tblGemProv[InwonerAantal],MATCH(tblGem[[#This Row],[Plaats]],tblGemProv[Gemeentenaam],0))</f>
        <v>24864</v>
      </c>
      <c r="J75" s="69">
        <f>tblGem[[#This Row],[Aantal]]/INDEX($N$5:$N$16,MATCH(tblGem[[#This Row],[Prov]],$M$5:$M$16,0))*100000</f>
        <v>0</v>
      </c>
      <c r="K75" s="69">
        <f>tblGem[[#This Row],[Aantal]]/tblGem[[#This Row],[Inwoners]]*100000</f>
        <v>0</v>
      </c>
      <c r="M75" s="58"/>
      <c r="N75" s="58"/>
    </row>
    <row r="76" spans="2:14" x14ac:dyDescent="0.3">
      <c r="B76" s="63">
        <v>43909</v>
      </c>
      <c r="C76" s="64" t="s">
        <v>75</v>
      </c>
      <c r="D76" s="65">
        <v>3.6</v>
      </c>
      <c r="E76" s="66">
        <v>2</v>
      </c>
      <c r="F76" s="67">
        <f>tblGem[[#This Row],[Aantal]]-SUMIFS(tblGem[Aantal],tblGem[Datum],tblGem[[#This Row],[Datum]]-1,tblGem[Plaats],tblGem[[#This Row],[Plaats]])</f>
        <v>2</v>
      </c>
      <c r="G76" s="58" t="str">
        <f>INDEX(tblGemProv[Grootte],MATCH(tblGem[[#This Row],[Plaats]],tblGemProv[Gemeentenaam],0))</f>
        <v>Middelgroot</v>
      </c>
      <c r="H76" s="58" t="str">
        <f>INDEX(tblGemProv[Provincie],MATCH(tblGem[[#This Row],[Plaats]],tblGemProv[Gemeentenaam],0))</f>
        <v>Noord-Holland</v>
      </c>
      <c r="I76" s="68">
        <f>INDEX(tblGemProv[InwonerAantal],MATCH(tblGem[[#This Row],[Plaats]],tblGemProv[Gemeentenaam],0))</f>
        <v>55760</v>
      </c>
      <c r="J76" s="69">
        <f>tblGem[[#This Row],[Aantal]]/INDEX($N$5:$N$16,MATCH(tblGem[[#This Row],[Prov]],$M$5:$M$16,0))*100000</f>
        <v>7.0641873252938178E-2</v>
      </c>
      <c r="K76" s="69">
        <f>tblGem[[#This Row],[Aantal]]/tblGem[[#This Row],[Inwoners]]*100000</f>
        <v>3.5868005738880919</v>
      </c>
      <c r="M76" s="58"/>
      <c r="N76" s="58"/>
    </row>
    <row r="77" spans="2:14" x14ac:dyDescent="0.3">
      <c r="B77" s="63">
        <v>43909</v>
      </c>
      <c r="C77" s="64" t="s">
        <v>76</v>
      </c>
      <c r="D77" s="65">
        <v>30.9</v>
      </c>
      <c r="E77" s="66">
        <v>10</v>
      </c>
      <c r="F77" s="67">
        <f>tblGem[[#This Row],[Aantal]]-SUMIFS(tblGem[Aantal],tblGem[Datum],tblGem[[#This Row],[Datum]]-1,tblGem[Plaats],tblGem[[#This Row],[Plaats]])</f>
        <v>10</v>
      </c>
      <c r="G77" s="58" t="str">
        <f>INDEX(tblGemProv[Grootte],MATCH(tblGem[[#This Row],[Plaats]],tblGemProv[Gemeentenaam],0))</f>
        <v>Klein</v>
      </c>
      <c r="H77" s="58" t="str">
        <f>INDEX(tblGemProv[Provincie],MATCH(tblGem[[#This Row],[Plaats]],tblGemProv[Gemeentenaam],0))</f>
        <v>Noord-Brabant</v>
      </c>
      <c r="I77" s="68">
        <f>INDEX(tblGemProv[InwonerAantal],MATCH(tblGem[[#This Row],[Plaats]],tblGemProv[Gemeentenaam],0))</f>
        <v>32137</v>
      </c>
      <c r="J77" s="69">
        <f>tblGem[[#This Row],[Aantal]]/INDEX($N$5:$N$16,MATCH(tblGem[[#This Row],[Prov]],$M$5:$M$16,0))*100000</f>
        <v>0.3955248733727118</v>
      </c>
      <c r="K77" s="69">
        <f>tblGem[[#This Row],[Aantal]]/tblGem[[#This Row],[Inwoners]]*100000</f>
        <v>31.116781280144384</v>
      </c>
      <c r="M77" s="58"/>
      <c r="N77" s="58"/>
    </row>
    <row r="78" spans="2:14" x14ac:dyDescent="0.3">
      <c r="B78" s="63">
        <v>43909</v>
      </c>
      <c r="C78" s="64" t="s">
        <v>77</v>
      </c>
      <c r="D78" s="65">
        <v>5</v>
      </c>
      <c r="E78" s="66">
        <v>5</v>
      </c>
      <c r="F78" s="67">
        <f>tblGem[[#This Row],[Aantal]]-SUMIFS(tblGem[Aantal],tblGem[Datum],tblGem[[#This Row],[Datum]]-1,tblGem[Plaats],tblGem[[#This Row],[Plaats]])</f>
        <v>5</v>
      </c>
      <c r="G78" s="58" t="str">
        <f>INDEX(tblGemProv[Grootte],MATCH(tblGem[[#This Row],[Plaats]],tblGemProv[Gemeentenaam],0))</f>
        <v>Middelgroot</v>
      </c>
      <c r="H78" s="58" t="str">
        <f>INDEX(tblGemProv[Provincie],MATCH(tblGem[[#This Row],[Plaats]],tblGemProv[Gemeentenaam],0))</f>
        <v>Overijssel</v>
      </c>
      <c r="I78" s="68">
        <f>INDEX(tblGemProv[InwonerAantal],MATCH(tblGem[[#This Row],[Plaats]],tblGemProv[Gemeentenaam],0))</f>
        <v>99653</v>
      </c>
      <c r="J78" s="69">
        <f>tblGem[[#This Row],[Aantal]]/INDEX($N$5:$N$16,MATCH(tblGem[[#This Row],[Prov]],$M$5:$M$16,0))*100000</f>
        <v>0.43421586260020617</v>
      </c>
      <c r="K78" s="69">
        <f>tblGem[[#This Row],[Aantal]]/tblGem[[#This Row],[Inwoners]]*100000</f>
        <v>5.0174104141370552</v>
      </c>
      <c r="M78" s="58"/>
      <c r="N78" s="58"/>
    </row>
    <row r="79" spans="2:14" x14ac:dyDescent="0.3">
      <c r="B79" s="63">
        <v>43909</v>
      </c>
      <c r="C79" s="64" t="s">
        <v>78</v>
      </c>
      <c r="D79" s="65">
        <v>6.9</v>
      </c>
      <c r="E79" s="66">
        <v>2</v>
      </c>
      <c r="F79" s="67">
        <f>tblGem[[#This Row],[Aantal]]-SUMIFS(tblGem[Aantal],tblGem[Datum],tblGem[[#This Row],[Datum]]-1,tblGem[Plaats],tblGem[[#This Row],[Plaats]])</f>
        <v>2</v>
      </c>
      <c r="G79" s="58" t="str">
        <f>INDEX(tblGemProv[Grootte],MATCH(tblGem[[#This Row],[Plaats]],tblGemProv[Gemeentenaam],0))</f>
        <v>Klein</v>
      </c>
      <c r="H79" s="58" t="str">
        <f>INDEX(tblGemProv[Provincie],MATCH(tblGem[[#This Row],[Plaats]],tblGemProv[Gemeentenaam],0))</f>
        <v>Noord-Holland</v>
      </c>
      <c r="I79" s="68">
        <f>INDEX(tblGemProv[InwonerAantal],MATCH(tblGem[[#This Row],[Plaats]],tblGemProv[Gemeentenaam],0))</f>
        <v>28121</v>
      </c>
      <c r="J79" s="69">
        <f>tblGem[[#This Row],[Aantal]]/INDEX($N$5:$N$16,MATCH(tblGem[[#This Row],[Prov]],$M$5:$M$16,0))*100000</f>
        <v>7.0641873252938178E-2</v>
      </c>
      <c r="K79" s="69">
        <f>tblGem[[#This Row],[Aantal]]/tblGem[[#This Row],[Inwoners]]*100000</f>
        <v>7.112122612993848</v>
      </c>
      <c r="M79" s="58"/>
      <c r="N79" s="58"/>
    </row>
    <row r="80" spans="2:14" x14ac:dyDescent="0.3">
      <c r="B80" s="63">
        <v>43909</v>
      </c>
      <c r="C80" s="64" t="s">
        <v>79</v>
      </c>
      <c r="D80" s="65">
        <v>30.4</v>
      </c>
      <c r="E80" s="66">
        <v>8</v>
      </c>
      <c r="F80" s="67">
        <f>tblGem[[#This Row],[Aantal]]-SUMIFS(tblGem[Aantal],tblGem[Datum],tblGem[[#This Row],[Datum]]-1,tblGem[Plaats],tblGem[[#This Row],[Plaats]])</f>
        <v>8</v>
      </c>
      <c r="G80" s="58" t="str">
        <f>INDEX(tblGemProv[Grootte],MATCH(tblGem[[#This Row],[Plaats]],tblGemProv[Gemeentenaam],0))</f>
        <v>Klein</v>
      </c>
      <c r="H80" s="58" t="str">
        <f>INDEX(tblGemProv[Provincie],MATCH(tblGem[[#This Row],[Plaats]],tblGemProv[Gemeentenaam],0))</f>
        <v>Overijssel</v>
      </c>
      <c r="I80" s="68">
        <f>INDEX(tblGemProv[InwonerAantal],MATCH(tblGem[[#This Row],[Plaats]],tblGemProv[Gemeentenaam],0))</f>
        <v>26291</v>
      </c>
      <c r="J80" s="69">
        <f>tblGem[[#This Row],[Aantal]]/INDEX($N$5:$N$16,MATCH(tblGem[[#This Row],[Prov]],$M$5:$M$16,0))*100000</f>
        <v>0.69474538016032983</v>
      </c>
      <c r="K80" s="69">
        <f>tblGem[[#This Row],[Aantal]]/tblGem[[#This Row],[Inwoners]]*100000</f>
        <v>30.428663801300829</v>
      </c>
      <c r="M80" s="58"/>
      <c r="N80" s="58"/>
    </row>
    <row r="81" spans="2:14" x14ac:dyDescent="0.3">
      <c r="B81" s="63">
        <v>43909</v>
      </c>
      <c r="C81" s="64" t="s">
        <v>80</v>
      </c>
      <c r="D81" s="65">
        <v>9</v>
      </c>
      <c r="E81" s="66">
        <v>1</v>
      </c>
      <c r="F81" s="67">
        <f>tblGem[[#This Row],[Aantal]]-SUMIFS(tblGem[Aantal],tblGem[Datum],tblGem[[#This Row],[Datum]]-1,tblGem[Plaats],tblGem[[#This Row],[Plaats]])</f>
        <v>1</v>
      </c>
      <c r="G81" s="58" t="str">
        <f>INDEX(tblGemProv[Grootte],MATCH(tblGem[[#This Row],[Plaats]],tblGemProv[Gemeentenaam],0))</f>
        <v>Klein</v>
      </c>
      <c r="H81" s="58" t="str">
        <f>INDEX(tblGemProv[Provincie],MATCH(tblGem[[#This Row],[Plaats]],tblGemProv[Gemeentenaam],0))</f>
        <v>Gelderland</v>
      </c>
      <c r="I81" s="68">
        <f>INDEX(tblGemProv[InwonerAantal],MATCH(tblGem[[#This Row],[Plaats]],tblGemProv[Gemeentenaam],0))</f>
        <v>11328</v>
      </c>
      <c r="J81" s="69">
        <f>tblGem[[#This Row],[Aantal]]/INDEX($N$5:$N$16,MATCH(tblGem[[#This Row],[Prov]],$M$5:$M$16,0))*100000</f>
        <v>4.8541262257275487E-2</v>
      </c>
      <c r="K81" s="69">
        <f>tblGem[[#This Row],[Aantal]]/tblGem[[#This Row],[Inwoners]]*100000</f>
        <v>8.8276836158192094</v>
      </c>
      <c r="M81" s="58"/>
      <c r="N81" s="58"/>
    </row>
    <row r="82" spans="2:14" x14ac:dyDescent="0.3">
      <c r="B82" s="63">
        <v>43909</v>
      </c>
      <c r="C82" s="64" t="s">
        <v>81</v>
      </c>
      <c r="D82" s="65">
        <v>5.2</v>
      </c>
      <c r="E82" s="66">
        <v>3</v>
      </c>
      <c r="F82" s="67">
        <f>tblGem[[#This Row],[Aantal]]-SUMIFS(tblGem[Aantal],tblGem[Datum],tblGem[[#This Row],[Datum]]-1,tblGem[Plaats],tblGem[[#This Row],[Plaats]])</f>
        <v>3</v>
      </c>
      <c r="G82" s="58" t="str">
        <f>INDEX(tblGemProv[Grootte],MATCH(tblGem[[#This Row],[Plaats]],tblGemProv[Gemeentenaam],0))</f>
        <v>Middelgroot</v>
      </c>
      <c r="H82" s="58" t="str">
        <f>INDEX(tblGemProv[Provincie],MATCH(tblGem[[#This Row],[Plaats]],tblGemProv[Gemeentenaam],0))</f>
        <v>Gelderland</v>
      </c>
      <c r="I82" s="68">
        <f>INDEX(tblGemProv[InwonerAantal],MATCH(tblGem[[#This Row],[Plaats]],tblGemProv[Gemeentenaam],0))</f>
        <v>57382</v>
      </c>
      <c r="J82" s="69">
        <f>tblGem[[#This Row],[Aantal]]/INDEX($N$5:$N$16,MATCH(tblGem[[#This Row],[Prov]],$M$5:$M$16,0))*100000</f>
        <v>0.14562378677182647</v>
      </c>
      <c r="K82" s="69">
        <f>tblGem[[#This Row],[Aantal]]/tblGem[[#This Row],[Inwoners]]*100000</f>
        <v>5.2281203164755494</v>
      </c>
      <c r="M82" s="58"/>
      <c r="N82" s="58"/>
    </row>
    <row r="83" spans="2:14" x14ac:dyDescent="0.3">
      <c r="B83" s="63">
        <v>43909</v>
      </c>
      <c r="C83" s="64" t="s">
        <v>82</v>
      </c>
      <c r="D83" s="65">
        <v>19.2</v>
      </c>
      <c r="E83" s="66">
        <v>5</v>
      </c>
      <c r="F83" s="67">
        <f>tblGem[[#This Row],[Aantal]]-SUMIFS(tblGem[Aantal],tblGem[Datum],tblGem[[#This Row],[Datum]]-1,tblGem[Plaats],tblGem[[#This Row],[Plaats]])</f>
        <v>5</v>
      </c>
      <c r="G83" s="58" t="str">
        <f>INDEX(tblGemProv[Grootte],MATCH(tblGem[[#This Row],[Plaats]],tblGemProv[Gemeentenaam],0))</f>
        <v>Klein</v>
      </c>
      <c r="H83" s="58" t="str">
        <f>INDEX(tblGemProv[Provincie],MATCH(tblGem[[#This Row],[Plaats]],tblGemProv[Gemeentenaam],0))</f>
        <v>Noord-Brabant</v>
      </c>
      <c r="I83" s="68">
        <f>INDEX(tblGemProv[InwonerAantal],MATCH(tblGem[[#This Row],[Plaats]],tblGemProv[Gemeentenaam],0))</f>
        <v>25777</v>
      </c>
      <c r="J83" s="69">
        <f>tblGem[[#This Row],[Aantal]]/INDEX($N$5:$N$16,MATCH(tblGem[[#This Row],[Prov]],$M$5:$M$16,0))*100000</f>
        <v>0.1977624366863559</v>
      </c>
      <c r="K83" s="69">
        <f>tblGem[[#This Row],[Aantal]]/tblGem[[#This Row],[Inwoners]]*100000</f>
        <v>19.397136982581372</v>
      </c>
      <c r="M83" s="58"/>
      <c r="N83" s="58"/>
    </row>
    <row r="84" spans="2:14" x14ac:dyDescent="0.3">
      <c r="B84" s="63">
        <v>43909</v>
      </c>
      <c r="C84" s="64" t="s">
        <v>83</v>
      </c>
      <c r="D84" s="65">
        <v>6.7</v>
      </c>
      <c r="E84" s="66">
        <v>8</v>
      </c>
      <c r="F84" s="67">
        <f>tblGem[[#This Row],[Aantal]]-SUMIFS(tblGem[Aantal],tblGem[Datum],tblGem[[#This Row],[Datum]]-1,tblGem[Plaats],tblGem[[#This Row],[Plaats]])</f>
        <v>8</v>
      </c>
      <c r="G84" s="58" t="str">
        <f>INDEX(tblGemProv[Grootte],MATCH(tblGem[[#This Row],[Plaats]],tblGemProv[Gemeentenaam],0))</f>
        <v>Groot</v>
      </c>
      <c r="H84" s="58" t="str">
        <f>INDEX(tblGemProv[Provincie],MATCH(tblGem[[#This Row],[Plaats]],tblGemProv[Gemeentenaam],0))</f>
        <v>Zuid-Holland</v>
      </c>
      <c r="I84" s="68">
        <f>INDEX(tblGemProv[InwonerAantal],MATCH(tblGem[[#This Row],[Plaats]],tblGemProv[Gemeentenaam],0))</f>
        <v>118426</v>
      </c>
      <c r="J84" s="69">
        <f>tblGem[[#This Row],[Aantal]]/INDEX($N$5:$N$16,MATCH(tblGem[[#This Row],[Prov]],$M$5:$M$16,0))*100000</f>
        <v>0.21941793906215287</v>
      </c>
      <c r="K84" s="69">
        <f>tblGem[[#This Row],[Aantal]]/tblGem[[#This Row],[Inwoners]]*100000</f>
        <v>6.7552733352473275</v>
      </c>
      <c r="M84" s="58"/>
      <c r="N84" s="58"/>
    </row>
    <row r="85" spans="2:14" x14ac:dyDescent="0.3">
      <c r="B85" s="63">
        <v>43909</v>
      </c>
      <c r="C85" s="64" t="s">
        <v>84</v>
      </c>
      <c r="D85" s="65">
        <v>0</v>
      </c>
      <c r="E85" s="66">
        <v>0</v>
      </c>
      <c r="F85" s="67">
        <f>tblGem[[#This Row],[Aantal]]-SUMIFS(tblGem[Aantal],tblGem[Datum],tblGem[[#This Row],[Datum]]-1,tblGem[Plaats],tblGem[[#This Row],[Plaats]])</f>
        <v>0</v>
      </c>
      <c r="G85" s="58" t="str">
        <f>INDEX(tblGemProv[Grootte],MATCH(tblGem[[#This Row],[Plaats]],tblGemProv[Gemeentenaam],0))</f>
        <v>Klein</v>
      </c>
      <c r="H85" s="58" t="str">
        <f>INDEX(tblGemProv[Provincie],MATCH(tblGem[[#This Row],[Plaats]],tblGemProv[Gemeentenaam],0))</f>
        <v>Noord-Holland</v>
      </c>
      <c r="I85" s="68">
        <f>INDEX(tblGemProv[InwonerAantal],MATCH(tblGem[[#This Row],[Plaats]],tblGemProv[Gemeentenaam],0))</f>
        <v>19440</v>
      </c>
      <c r="J85" s="69">
        <f>tblGem[[#This Row],[Aantal]]/INDEX($N$5:$N$16,MATCH(tblGem[[#This Row],[Prov]],$M$5:$M$16,0))*100000</f>
        <v>0</v>
      </c>
      <c r="K85" s="69">
        <f>tblGem[[#This Row],[Aantal]]/tblGem[[#This Row],[Inwoners]]*100000</f>
        <v>0</v>
      </c>
      <c r="M85" s="58"/>
      <c r="N85" s="58"/>
    </row>
    <row r="86" spans="2:14" x14ac:dyDescent="0.3">
      <c r="B86" s="63">
        <v>43909</v>
      </c>
      <c r="C86" s="64" t="s">
        <v>85</v>
      </c>
      <c r="D86" s="65">
        <v>47.9</v>
      </c>
      <c r="E86" s="66">
        <v>13</v>
      </c>
      <c r="F86" s="67">
        <f>tblGem[[#This Row],[Aantal]]-SUMIFS(tblGem[Aantal],tblGem[Datum],tblGem[[#This Row],[Datum]]-1,tblGem[Plaats],tblGem[[#This Row],[Plaats]])</f>
        <v>13</v>
      </c>
      <c r="G86" s="58" t="str">
        <f>INDEX(tblGemProv[Grootte],MATCH(tblGem[[#This Row],[Plaats]],tblGemProv[Gemeentenaam],0))</f>
        <v>Klein</v>
      </c>
      <c r="H86" s="58" t="str">
        <f>INDEX(tblGemProv[Provincie],MATCH(tblGem[[#This Row],[Plaats]],tblGemProv[Gemeentenaam],0))</f>
        <v>Noord-Brabant</v>
      </c>
      <c r="I86" s="68">
        <f>INDEX(tblGemProv[InwonerAantal],MATCH(tblGem[[#This Row],[Plaats]],tblGemProv[Gemeentenaam],0))</f>
        <v>27063</v>
      </c>
      <c r="J86" s="69">
        <f>tblGem[[#This Row],[Aantal]]/INDEX($N$5:$N$16,MATCH(tblGem[[#This Row],[Prov]],$M$5:$M$16,0))*100000</f>
        <v>0.51418233538452529</v>
      </c>
      <c r="K86" s="69">
        <f>tblGem[[#This Row],[Aantal]]/tblGem[[#This Row],[Inwoners]]*100000</f>
        <v>48.036063998817575</v>
      </c>
      <c r="M86" s="58"/>
      <c r="N86" s="58"/>
    </row>
    <row r="87" spans="2:14" x14ac:dyDescent="0.3">
      <c r="B87" s="63">
        <v>43909</v>
      </c>
      <c r="C87" s="64" t="s">
        <v>86</v>
      </c>
      <c r="D87" s="65">
        <v>22.1</v>
      </c>
      <c r="E87" s="66">
        <v>9</v>
      </c>
      <c r="F87" s="67">
        <f>tblGem[[#This Row],[Aantal]]-SUMIFS(tblGem[Aantal],tblGem[Datum],tblGem[[#This Row],[Datum]]-1,tblGem[Plaats],tblGem[[#This Row],[Plaats]])</f>
        <v>9</v>
      </c>
      <c r="G87" s="58" t="str">
        <f>INDEX(tblGemProv[Grootte],MATCH(tblGem[[#This Row],[Plaats]],tblGemProv[Gemeentenaam],0))</f>
        <v>Klein</v>
      </c>
      <c r="H87" s="58" t="str">
        <f>INDEX(tblGemProv[Provincie],MATCH(tblGem[[#This Row],[Plaats]],tblGemProv[Gemeentenaam],0))</f>
        <v>Flevoland</v>
      </c>
      <c r="I87" s="68">
        <f>INDEX(tblGemProv[InwonerAantal],MATCH(tblGem[[#This Row],[Plaats]],tblGemProv[Gemeentenaam],0))</f>
        <v>40735</v>
      </c>
      <c r="J87" s="69">
        <f>tblGem[[#This Row],[Aantal]]/INDEX($N$5:$N$16,MATCH(tblGem[[#This Row],[Prov]],$M$5:$M$16,0))*100000</f>
        <v>2.1862171156508854</v>
      </c>
      <c r="K87" s="69">
        <f>tblGem[[#This Row],[Aantal]]/tblGem[[#This Row],[Inwoners]]*100000</f>
        <v>22.094022339511476</v>
      </c>
      <c r="M87" s="58"/>
      <c r="N87" s="58"/>
    </row>
    <row r="88" spans="2:14" x14ac:dyDescent="0.3">
      <c r="B88" s="63">
        <v>43909</v>
      </c>
      <c r="C88" s="64" t="s">
        <v>87</v>
      </c>
      <c r="D88" s="65">
        <v>26.6</v>
      </c>
      <c r="E88" s="66">
        <v>5</v>
      </c>
      <c r="F88" s="67">
        <f>tblGem[[#This Row],[Aantal]]-SUMIFS(tblGem[Aantal],tblGem[Datum],tblGem[[#This Row],[Datum]]-1,tblGem[Plaats],tblGem[[#This Row],[Plaats]])</f>
        <v>5</v>
      </c>
      <c r="G88" s="58" t="str">
        <f>INDEX(tblGemProv[Grootte],MATCH(tblGem[[#This Row],[Plaats]],tblGemProv[Gemeentenaam],0))</f>
        <v>Klein</v>
      </c>
      <c r="H88" s="58" t="str">
        <f>INDEX(tblGemProv[Provincie],MATCH(tblGem[[#This Row],[Plaats]],tblGemProv[Gemeentenaam],0))</f>
        <v>Gelderland</v>
      </c>
      <c r="I88" s="68">
        <f>INDEX(tblGemProv[InwonerAantal],MATCH(tblGem[[#This Row],[Plaats]],tblGemProv[Gemeentenaam],0))</f>
        <v>18701</v>
      </c>
      <c r="J88" s="69">
        <f>tblGem[[#This Row],[Aantal]]/INDEX($N$5:$N$16,MATCH(tblGem[[#This Row],[Prov]],$M$5:$M$16,0))*100000</f>
        <v>0.24270631128637743</v>
      </c>
      <c r="K88" s="69">
        <f>tblGem[[#This Row],[Aantal]]/tblGem[[#This Row],[Inwoners]]*100000</f>
        <v>26.736538153039945</v>
      </c>
      <c r="M88" s="58"/>
      <c r="N88" s="58"/>
    </row>
    <row r="89" spans="2:14" x14ac:dyDescent="0.3">
      <c r="B89" s="63">
        <v>43909</v>
      </c>
      <c r="C89" s="64" t="s">
        <v>88</v>
      </c>
      <c r="D89" s="65">
        <v>7.9</v>
      </c>
      <c r="E89" s="66">
        <v>2</v>
      </c>
      <c r="F89" s="67">
        <f>tblGem[[#This Row],[Aantal]]-SUMIFS(tblGem[Aantal],tblGem[Datum],tblGem[[#This Row],[Datum]]-1,tblGem[Plaats],tblGem[[#This Row],[Plaats]])</f>
        <v>2</v>
      </c>
      <c r="G89" s="58" t="str">
        <f>INDEX(tblGemProv[Grootte],MATCH(tblGem[[#This Row],[Plaats]],tblGemProv[Gemeentenaam],0))</f>
        <v>Klein</v>
      </c>
      <c r="H89" s="58" t="str">
        <f>INDEX(tblGemProv[Provincie],MATCH(tblGem[[#This Row],[Plaats]],tblGemProv[Gemeentenaam],0))</f>
        <v>Gelderland</v>
      </c>
      <c r="I89" s="68">
        <f>INDEX(tblGemProv[InwonerAantal],MATCH(tblGem[[#This Row],[Plaats]],tblGemProv[Gemeentenaam],0))</f>
        <v>25438</v>
      </c>
      <c r="J89" s="69">
        <f>tblGem[[#This Row],[Aantal]]/INDEX($N$5:$N$16,MATCH(tblGem[[#This Row],[Prov]],$M$5:$M$16,0))*100000</f>
        <v>9.7082524514550975E-2</v>
      </c>
      <c r="K89" s="69">
        <f>tblGem[[#This Row],[Aantal]]/tblGem[[#This Row],[Inwoners]]*100000</f>
        <v>7.8622533218020285</v>
      </c>
      <c r="M89" s="58"/>
      <c r="N89" s="58"/>
    </row>
    <row r="90" spans="2:14" x14ac:dyDescent="0.3">
      <c r="B90" s="63">
        <v>43909</v>
      </c>
      <c r="C90" s="64" t="s">
        <v>89</v>
      </c>
      <c r="D90" s="65">
        <v>19</v>
      </c>
      <c r="E90" s="66">
        <v>6</v>
      </c>
      <c r="F90" s="67">
        <f>tblGem[[#This Row],[Aantal]]-SUMIFS(tblGem[Aantal],tblGem[Datum],tblGem[[#This Row],[Datum]]-1,tblGem[Plaats],tblGem[[#This Row],[Plaats]])</f>
        <v>6</v>
      </c>
      <c r="G90" s="58" t="str">
        <f>INDEX(tblGemProv[Grootte],MATCH(tblGem[[#This Row],[Plaats]],tblGemProv[Gemeentenaam],0))</f>
        <v>Klein</v>
      </c>
      <c r="H90" s="58" t="str">
        <f>INDEX(tblGemProv[Provincie],MATCH(tblGem[[#This Row],[Plaats]],tblGemProv[Gemeentenaam],0))</f>
        <v>Limburg</v>
      </c>
      <c r="I90" s="68">
        <f>INDEX(tblGemProv[InwonerAantal],MATCH(tblGem[[#This Row],[Plaats]],tblGemProv[Gemeentenaam],0))</f>
        <v>31751</v>
      </c>
      <c r="J90" s="69">
        <f>tblGem[[#This Row],[Aantal]]/INDEX($N$5:$N$16,MATCH(tblGem[[#This Row],[Prov]],$M$5:$M$16,0))*100000</f>
        <v>0.53705788946990596</v>
      </c>
      <c r="K90" s="69">
        <f>tblGem[[#This Row],[Aantal]]/tblGem[[#This Row],[Inwoners]]*100000</f>
        <v>18.897042612831093</v>
      </c>
      <c r="M90" s="58"/>
      <c r="N90" s="58"/>
    </row>
    <row r="91" spans="2:14" x14ac:dyDescent="0.3">
      <c r="B91" s="63">
        <v>43909</v>
      </c>
      <c r="C91" s="64" t="s">
        <v>90</v>
      </c>
      <c r="D91" s="65">
        <v>8.3000000000000007</v>
      </c>
      <c r="E91" s="66">
        <v>3</v>
      </c>
      <c r="F91" s="67">
        <f>tblGem[[#This Row],[Aantal]]-SUMIFS(tblGem[Aantal],tblGem[Datum],tblGem[[#This Row],[Datum]]-1,tblGem[Plaats],tblGem[[#This Row],[Plaats]])</f>
        <v>3</v>
      </c>
      <c r="G91" s="58" t="str">
        <f>INDEX(tblGemProv[Grootte],MATCH(tblGem[[#This Row],[Plaats]],tblGemProv[Gemeentenaam],0))</f>
        <v>Klein</v>
      </c>
      <c r="H91" s="58" t="str">
        <f>INDEX(tblGemProv[Provincie],MATCH(tblGem[[#This Row],[Plaats]],tblGemProv[Gemeentenaam],0))</f>
        <v>Noord-Holland</v>
      </c>
      <c r="I91" s="68">
        <f>INDEX(tblGemProv[InwonerAantal],MATCH(tblGem[[#This Row],[Plaats]],tblGemProv[Gemeentenaam],0))</f>
        <v>35953</v>
      </c>
      <c r="J91" s="69">
        <f>tblGem[[#This Row],[Aantal]]/INDEX($N$5:$N$16,MATCH(tblGem[[#This Row],[Prov]],$M$5:$M$16,0))*100000</f>
        <v>0.10596280987940725</v>
      </c>
      <c r="K91" s="69">
        <f>tblGem[[#This Row],[Aantal]]/tblGem[[#This Row],[Inwoners]]*100000</f>
        <v>8.344227185492171</v>
      </c>
      <c r="M91" s="58"/>
      <c r="N91" s="58"/>
    </row>
    <row r="92" spans="2:14" x14ac:dyDescent="0.3">
      <c r="B92" s="63">
        <v>43909</v>
      </c>
      <c r="C92" s="64" t="s">
        <v>91</v>
      </c>
      <c r="D92" s="65">
        <v>4.3</v>
      </c>
      <c r="E92" s="66">
        <v>5</v>
      </c>
      <c r="F92" s="67">
        <f>tblGem[[#This Row],[Aantal]]-SUMIFS(tblGem[Aantal],tblGem[Datum],tblGem[[#This Row],[Datum]]-1,tblGem[Plaats],tblGem[[#This Row],[Plaats]])</f>
        <v>5</v>
      </c>
      <c r="G92" s="58" t="str">
        <f>INDEX(tblGemProv[Grootte],MATCH(tblGem[[#This Row],[Plaats]],tblGemProv[Gemeentenaam],0))</f>
        <v>Groot</v>
      </c>
      <c r="H92" s="58" t="str">
        <f>INDEX(tblGemProv[Provincie],MATCH(tblGem[[#This Row],[Plaats]],tblGemProv[Gemeentenaam],0))</f>
        <v>Gelderland</v>
      </c>
      <c r="I92" s="68">
        <f>INDEX(tblGemProv[InwonerAantal],MATCH(tblGem[[#This Row],[Plaats]],tblGemProv[Gemeentenaam],0))</f>
        <v>114682</v>
      </c>
      <c r="J92" s="69">
        <f>tblGem[[#This Row],[Aantal]]/INDEX($N$5:$N$16,MATCH(tblGem[[#This Row],[Prov]],$M$5:$M$16,0))*100000</f>
        <v>0.24270631128637743</v>
      </c>
      <c r="K92" s="69">
        <f>tblGem[[#This Row],[Aantal]]/tblGem[[#This Row],[Inwoners]]*100000</f>
        <v>4.3598821087877786</v>
      </c>
      <c r="M92" s="58"/>
      <c r="N92" s="58"/>
    </row>
    <row r="93" spans="2:14" x14ac:dyDescent="0.3">
      <c r="B93" s="63">
        <v>43909</v>
      </c>
      <c r="C93" s="64" t="s">
        <v>92</v>
      </c>
      <c r="D93" s="65">
        <v>11</v>
      </c>
      <c r="E93" s="66">
        <v>1</v>
      </c>
      <c r="F93" s="67">
        <f>tblGem[[#This Row],[Aantal]]-SUMIFS(tblGem[Aantal],tblGem[Datum],tblGem[[#This Row],[Datum]]-1,tblGem[Plaats],tblGem[[#This Row],[Plaats]])</f>
        <v>1</v>
      </c>
      <c r="G93" s="58" t="str">
        <f>INDEX(tblGemProv[Grootte],MATCH(tblGem[[#This Row],[Plaats]],tblGemProv[Gemeentenaam],0))</f>
        <v>Klein</v>
      </c>
      <c r="H93" s="58" t="str">
        <f>INDEX(tblGemProv[Provincie],MATCH(tblGem[[#This Row],[Plaats]],tblGemProv[Gemeentenaam],0))</f>
        <v>Utrecht</v>
      </c>
      <c r="I93" s="68">
        <f>INDEX(tblGemProv[InwonerAantal],MATCH(tblGem[[#This Row],[Plaats]],tblGemProv[Gemeentenaam],0))</f>
        <v>9112</v>
      </c>
      <c r="J93" s="69">
        <f>tblGem[[#This Row],[Aantal]]/INDEX($N$5:$N$16,MATCH(tblGem[[#This Row],[Prov]],$M$5:$M$16,0))*100000</f>
        <v>7.5158697589961201E-2</v>
      </c>
      <c r="K93" s="69">
        <f>tblGem[[#This Row],[Aantal]]/tblGem[[#This Row],[Inwoners]]*100000</f>
        <v>10.974539069359087</v>
      </c>
      <c r="M93" s="58"/>
      <c r="N93" s="58"/>
    </row>
    <row r="94" spans="2:14" x14ac:dyDescent="0.3">
      <c r="B94" s="63">
        <v>43909</v>
      </c>
      <c r="C94" s="64" t="s">
        <v>93</v>
      </c>
      <c r="D94" s="65">
        <v>20.9</v>
      </c>
      <c r="E94" s="66">
        <v>4</v>
      </c>
      <c r="F94" s="67">
        <f>tblGem[[#This Row],[Aantal]]-SUMIFS(tblGem[Aantal],tblGem[Datum],tblGem[[#This Row],[Datum]]-1,tblGem[Plaats],tblGem[[#This Row],[Plaats]])</f>
        <v>4</v>
      </c>
      <c r="G94" s="58" t="str">
        <f>INDEX(tblGemProv[Grootte],MATCH(tblGem[[#This Row],[Plaats]],tblGemProv[Gemeentenaam],0))</f>
        <v>Klein</v>
      </c>
      <c r="H94" s="58" t="str">
        <f>INDEX(tblGemProv[Provincie],MATCH(tblGem[[#This Row],[Plaats]],tblGemProv[Gemeentenaam],0))</f>
        <v>Noord-Brabant</v>
      </c>
      <c r="I94" s="68">
        <f>INDEX(tblGemProv[InwonerAantal],MATCH(tblGem[[#This Row],[Plaats]],tblGemProv[Gemeentenaam],0))</f>
        <v>18778</v>
      </c>
      <c r="J94" s="69">
        <f>tblGem[[#This Row],[Aantal]]/INDEX($N$5:$N$16,MATCH(tblGem[[#This Row],[Prov]],$M$5:$M$16,0))*100000</f>
        <v>0.15820994934908472</v>
      </c>
      <c r="K94" s="69">
        <f>tblGem[[#This Row],[Aantal]]/tblGem[[#This Row],[Inwoners]]*100000</f>
        <v>21.301523058898709</v>
      </c>
      <c r="M94" s="58"/>
      <c r="N94" s="58"/>
    </row>
    <row r="95" spans="2:14" x14ac:dyDescent="0.3">
      <c r="B95" s="63">
        <v>43909</v>
      </c>
      <c r="C95" s="64" t="s">
        <v>94</v>
      </c>
      <c r="D95" s="65">
        <v>15.6</v>
      </c>
      <c r="E95" s="66">
        <v>4</v>
      </c>
      <c r="F95" s="67">
        <f>tblGem[[#This Row],[Aantal]]-SUMIFS(tblGem[Aantal],tblGem[Datum],tblGem[[#This Row],[Datum]]-1,tblGem[Plaats],tblGem[[#This Row],[Plaats]])</f>
        <v>4</v>
      </c>
      <c r="G95" s="58" t="str">
        <f>INDEX(tblGemProv[Grootte],MATCH(tblGem[[#This Row],[Plaats]],tblGemProv[Gemeentenaam],0))</f>
        <v>Klein</v>
      </c>
      <c r="H95" s="58" t="str">
        <f>INDEX(tblGemProv[Provincie],MATCH(tblGem[[#This Row],[Plaats]],tblGemProv[Gemeentenaam],0))</f>
        <v>Limburg</v>
      </c>
      <c r="I95" s="68">
        <f>INDEX(tblGemProv[InwonerAantal],MATCH(tblGem[[#This Row],[Plaats]],tblGemProv[Gemeentenaam],0))</f>
        <v>25566</v>
      </c>
      <c r="J95" s="69">
        <f>tblGem[[#This Row],[Aantal]]/INDEX($N$5:$N$16,MATCH(tblGem[[#This Row],[Prov]],$M$5:$M$16,0))*100000</f>
        <v>0.35803859297993729</v>
      </c>
      <c r="K95" s="69">
        <f>tblGem[[#This Row],[Aantal]]/tblGem[[#This Row],[Inwoners]]*100000</f>
        <v>15.645779550966127</v>
      </c>
      <c r="M95" s="58"/>
      <c r="N95" s="58"/>
    </row>
    <row r="96" spans="2:14" x14ac:dyDescent="0.3">
      <c r="B96" s="63">
        <v>43909</v>
      </c>
      <c r="C96" s="64" t="s">
        <v>95</v>
      </c>
      <c r="D96" s="65">
        <v>10.4</v>
      </c>
      <c r="E96" s="66">
        <v>24</v>
      </c>
      <c r="F96" s="67">
        <f>tblGem[[#This Row],[Aantal]]-SUMIFS(tblGem[Aantal],tblGem[Datum],tblGem[[#This Row],[Datum]]-1,tblGem[Plaats],tblGem[[#This Row],[Plaats]])</f>
        <v>24</v>
      </c>
      <c r="G96" s="58" t="str">
        <f>INDEX(tblGemProv[Grootte],MATCH(tblGem[[#This Row],[Plaats]],tblGemProv[Gemeentenaam],0))</f>
        <v>Groot</v>
      </c>
      <c r="H96" s="58" t="str">
        <f>INDEX(tblGemProv[Provincie],MATCH(tblGem[[#This Row],[Plaats]],tblGemProv[Gemeentenaam],0))</f>
        <v>Noord-Brabant</v>
      </c>
      <c r="I96" s="68">
        <f>INDEX(tblGemProv[InwonerAantal],MATCH(tblGem[[#This Row],[Plaats]],tblGemProv[Gemeentenaam],0))</f>
        <v>229126</v>
      </c>
      <c r="J96" s="69">
        <f>tblGem[[#This Row],[Aantal]]/INDEX($N$5:$N$16,MATCH(tblGem[[#This Row],[Prov]],$M$5:$M$16,0))*100000</f>
        <v>0.94925969609450822</v>
      </c>
      <c r="K96" s="69">
        <f>tblGem[[#This Row],[Aantal]]/tblGem[[#This Row],[Inwoners]]*100000</f>
        <v>10.474586035631051</v>
      </c>
      <c r="M96" s="58"/>
      <c r="N96" s="58"/>
    </row>
    <row r="97" spans="2:14" x14ac:dyDescent="0.3">
      <c r="B97" s="63">
        <v>43909</v>
      </c>
      <c r="C97" s="64" t="s">
        <v>96</v>
      </c>
      <c r="D97" s="65">
        <v>4.3</v>
      </c>
      <c r="E97" s="66">
        <v>1</v>
      </c>
      <c r="F97" s="67">
        <f>tblGem[[#This Row],[Aantal]]-SUMIFS(tblGem[Aantal],tblGem[Datum],tblGem[[#This Row],[Datum]]-1,tblGem[Plaats],tblGem[[#This Row],[Plaats]])</f>
        <v>1</v>
      </c>
      <c r="G97" s="58" t="str">
        <f>INDEX(tblGemProv[Grootte],MATCH(tblGem[[#This Row],[Plaats]],tblGemProv[Gemeentenaam],0))</f>
        <v>Klein</v>
      </c>
      <c r="H97" s="58" t="str">
        <f>INDEX(tblGemProv[Provincie],MATCH(tblGem[[#This Row],[Plaats]],tblGemProv[Gemeentenaam],0))</f>
        <v>Gelderland</v>
      </c>
      <c r="I97" s="68">
        <f>INDEX(tblGemProv[InwonerAantal],MATCH(tblGem[[#This Row],[Plaats]],tblGemProv[Gemeentenaam],0))</f>
        <v>23107</v>
      </c>
      <c r="J97" s="69">
        <f>tblGem[[#This Row],[Aantal]]/INDEX($N$5:$N$16,MATCH(tblGem[[#This Row],[Prov]],$M$5:$M$16,0))*100000</f>
        <v>4.8541262257275487E-2</v>
      </c>
      <c r="K97" s="69">
        <f>tblGem[[#This Row],[Aantal]]/tblGem[[#This Row],[Inwoners]]*100000</f>
        <v>4.3276929069113255</v>
      </c>
      <c r="M97" s="58"/>
      <c r="N97" s="58"/>
    </row>
    <row r="98" spans="2:14" x14ac:dyDescent="0.3">
      <c r="B98" s="63">
        <v>43909</v>
      </c>
      <c r="C98" s="64" t="s">
        <v>97</v>
      </c>
      <c r="D98" s="65">
        <v>2.8</v>
      </c>
      <c r="E98" s="66">
        <v>3</v>
      </c>
      <c r="F98" s="67">
        <f>tblGem[[#This Row],[Aantal]]-SUMIFS(tblGem[Aantal],tblGem[Datum],tblGem[[#This Row],[Datum]]-1,tblGem[Plaats],tblGem[[#This Row],[Plaats]])</f>
        <v>3</v>
      </c>
      <c r="G98" s="58" t="str">
        <f>INDEX(tblGemProv[Grootte],MATCH(tblGem[[#This Row],[Plaats]],tblGemProv[Gemeentenaam],0))</f>
        <v>Groot</v>
      </c>
      <c r="H98" s="58" t="str">
        <f>INDEX(tblGemProv[Provincie],MATCH(tblGem[[#This Row],[Plaats]],tblGemProv[Gemeentenaam],0))</f>
        <v>Drenthe</v>
      </c>
      <c r="I98" s="68">
        <f>INDEX(tblGemProv[InwonerAantal],MATCH(tblGem[[#This Row],[Plaats]],tblGemProv[Gemeentenaam],0))</f>
        <v>107192</v>
      </c>
      <c r="J98" s="69">
        <f>tblGem[[#This Row],[Aantal]]/INDEX($N$5:$N$16,MATCH(tblGem[[#This Row],[Prov]],$M$5:$M$16,0))*100000</f>
        <v>0.60963218857955703</v>
      </c>
      <c r="K98" s="69">
        <f>tblGem[[#This Row],[Aantal]]/tblGem[[#This Row],[Inwoners]]*100000</f>
        <v>2.7987163221135907</v>
      </c>
      <c r="M98" s="58"/>
      <c r="N98" s="58"/>
    </row>
    <row r="99" spans="2:14" x14ac:dyDescent="0.3">
      <c r="B99" s="63">
        <v>43909</v>
      </c>
      <c r="C99" s="64" t="s">
        <v>98</v>
      </c>
      <c r="D99" s="65">
        <v>27</v>
      </c>
      <c r="E99" s="66">
        <v>5</v>
      </c>
      <c r="F99" s="67">
        <f>tblGem[[#This Row],[Aantal]]-SUMIFS(tblGem[Aantal],tblGem[Datum],tblGem[[#This Row],[Datum]]-1,tblGem[Plaats],tblGem[[#This Row],[Plaats]])</f>
        <v>5</v>
      </c>
      <c r="G99" s="58" t="str">
        <f>INDEX(tblGemProv[Grootte],MATCH(tblGem[[#This Row],[Plaats]],tblGemProv[Gemeentenaam],0))</f>
        <v>Klein</v>
      </c>
      <c r="H99" s="58" t="str">
        <f>INDEX(tblGemProv[Provincie],MATCH(tblGem[[#This Row],[Plaats]],tblGemProv[Gemeentenaam],0))</f>
        <v>Noord-Holland</v>
      </c>
      <c r="I99" s="68">
        <f>INDEX(tblGemProv[InwonerAantal],MATCH(tblGem[[#This Row],[Plaats]],tblGemProv[Gemeentenaam],0))</f>
        <v>18476</v>
      </c>
      <c r="J99" s="69">
        <f>tblGem[[#This Row],[Aantal]]/INDEX($N$5:$N$16,MATCH(tblGem[[#This Row],[Prov]],$M$5:$M$16,0))*100000</f>
        <v>0.17660468313234542</v>
      </c>
      <c r="K99" s="69">
        <f>tblGem[[#This Row],[Aantal]]/tblGem[[#This Row],[Inwoners]]*100000</f>
        <v>27.062134661182075</v>
      </c>
      <c r="M99" s="58"/>
      <c r="N99" s="58"/>
    </row>
    <row r="100" spans="2:14" x14ac:dyDescent="0.3">
      <c r="B100" s="63">
        <v>43909</v>
      </c>
      <c r="C100" s="64" t="s">
        <v>99</v>
      </c>
      <c r="D100" s="65">
        <v>4.4000000000000004</v>
      </c>
      <c r="E100" s="66">
        <v>7</v>
      </c>
      <c r="F100" s="67">
        <f>tblGem[[#This Row],[Aantal]]-SUMIFS(tblGem[Aantal],tblGem[Datum],tblGem[[#This Row],[Datum]]-1,tblGem[Plaats],tblGem[[#This Row],[Plaats]])</f>
        <v>7</v>
      </c>
      <c r="G100" s="58" t="str">
        <f>INDEX(tblGemProv[Grootte],MATCH(tblGem[[#This Row],[Plaats]],tblGemProv[Gemeentenaam],0))</f>
        <v>Groot</v>
      </c>
      <c r="H100" s="58" t="str">
        <f>INDEX(tblGemProv[Provincie],MATCH(tblGem[[#This Row],[Plaats]],tblGemProv[Gemeentenaam],0))</f>
        <v>Overijssel</v>
      </c>
      <c r="I100" s="68">
        <f>INDEX(tblGemProv[InwonerAantal],MATCH(tblGem[[#This Row],[Plaats]],tblGemProv[Gemeentenaam],0))</f>
        <v>158261</v>
      </c>
      <c r="J100" s="69">
        <f>tblGem[[#This Row],[Aantal]]/INDEX($N$5:$N$16,MATCH(tblGem[[#This Row],[Prov]],$M$5:$M$16,0))*100000</f>
        <v>0.60790220764028857</v>
      </c>
      <c r="K100" s="69">
        <f>tblGem[[#This Row],[Aantal]]/tblGem[[#This Row],[Inwoners]]*100000</f>
        <v>4.4230732776868589</v>
      </c>
      <c r="M100" s="58"/>
      <c r="N100" s="58"/>
    </row>
    <row r="101" spans="2:14" x14ac:dyDescent="0.3">
      <c r="B101" s="63">
        <v>43909</v>
      </c>
      <c r="C101" s="64" t="s">
        <v>100</v>
      </c>
      <c r="D101" s="65">
        <v>12.1</v>
      </c>
      <c r="E101" s="66">
        <v>4</v>
      </c>
      <c r="F101" s="67">
        <f>tblGem[[#This Row],[Aantal]]-SUMIFS(tblGem[Aantal],tblGem[Datum],tblGem[[#This Row],[Datum]]-1,tblGem[Plaats],tblGem[[#This Row],[Plaats]])</f>
        <v>4</v>
      </c>
      <c r="G101" s="58" t="str">
        <f>INDEX(tblGemProv[Grootte],MATCH(tblGem[[#This Row],[Plaats]],tblGemProv[Gemeentenaam],0))</f>
        <v>Klein</v>
      </c>
      <c r="H101" s="58" t="str">
        <f>INDEX(tblGemProv[Provincie],MATCH(tblGem[[#This Row],[Plaats]],tblGemProv[Gemeentenaam],0))</f>
        <v>Gelderland</v>
      </c>
      <c r="I101" s="68">
        <f>INDEX(tblGemProv[InwonerAantal],MATCH(tblGem[[#This Row],[Plaats]],tblGemProv[Gemeentenaam],0))</f>
        <v>32863</v>
      </c>
      <c r="J101" s="69">
        <f>tblGem[[#This Row],[Aantal]]/INDEX($N$5:$N$16,MATCH(tblGem[[#This Row],[Prov]],$M$5:$M$16,0))*100000</f>
        <v>0.19416504902910195</v>
      </c>
      <c r="K101" s="69">
        <f>tblGem[[#This Row],[Aantal]]/tblGem[[#This Row],[Inwoners]]*100000</f>
        <v>12.171743297933848</v>
      </c>
      <c r="M101" s="58"/>
      <c r="N101" s="58"/>
    </row>
    <row r="102" spans="2:14" x14ac:dyDescent="0.3">
      <c r="B102" s="63">
        <v>43909</v>
      </c>
      <c r="C102" s="64" t="s">
        <v>101</v>
      </c>
      <c r="D102" s="65">
        <v>29.8</v>
      </c>
      <c r="E102" s="66">
        <v>8</v>
      </c>
      <c r="F102" s="67">
        <f>tblGem[[#This Row],[Aantal]]-SUMIFS(tblGem[Aantal],tblGem[Datum],tblGem[[#This Row],[Datum]]-1,tblGem[Plaats],tblGem[[#This Row],[Plaats]])</f>
        <v>8</v>
      </c>
      <c r="G102" s="58" t="str">
        <f>INDEX(tblGemProv[Grootte],MATCH(tblGem[[#This Row],[Plaats]],tblGemProv[Gemeentenaam],0))</f>
        <v>Klein</v>
      </c>
      <c r="H102" s="58" t="str">
        <f>INDEX(tblGemProv[Provincie],MATCH(tblGem[[#This Row],[Plaats]],tblGemProv[Gemeentenaam],0))</f>
        <v>Gelderland</v>
      </c>
      <c r="I102" s="68">
        <f>INDEX(tblGemProv[InwonerAantal],MATCH(tblGem[[#This Row],[Plaats]],tblGemProv[Gemeentenaam],0))</f>
        <v>26793</v>
      </c>
      <c r="J102" s="69">
        <f>tblGem[[#This Row],[Aantal]]/INDEX($N$5:$N$16,MATCH(tblGem[[#This Row],[Prov]],$M$5:$M$16,0))*100000</f>
        <v>0.3883300980582039</v>
      </c>
      <c r="K102" s="69">
        <f>tblGem[[#This Row],[Aantal]]/tblGem[[#This Row],[Inwoners]]*100000</f>
        <v>29.858545142387936</v>
      </c>
      <c r="M102" s="58"/>
      <c r="N102" s="58"/>
    </row>
    <row r="103" spans="2:14" x14ac:dyDescent="0.3">
      <c r="B103" s="63">
        <v>43909</v>
      </c>
      <c r="C103" s="64" t="s">
        <v>102</v>
      </c>
      <c r="D103" s="65">
        <v>32</v>
      </c>
      <c r="E103" s="66">
        <v>14</v>
      </c>
      <c r="F103" s="67">
        <f>tblGem[[#This Row],[Aantal]]-SUMIFS(tblGem[Aantal],tblGem[Datum],tblGem[[#This Row],[Datum]]-1,tblGem[Plaats],tblGem[[#This Row],[Plaats]])</f>
        <v>14</v>
      </c>
      <c r="G103" s="58" t="str">
        <f>INDEX(tblGemProv[Grootte],MATCH(tblGem[[#This Row],[Plaats]],tblGemProv[Gemeentenaam],0))</f>
        <v>Klein</v>
      </c>
      <c r="H103" s="58" t="str">
        <f>INDEX(tblGemProv[Provincie],MATCH(tblGem[[#This Row],[Plaats]],tblGemProv[Gemeentenaam],0))</f>
        <v>Noord-Brabant</v>
      </c>
      <c r="I103" s="68">
        <f>INDEX(tblGemProv[InwonerAantal],MATCH(tblGem[[#This Row],[Plaats]],tblGemProv[Gemeentenaam],0))</f>
        <v>43532</v>
      </c>
      <c r="J103" s="69">
        <f>tblGem[[#This Row],[Aantal]]/INDEX($N$5:$N$16,MATCH(tblGem[[#This Row],[Prov]],$M$5:$M$16,0))*100000</f>
        <v>0.55373482272179653</v>
      </c>
      <c r="K103" s="69">
        <f>tblGem[[#This Row],[Aantal]]/tblGem[[#This Row],[Inwoners]]*100000</f>
        <v>32.160249931085175</v>
      </c>
      <c r="M103" s="58"/>
      <c r="N103" s="58"/>
    </row>
    <row r="104" spans="2:14" x14ac:dyDescent="0.3">
      <c r="B104" s="63">
        <v>43909</v>
      </c>
      <c r="C104" s="64" t="s">
        <v>103</v>
      </c>
      <c r="D104" s="65">
        <v>32.5</v>
      </c>
      <c r="E104" s="66">
        <v>7</v>
      </c>
      <c r="F104" s="67">
        <f>tblGem[[#This Row],[Aantal]]-SUMIFS(tblGem[Aantal],tblGem[Datum],tblGem[[#This Row],[Datum]]-1,tblGem[Plaats],tblGem[[#This Row],[Plaats]])</f>
        <v>7</v>
      </c>
      <c r="G104" s="58" t="str">
        <f>INDEX(tblGemProv[Grootte],MATCH(tblGem[[#This Row],[Plaats]],tblGemProv[Gemeentenaam],0))</f>
        <v>Klein</v>
      </c>
      <c r="H104" s="58" t="str">
        <f>INDEX(tblGemProv[Provincie],MATCH(tblGem[[#This Row],[Plaats]],tblGemProv[Gemeentenaam],0))</f>
        <v>Noord-Brabant</v>
      </c>
      <c r="I104" s="68">
        <f>INDEX(tblGemProv[InwonerAantal],MATCH(tblGem[[#This Row],[Plaats]],tblGemProv[Gemeentenaam],0))</f>
        <v>21517</v>
      </c>
      <c r="J104" s="69">
        <f>tblGem[[#This Row],[Aantal]]/INDEX($N$5:$N$16,MATCH(tblGem[[#This Row],[Prov]],$M$5:$M$16,0))*100000</f>
        <v>0.27686741136089826</v>
      </c>
      <c r="K104" s="69">
        <f>tblGem[[#This Row],[Aantal]]/tblGem[[#This Row],[Inwoners]]*100000</f>
        <v>32.532416229028215</v>
      </c>
      <c r="M104" s="58"/>
      <c r="N104" s="58"/>
    </row>
    <row r="105" spans="2:14" x14ac:dyDescent="0.3">
      <c r="B105" s="63">
        <v>43909</v>
      </c>
      <c r="C105" s="64" t="s">
        <v>104</v>
      </c>
      <c r="D105" s="65">
        <v>10.1</v>
      </c>
      <c r="E105" s="66">
        <v>4</v>
      </c>
      <c r="F105" s="67">
        <f>tblGem[[#This Row],[Aantal]]-SUMIFS(tblGem[Aantal],tblGem[Datum],tblGem[[#This Row],[Datum]]-1,tblGem[Plaats],tblGem[[#This Row],[Plaats]])</f>
        <v>4</v>
      </c>
      <c r="G105" s="58" t="str">
        <f>INDEX(tblGemProv[Grootte],MATCH(tblGem[[#This Row],[Plaats]],tblGemProv[Gemeentenaam],0))</f>
        <v>Klein</v>
      </c>
      <c r="H105" s="58" t="str">
        <f>INDEX(tblGemProv[Provincie],MATCH(tblGem[[#This Row],[Plaats]],tblGemProv[Gemeentenaam],0))</f>
        <v>Noord-Brabant</v>
      </c>
      <c r="I105" s="68">
        <f>INDEX(tblGemProv[InwonerAantal],MATCH(tblGem[[#This Row],[Plaats]],tblGemProv[Gemeentenaam],0))</f>
        <v>39252</v>
      </c>
      <c r="J105" s="69">
        <f>tblGem[[#This Row],[Aantal]]/INDEX($N$5:$N$16,MATCH(tblGem[[#This Row],[Prov]],$M$5:$M$16,0))*100000</f>
        <v>0.15820994934908472</v>
      </c>
      <c r="K105" s="69">
        <f>tblGem[[#This Row],[Aantal]]/tblGem[[#This Row],[Inwoners]]*100000</f>
        <v>10.19056353816366</v>
      </c>
      <c r="M105" s="58"/>
      <c r="N105" s="58"/>
    </row>
    <row r="106" spans="2:14" x14ac:dyDescent="0.3">
      <c r="B106" s="63">
        <v>43909</v>
      </c>
      <c r="C106" s="64" t="s">
        <v>105</v>
      </c>
      <c r="D106" s="65">
        <v>101.8</v>
      </c>
      <c r="E106" s="66">
        <v>31</v>
      </c>
      <c r="F106" s="67">
        <f>tblGem[[#This Row],[Aantal]]-SUMIFS(tblGem[Aantal],tblGem[Datum],tblGem[[#This Row],[Datum]]-1,tblGem[Plaats],tblGem[[#This Row],[Plaats]])</f>
        <v>31</v>
      </c>
      <c r="G106" s="58" t="str">
        <f>INDEX(tblGemProv[Grootte],MATCH(tblGem[[#This Row],[Plaats]],tblGemProv[Gemeentenaam],0))</f>
        <v>Klein</v>
      </c>
      <c r="H106" s="58" t="str">
        <f>INDEX(tblGemProv[Provincie],MATCH(tblGem[[#This Row],[Plaats]],tblGemProv[Gemeentenaam],0))</f>
        <v>Noord-Brabant</v>
      </c>
      <c r="I106" s="68">
        <f>INDEX(tblGemProv[InwonerAantal],MATCH(tblGem[[#This Row],[Plaats]],tblGemProv[Gemeentenaam],0))</f>
        <v>30340</v>
      </c>
      <c r="J106" s="69">
        <f>tblGem[[#This Row],[Aantal]]/INDEX($N$5:$N$16,MATCH(tblGem[[#This Row],[Prov]],$M$5:$M$16,0))*100000</f>
        <v>1.2261271074554065</v>
      </c>
      <c r="K106" s="69">
        <f>tblGem[[#This Row],[Aantal]]/tblGem[[#This Row],[Inwoners]]*100000</f>
        <v>102.17534607778511</v>
      </c>
      <c r="M106" s="58"/>
      <c r="N106" s="58"/>
    </row>
    <row r="107" spans="2:14" x14ac:dyDescent="0.3">
      <c r="B107" s="63">
        <v>43909</v>
      </c>
      <c r="C107" s="64" t="s">
        <v>106</v>
      </c>
      <c r="D107" s="65">
        <v>23.4</v>
      </c>
      <c r="E107" s="66">
        <v>4</v>
      </c>
      <c r="F107" s="67">
        <f>tblGem[[#This Row],[Aantal]]-SUMIFS(tblGem[Aantal],tblGem[Datum],tblGem[[#This Row],[Datum]]-1,tblGem[Plaats],tblGem[[#This Row],[Plaats]])</f>
        <v>4</v>
      </c>
      <c r="G107" s="58" t="str">
        <f>INDEX(tblGemProv[Grootte],MATCH(tblGem[[#This Row],[Plaats]],tblGemProv[Gemeentenaam],0))</f>
        <v>Klein</v>
      </c>
      <c r="H107" s="58" t="str">
        <f>INDEX(tblGemProv[Provincie],MATCH(tblGem[[#This Row],[Plaats]],tblGemProv[Gemeentenaam],0))</f>
        <v>Limburg</v>
      </c>
      <c r="I107" s="68">
        <f>INDEX(tblGemProv[InwonerAantal],MATCH(tblGem[[#This Row],[Plaats]],tblGemProv[Gemeentenaam],0))</f>
        <v>17052</v>
      </c>
      <c r="J107" s="69">
        <f>tblGem[[#This Row],[Aantal]]/INDEX($N$5:$N$16,MATCH(tblGem[[#This Row],[Prov]],$M$5:$M$16,0))*100000</f>
        <v>0.35803859297993729</v>
      </c>
      <c r="K107" s="69">
        <f>tblGem[[#This Row],[Aantal]]/tblGem[[#This Row],[Inwoners]]*100000</f>
        <v>23.457658925639219</v>
      </c>
      <c r="M107" s="58"/>
      <c r="N107" s="58"/>
    </row>
    <row r="108" spans="2:14" x14ac:dyDescent="0.3">
      <c r="B108" s="63">
        <v>43909</v>
      </c>
      <c r="C108" s="64" t="s">
        <v>107</v>
      </c>
      <c r="D108" s="65">
        <v>18.899999999999999</v>
      </c>
      <c r="E108" s="66">
        <v>5</v>
      </c>
      <c r="F108" s="67">
        <f>tblGem[[#This Row],[Aantal]]-SUMIFS(tblGem[Aantal],tblGem[Datum],tblGem[[#This Row],[Datum]]-1,tblGem[Plaats],tblGem[[#This Row],[Plaats]])</f>
        <v>5</v>
      </c>
      <c r="G108" s="58" t="str">
        <f>INDEX(tblGemProv[Grootte],MATCH(tblGem[[#This Row],[Plaats]],tblGemProv[Gemeentenaam],0))</f>
        <v>Klein</v>
      </c>
      <c r="H108" s="58" t="str">
        <f>INDEX(tblGemProv[Provincie],MATCH(tblGem[[#This Row],[Plaats]],tblGemProv[Gemeentenaam],0))</f>
        <v>Noord-Brabant</v>
      </c>
      <c r="I108" s="68">
        <f>INDEX(tblGemProv[InwonerAantal],MATCH(tblGem[[#This Row],[Plaats]],tblGemProv[Gemeentenaam],0))</f>
        <v>26313</v>
      </c>
      <c r="J108" s="69">
        <f>tblGem[[#This Row],[Aantal]]/INDEX($N$5:$N$16,MATCH(tblGem[[#This Row],[Prov]],$M$5:$M$16,0))*100000</f>
        <v>0.1977624366863559</v>
      </c>
      <c r="K108" s="69">
        <f>tblGem[[#This Row],[Aantal]]/tblGem[[#This Row],[Inwoners]]*100000</f>
        <v>19.00201421350663</v>
      </c>
      <c r="M108" s="58"/>
      <c r="N108" s="58"/>
    </row>
    <row r="109" spans="2:14" x14ac:dyDescent="0.3">
      <c r="B109" s="63">
        <v>43909</v>
      </c>
      <c r="C109" s="64" t="s">
        <v>108</v>
      </c>
      <c r="D109" s="65">
        <v>16.100000000000001</v>
      </c>
      <c r="E109" s="66">
        <v>8</v>
      </c>
      <c r="F109" s="67">
        <f>tblGem[[#This Row],[Aantal]]-SUMIFS(tblGem[Aantal],tblGem[Datum],tblGem[[#This Row],[Datum]]-1,tblGem[Plaats],tblGem[[#This Row],[Plaats]])</f>
        <v>8</v>
      </c>
      <c r="G109" s="58" t="str">
        <f>INDEX(tblGemProv[Grootte],MATCH(tblGem[[#This Row],[Plaats]],tblGemProv[Gemeentenaam],0))</f>
        <v>Klein</v>
      </c>
      <c r="H109" s="58" t="str">
        <f>INDEX(tblGemProv[Provincie],MATCH(tblGem[[#This Row],[Plaats]],tblGemProv[Gemeentenaam],0))</f>
        <v>Zuid-Holland</v>
      </c>
      <c r="I109" s="68">
        <f>INDEX(tblGemProv[InwonerAantal],MATCH(tblGem[[#This Row],[Plaats]],tblGemProv[Gemeentenaam],0))</f>
        <v>49129</v>
      </c>
      <c r="J109" s="69">
        <f>tblGem[[#This Row],[Aantal]]/INDEX($N$5:$N$16,MATCH(tblGem[[#This Row],[Prov]],$M$5:$M$16,0))*100000</f>
        <v>0.21941793906215287</v>
      </c>
      <c r="K109" s="69">
        <f>tblGem[[#This Row],[Aantal]]/tblGem[[#This Row],[Inwoners]]*100000</f>
        <v>16.283661381261577</v>
      </c>
      <c r="M109" s="58"/>
      <c r="N109" s="58"/>
    </row>
    <row r="110" spans="2:14" x14ac:dyDescent="0.3">
      <c r="B110" s="63">
        <v>43909</v>
      </c>
      <c r="C110" s="64" t="s">
        <v>109</v>
      </c>
      <c r="D110" s="65">
        <v>8</v>
      </c>
      <c r="E110" s="66">
        <v>3</v>
      </c>
      <c r="F110" s="67">
        <f>tblGem[[#This Row],[Aantal]]-SUMIFS(tblGem[Aantal],tblGem[Datum],tblGem[[#This Row],[Datum]]-1,tblGem[Plaats],tblGem[[#This Row],[Plaats]])</f>
        <v>3</v>
      </c>
      <c r="G110" s="58" t="str">
        <f>INDEX(tblGemProv[Grootte],MATCH(tblGem[[#This Row],[Plaats]],tblGemProv[Gemeentenaam],0))</f>
        <v>Klein</v>
      </c>
      <c r="H110" s="58" t="str">
        <f>INDEX(tblGemProv[Provincie],MATCH(tblGem[[#This Row],[Plaats]],tblGemProv[Gemeentenaam],0))</f>
        <v>Zeeland</v>
      </c>
      <c r="I110" s="68">
        <f>INDEX(tblGemProv[InwonerAantal],MATCH(tblGem[[#This Row],[Plaats]],tblGemProv[Gemeentenaam],0))</f>
        <v>37636</v>
      </c>
      <c r="J110" s="69">
        <f>tblGem[[#This Row],[Aantal]]/INDEX($N$5:$N$16,MATCH(tblGem[[#This Row],[Prov]],$M$5:$M$16,0))*100000</f>
        <v>0.78471582824139952</v>
      </c>
      <c r="K110" s="69">
        <f>tblGem[[#This Row],[Aantal]]/tblGem[[#This Row],[Inwoners]]*100000</f>
        <v>7.9710915081305131</v>
      </c>
      <c r="M110" s="58"/>
      <c r="N110" s="58"/>
    </row>
    <row r="111" spans="2:14" x14ac:dyDescent="0.3">
      <c r="B111" s="63">
        <v>43909</v>
      </c>
      <c r="C111" s="64" t="s">
        <v>110</v>
      </c>
      <c r="D111" s="65">
        <v>46.2</v>
      </c>
      <c r="E111" s="66">
        <v>11</v>
      </c>
      <c r="F111" s="67">
        <f>tblGem[[#This Row],[Aantal]]-SUMIFS(tblGem[Aantal],tblGem[Datum],tblGem[[#This Row],[Datum]]-1,tblGem[Plaats],tblGem[[#This Row],[Plaats]])</f>
        <v>11</v>
      </c>
      <c r="G111" s="58" t="str">
        <f>INDEX(tblGemProv[Grootte],MATCH(tblGem[[#This Row],[Plaats]],tblGemProv[Gemeentenaam],0))</f>
        <v>Klein</v>
      </c>
      <c r="H111" s="58" t="str">
        <f>INDEX(tblGemProv[Provincie],MATCH(tblGem[[#This Row],[Plaats]],tblGemProv[Gemeentenaam],0))</f>
        <v>Noord-Brabant</v>
      </c>
      <c r="I111" s="68">
        <f>INDEX(tblGemProv[InwonerAantal],MATCH(tblGem[[#This Row],[Plaats]],tblGemProv[Gemeentenaam],0))</f>
        <v>23621</v>
      </c>
      <c r="J111" s="69">
        <f>tblGem[[#This Row],[Aantal]]/INDEX($N$5:$N$16,MATCH(tblGem[[#This Row],[Prov]],$M$5:$M$16,0))*100000</f>
        <v>0.43507736070998299</v>
      </c>
      <c r="K111" s="69">
        <f>tblGem[[#This Row],[Aantal]]/tblGem[[#This Row],[Inwoners]]*100000</f>
        <v>46.568731213750475</v>
      </c>
      <c r="M111" s="58"/>
      <c r="N111" s="58"/>
    </row>
    <row r="112" spans="2:14" x14ac:dyDescent="0.3">
      <c r="B112" s="63">
        <v>43909</v>
      </c>
      <c r="C112" s="64" t="s">
        <v>111</v>
      </c>
      <c r="D112" s="65">
        <v>17.3</v>
      </c>
      <c r="E112" s="66">
        <v>10</v>
      </c>
      <c r="F112" s="67">
        <f>tblGem[[#This Row],[Aantal]]-SUMIFS(tblGem[Aantal],tblGem[Datum],tblGem[[#This Row],[Datum]]-1,tblGem[Plaats],tblGem[[#This Row],[Plaats]])</f>
        <v>10</v>
      </c>
      <c r="G112" s="58" t="str">
        <f>INDEX(tblGemProv[Grootte],MATCH(tblGem[[#This Row],[Plaats]],tblGemProv[Gemeentenaam],0))</f>
        <v>Middelgroot</v>
      </c>
      <c r="H112" s="58" t="str">
        <f>INDEX(tblGemProv[Provincie],MATCH(tblGem[[#This Row],[Plaats]],tblGemProv[Gemeentenaam],0))</f>
        <v>Noord-Holland</v>
      </c>
      <c r="I112" s="68">
        <f>INDEX(tblGemProv[InwonerAantal],MATCH(tblGem[[#This Row],[Plaats]],tblGemProv[Gemeentenaam],0))</f>
        <v>57337</v>
      </c>
      <c r="J112" s="69">
        <f>tblGem[[#This Row],[Aantal]]/INDEX($N$5:$N$16,MATCH(tblGem[[#This Row],[Prov]],$M$5:$M$16,0))*100000</f>
        <v>0.35320936626469085</v>
      </c>
      <c r="K112" s="69">
        <f>tblGem[[#This Row],[Aantal]]/tblGem[[#This Row],[Inwoners]]*100000</f>
        <v>17.440745068629329</v>
      </c>
      <c r="M112" s="58"/>
      <c r="N112" s="58"/>
    </row>
    <row r="113" spans="2:14" x14ac:dyDescent="0.3">
      <c r="B113" s="63">
        <v>43909</v>
      </c>
      <c r="C113" s="64" t="s">
        <v>112</v>
      </c>
      <c r="D113" s="65">
        <v>2.7</v>
      </c>
      <c r="E113" s="66">
        <v>1</v>
      </c>
      <c r="F113" s="67">
        <f>tblGem[[#This Row],[Aantal]]-SUMIFS(tblGem[Aantal],tblGem[Datum],tblGem[[#This Row],[Datum]]-1,tblGem[Plaats],tblGem[[#This Row],[Plaats]])</f>
        <v>1</v>
      </c>
      <c r="G113" s="58" t="str">
        <f>INDEX(tblGemProv[Grootte],MATCH(tblGem[[#This Row],[Plaats]],tblGemProv[Gemeentenaam],0))</f>
        <v>Klein</v>
      </c>
      <c r="H113" s="58" t="str">
        <f>INDEX(tblGemProv[Provincie],MATCH(tblGem[[#This Row],[Plaats]],tblGemProv[Gemeentenaam],0))</f>
        <v>Zuid-Holland</v>
      </c>
      <c r="I113" s="68">
        <f>INDEX(tblGemProv[InwonerAantal],MATCH(tblGem[[#This Row],[Plaats]],tblGemProv[Gemeentenaam],0))</f>
        <v>36284</v>
      </c>
      <c r="J113" s="69">
        <f>tblGem[[#This Row],[Aantal]]/INDEX($N$5:$N$16,MATCH(tblGem[[#This Row],[Prov]],$M$5:$M$16,0))*100000</f>
        <v>2.7427242382769109E-2</v>
      </c>
      <c r="K113" s="69">
        <f>tblGem[[#This Row],[Aantal]]/tblGem[[#This Row],[Inwoners]]*100000</f>
        <v>2.7560357182229085</v>
      </c>
      <c r="M113" s="58"/>
      <c r="N113" s="58"/>
    </row>
    <row r="114" spans="2:14" x14ac:dyDescent="0.3">
      <c r="B114" s="63">
        <v>43909</v>
      </c>
      <c r="C114" s="64" t="s">
        <v>113</v>
      </c>
      <c r="D114" s="65">
        <v>12.3</v>
      </c>
      <c r="E114" s="66">
        <v>9</v>
      </c>
      <c r="F114" s="67">
        <f>tblGem[[#This Row],[Aantal]]-SUMIFS(tblGem[Aantal],tblGem[Datum],tblGem[[#This Row],[Datum]]-1,tblGem[Plaats],tblGem[[#This Row],[Plaats]])</f>
        <v>9</v>
      </c>
      <c r="G114" s="58" t="str">
        <f>INDEX(tblGemProv[Grootte],MATCH(tblGem[[#This Row],[Plaats]],tblGemProv[Gemeentenaam],0))</f>
        <v>Middelgroot</v>
      </c>
      <c r="H114" s="58" t="str">
        <f>INDEX(tblGemProv[Provincie],MATCH(tblGem[[#This Row],[Plaats]],tblGemProv[Gemeentenaam],0))</f>
        <v>Zuid-Holland</v>
      </c>
      <c r="I114" s="68">
        <f>INDEX(tblGemProv[InwonerAantal],MATCH(tblGem[[#This Row],[Plaats]],tblGemProv[Gemeentenaam],0))</f>
        <v>72700</v>
      </c>
      <c r="J114" s="69">
        <f>tblGem[[#This Row],[Aantal]]/INDEX($N$5:$N$16,MATCH(tblGem[[#This Row],[Prov]],$M$5:$M$16,0))*100000</f>
        <v>0.24684518144492198</v>
      </c>
      <c r="K114" s="69">
        <f>tblGem[[#This Row],[Aantal]]/tblGem[[#This Row],[Inwoners]]*100000</f>
        <v>12.379642365887209</v>
      </c>
      <c r="M114" s="58"/>
      <c r="N114" s="58"/>
    </row>
    <row r="115" spans="2:14" x14ac:dyDescent="0.3">
      <c r="B115" s="63">
        <v>43909</v>
      </c>
      <c r="C115" s="64" t="s">
        <v>114</v>
      </c>
      <c r="D115" s="65">
        <v>16</v>
      </c>
      <c r="E115" s="66">
        <v>2</v>
      </c>
      <c r="F115" s="67">
        <f>tblGem[[#This Row],[Aantal]]-SUMIFS(tblGem[Aantal],tblGem[Datum],tblGem[[#This Row],[Datum]]-1,tblGem[Plaats],tblGem[[#This Row],[Plaats]])</f>
        <v>2</v>
      </c>
      <c r="G115" s="58" t="str">
        <f>INDEX(tblGemProv[Grootte],MATCH(tblGem[[#This Row],[Plaats]],tblGemProv[Gemeentenaam],0))</f>
        <v>Klein</v>
      </c>
      <c r="H115" s="58" t="str">
        <f>INDEX(tblGemProv[Provincie],MATCH(tblGem[[#This Row],[Plaats]],tblGemProv[Gemeentenaam],0))</f>
        <v>Noord-Brabant</v>
      </c>
      <c r="I115" s="68">
        <f>INDEX(tblGemProv[InwonerAantal],MATCH(tblGem[[#This Row],[Plaats]],tblGemProv[Gemeentenaam],0))</f>
        <v>12419</v>
      </c>
      <c r="J115" s="69">
        <f>tblGem[[#This Row],[Aantal]]/INDEX($N$5:$N$16,MATCH(tblGem[[#This Row],[Prov]],$M$5:$M$16,0))*100000</f>
        <v>7.9104974674542361E-2</v>
      </c>
      <c r="K115" s="69">
        <f>tblGem[[#This Row],[Aantal]]/tblGem[[#This Row],[Inwoners]]*100000</f>
        <v>16.104356228359769</v>
      </c>
      <c r="M115" s="58"/>
      <c r="N115" s="58"/>
    </row>
    <row r="116" spans="2:14" x14ac:dyDescent="0.3">
      <c r="B116" s="63">
        <v>43909</v>
      </c>
      <c r="C116" s="64" t="s">
        <v>115</v>
      </c>
      <c r="D116" s="65">
        <v>9.9</v>
      </c>
      <c r="E116" s="66">
        <v>23</v>
      </c>
      <c r="F116" s="67">
        <f>tblGem[[#This Row],[Aantal]]-SUMIFS(tblGem[Aantal],tblGem[Datum],tblGem[[#This Row],[Datum]]-1,tblGem[Plaats],tblGem[[#This Row],[Plaats]])</f>
        <v>23</v>
      </c>
      <c r="G116" s="58" t="str">
        <f>INDEX(tblGemProv[Grootte],MATCH(tblGem[[#This Row],[Plaats]],tblGemProv[Gemeentenaam],0))</f>
        <v>Groot</v>
      </c>
      <c r="H116" s="58" t="str">
        <f>INDEX(tblGemProv[Provincie],MATCH(tblGem[[#This Row],[Plaats]],tblGemProv[Gemeentenaam],0))</f>
        <v>Groningen</v>
      </c>
      <c r="I116" s="68">
        <f>INDEX(tblGemProv[InwonerAantal],MATCH(tblGem[[#This Row],[Plaats]],tblGemProv[Gemeentenaam],0))</f>
        <v>229962</v>
      </c>
      <c r="J116" s="69">
        <f>tblGem[[#This Row],[Aantal]]/INDEX($N$5:$N$16,MATCH(tblGem[[#This Row],[Prov]],$M$5:$M$16,0))*100000</f>
        <v>3.9454972441559466</v>
      </c>
      <c r="K116" s="69">
        <f>tblGem[[#This Row],[Aantal]]/tblGem[[#This Row],[Inwoners]]*100000</f>
        <v>10.001652446926013</v>
      </c>
      <c r="M116" s="58"/>
      <c r="N116" s="58"/>
    </row>
    <row r="117" spans="2:14" x14ac:dyDescent="0.3">
      <c r="B117" s="63">
        <v>43909</v>
      </c>
      <c r="C117" s="64" t="s">
        <v>116</v>
      </c>
      <c r="D117" s="65">
        <v>14</v>
      </c>
      <c r="E117" s="66">
        <v>2</v>
      </c>
      <c r="F117" s="67">
        <f>tblGem[[#This Row],[Aantal]]-SUMIFS(tblGem[Aantal],tblGem[Datum],tblGem[[#This Row],[Datum]]-1,tblGem[Plaats],tblGem[[#This Row],[Plaats]])</f>
        <v>2</v>
      </c>
      <c r="G117" s="58" t="str">
        <f>INDEX(tblGemProv[Grootte],MATCH(tblGem[[#This Row],[Plaats]],tblGemProv[Gemeentenaam],0))</f>
        <v>Klein</v>
      </c>
      <c r="H117" s="58" t="str">
        <f>INDEX(tblGemProv[Provincie],MATCH(tblGem[[#This Row],[Plaats]],tblGemProv[Gemeentenaam],0))</f>
        <v>Limburg</v>
      </c>
      <c r="I117" s="68">
        <f>INDEX(tblGemProv[InwonerAantal],MATCH(tblGem[[#This Row],[Plaats]],tblGemProv[Gemeentenaam],0))</f>
        <v>14196</v>
      </c>
      <c r="J117" s="69">
        <f>tblGem[[#This Row],[Aantal]]/INDEX($N$5:$N$16,MATCH(tblGem[[#This Row],[Prov]],$M$5:$M$16,0))*100000</f>
        <v>0.17901929648996864</v>
      </c>
      <c r="K117" s="69">
        <f>tblGem[[#This Row],[Aantal]]/tblGem[[#This Row],[Inwoners]]*100000</f>
        <v>14.088475626937164</v>
      </c>
      <c r="M117" s="58"/>
      <c r="N117" s="58"/>
    </row>
    <row r="118" spans="2:14" x14ac:dyDescent="0.3">
      <c r="B118" s="63">
        <v>43909</v>
      </c>
      <c r="C118" s="64" t="s">
        <v>117</v>
      </c>
      <c r="D118" s="65">
        <v>4.0999999999999996</v>
      </c>
      <c r="E118" s="66">
        <v>1</v>
      </c>
      <c r="F118" s="67">
        <f>tblGem[[#This Row],[Aantal]]-SUMIFS(tblGem[Aantal],tblGem[Datum],tblGem[[#This Row],[Datum]]-1,tblGem[Plaats],tblGem[[#This Row],[Plaats]])</f>
        <v>1</v>
      </c>
      <c r="G118" s="58" t="str">
        <f>INDEX(tblGemProv[Grootte],MATCH(tblGem[[#This Row],[Plaats]],tblGemProv[Gemeentenaam],0))</f>
        <v>Klein</v>
      </c>
      <c r="H118" s="58" t="str">
        <f>INDEX(tblGemProv[Provincie],MATCH(tblGem[[#This Row],[Plaats]],tblGemProv[Gemeentenaam],0))</f>
        <v>Overijssel</v>
      </c>
      <c r="I118" s="68">
        <f>INDEX(tblGemProv[InwonerAantal],MATCH(tblGem[[#This Row],[Plaats]],tblGemProv[Gemeentenaam],0))</f>
        <v>24291</v>
      </c>
      <c r="J118" s="69">
        <f>tblGem[[#This Row],[Aantal]]/INDEX($N$5:$N$16,MATCH(tblGem[[#This Row],[Prov]],$M$5:$M$16,0))*100000</f>
        <v>8.6843172520041229E-2</v>
      </c>
      <c r="K118" s="69">
        <f>tblGem[[#This Row],[Aantal]]/tblGem[[#This Row],[Inwoners]]*100000</f>
        <v>4.1167510600633976</v>
      </c>
      <c r="M118" s="58"/>
      <c r="N118" s="58"/>
    </row>
    <row r="119" spans="2:14" x14ac:dyDescent="0.3">
      <c r="B119" s="63">
        <v>43909</v>
      </c>
      <c r="C119" s="64" t="s">
        <v>118</v>
      </c>
      <c r="D119" s="65">
        <v>63.4</v>
      </c>
      <c r="E119" s="66">
        <v>9</v>
      </c>
      <c r="F119" s="67">
        <f>tblGem[[#This Row],[Aantal]]-SUMIFS(tblGem[Aantal],tblGem[Datum],tblGem[[#This Row],[Datum]]-1,tblGem[Plaats],tblGem[[#This Row],[Plaats]])</f>
        <v>9</v>
      </c>
      <c r="G119" s="58" t="str">
        <f>INDEX(tblGemProv[Grootte],MATCH(tblGem[[#This Row],[Plaats]],tblGemProv[Gemeentenaam],0))</f>
        <v>Klein</v>
      </c>
      <c r="H119" s="58" t="str">
        <f>INDEX(tblGemProv[Provincie],MATCH(tblGem[[#This Row],[Plaats]],tblGemProv[Gemeentenaam],0))</f>
        <v>Noord-Brabant</v>
      </c>
      <c r="I119" s="68">
        <f>INDEX(tblGemProv[InwonerAantal],MATCH(tblGem[[#This Row],[Plaats]],tblGemProv[Gemeentenaam],0))</f>
        <v>14103</v>
      </c>
      <c r="J119" s="69">
        <f>tblGem[[#This Row],[Aantal]]/INDEX($N$5:$N$16,MATCH(tblGem[[#This Row],[Prov]],$M$5:$M$16,0))*100000</f>
        <v>0.35597238603544057</v>
      </c>
      <c r="K119" s="69">
        <f>tblGem[[#This Row],[Aantal]]/tblGem[[#This Row],[Inwoners]]*100000</f>
        <v>63.816209317166567</v>
      </c>
      <c r="M119" s="58"/>
      <c r="N119" s="58"/>
    </row>
    <row r="120" spans="2:14" x14ac:dyDescent="0.3">
      <c r="B120" s="63">
        <v>43909</v>
      </c>
      <c r="C120" s="64" t="s">
        <v>119</v>
      </c>
      <c r="D120" s="65">
        <v>6.2</v>
      </c>
      <c r="E120" s="66">
        <v>10</v>
      </c>
      <c r="F120" s="67">
        <f>tblGem[[#This Row],[Aantal]]-SUMIFS(tblGem[Aantal],tblGem[Datum],tblGem[[#This Row],[Datum]]-1,tblGem[Plaats],tblGem[[#This Row],[Plaats]])</f>
        <v>10</v>
      </c>
      <c r="G120" s="58" t="str">
        <f>INDEX(tblGemProv[Grootte],MATCH(tblGem[[#This Row],[Plaats]],tblGemProv[Gemeentenaam],0))</f>
        <v>Groot</v>
      </c>
      <c r="H120" s="58" t="str">
        <f>INDEX(tblGemProv[Provincie],MATCH(tblGem[[#This Row],[Plaats]],tblGemProv[Gemeentenaam],0))</f>
        <v>Noord-Holland</v>
      </c>
      <c r="I120" s="68">
        <f>INDEX(tblGemProv[InwonerAantal],MATCH(tblGem[[#This Row],[Plaats]],tblGemProv[Gemeentenaam],0))</f>
        <v>159709</v>
      </c>
      <c r="J120" s="69">
        <f>tblGem[[#This Row],[Aantal]]/INDEX($N$5:$N$16,MATCH(tblGem[[#This Row],[Prov]],$M$5:$M$16,0))*100000</f>
        <v>0.35320936626469085</v>
      </c>
      <c r="K120" s="69">
        <f>tblGem[[#This Row],[Aantal]]/tblGem[[#This Row],[Inwoners]]*100000</f>
        <v>6.261387899241746</v>
      </c>
      <c r="M120" s="58"/>
      <c r="N120" s="58"/>
    </row>
    <row r="121" spans="2:14" x14ac:dyDescent="0.3">
      <c r="B121" s="63">
        <v>43909</v>
      </c>
      <c r="C121" s="64" t="s">
        <v>120</v>
      </c>
      <c r="D121" s="65">
        <v>3.2</v>
      </c>
      <c r="E121" s="66">
        <v>5</v>
      </c>
      <c r="F121" s="67">
        <f>tblGem[[#This Row],[Aantal]]-SUMIFS(tblGem[Aantal],tblGem[Datum],tblGem[[#This Row],[Datum]]-1,tblGem[Plaats],tblGem[[#This Row],[Plaats]])</f>
        <v>5</v>
      </c>
      <c r="G121" s="58" t="str">
        <f>INDEX(tblGemProv[Grootte],MATCH(tblGem[[#This Row],[Plaats]],tblGemProv[Gemeentenaam],0))</f>
        <v>Groot</v>
      </c>
      <c r="H121" s="58" t="str">
        <f>INDEX(tblGemProv[Provincie],MATCH(tblGem[[#This Row],[Plaats]],tblGemProv[Gemeentenaam],0))</f>
        <v>Noord-Holland</v>
      </c>
      <c r="I121" s="68">
        <f>INDEX(tblGemProv[InwonerAantal],MATCH(tblGem[[#This Row],[Plaats]],tblGemProv[Gemeentenaam],0))</f>
        <v>153149</v>
      </c>
      <c r="J121" s="69">
        <f>tblGem[[#This Row],[Aantal]]/INDEX($N$5:$N$16,MATCH(tblGem[[#This Row],[Prov]],$M$5:$M$16,0))*100000</f>
        <v>0.17660468313234542</v>
      </c>
      <c r="K121" s="69">
        <f>tblGem[[#This Row],[Aantal]]/tblGem[[#This Row],[Inwoners]]*100000</f>
        <v>3.2647944158956315</v>
      </c>
      <c r="M121" s="58"/>
      <c r="N121" s="58"/>
    </row>
    <row r="122" spans="2:14" x14ac:dyDescent="0.3">
      <c r="B122" s="63">
        <v>43909</v>
      </c>
      <c r="C122" s="64" t="s">
        <v>121</v>
      </c>
      <c r="D122" s="65">
        <v>6.6</v>
      </c>
      <c r="E122" s="66">
        <v>2</v>
      </c>
      <c r="F122" s="67">
        <f>tblGem[[#This Row],[Aantal]]-SUMIFS(tblGem[Aantal],tblGem[Datum],tblGem[[#This Row],[Datum]]-1,tblGem[Plaats],tblGem[[#This Row],[Plaats]])</f>
        <v>2</v>
      </c>
      <c r="G122" s="58" t="str">
        <f>INDEX(tblGemProv[Grootte],MATCH(tblGem[[#This Row],[Plaats]],tblGemProv[Gemeentenaam],0))</f>
        <v>Klein</v>
      </c>
      <c r="H122" s="58" t="str">
        <f>INDEX(tblGemProv[Provincie],MATCH(tblGem[[#This Row],[Plaats]],tblGemProv[Gemeentenaam],0))</f>
        <v>Noord-Brabant</v>
      </c>
      <c r="I122" s="68">
        <f>INDEX(tblGemProv[InwonerAantal],MATCH(tblGem[[#This Row],[Plaats]],tblGemProv[Gemeentenaam],0))</f>
        <v>29888</v>
      </c>
      <c r="J122" s="69">
        <f>tblGem[[#This Row],[Aantal]]/INDEX($N$5:$N$16,MATCH(tblGem[[#This Row],[Prov]],$M$5:$M$16,0))*100000</f>
        <v>7.9104974674542361E-2</v>
      </c>
      <c r="K122" s="69">
        <f>tblGem[[#This Row],[Aantal]]/tblGem[[#This Row],[Inwoners]]*100000</f>
        <v>6.6916488222698076</v>
      </c>
      <c r="M122" s="58"/>
      <c r="N122" s="58"/>
    </row>
    <row r="123" spans="2:14" x14ac:dyDescent="0.3">
      <c r="B123" s="63">
        <v>43909</v>
      </c>
      <c r="C123" s="64" t="s">
        <v>122</v>
      </c>
      <c r="D123" s="65">
        <v>0</v>
      </c>
      <c r="E123" s="66">
        <v>0</v>
      </c>
      <c r="F123" s="67">
        <f>tblGem[[#This Row],[Aantal]]-SUMIFS(tblGem[Aantal],tblGem[Datum],tblGem[[#This Row],[Datum]]-1,tblGem[Plaats],tblGem[[#This Row],[Plaats]])</f>
        <v>0</v>
      </c>
      <c r="G123" s="58" t="str">
        <f>INDEX(tblGemProv[Grootte],MATCH(tblGem[[#This Row],[Plaats]],tblGemProv[Gemeentenaam],0))</f>
        <v>Middelgroot</v>
      </c>
      <c r="H123" s="58" t="str">
        <f>INDEX(tblGemProv[Provincie],MATCH(tblGem[[#This Row],[Plaats]],tblGemProv[Gemeentenaam],0))</f>
        <v>Overijssel</v>
      </c>
      <c r="I123" s="68">
        <f>INDEX(tblGemProv[InwonerAantal],MATCH(tblGem[[#This Row],[Plaats]],tblGemProv[Gemeentenaam],0))</f>
        <v>60539</v>
      </c>
      <c r="J123" s="69">
        <f>tblGem[[#This Row],[Aantal]]/INDEX($N$5:$N$16,MATCH(tblGem[[#This Row],[Prov]],$M$5:$M$16,0))*100000</f>
        <v>0</v>
      </c>
      <c r="K123" s="69">
        <f>tblGem[[#This Row],[Aantal]]/tblGem[[#This Row],[Inwoners]]*100000</f>
        <v>0</v>
      </c>
      <c r="M123" s="58"/>
      <c r="N123" s="58"/>
    </row>
    <row r="124" spans="2:14" x14ac:dyDescent="0.3">
      <c r="B124" s="63">
        <v>43909</v>
      </c>
      <c r="C124" s="64" t="s">
        <v>123</v>
      </c>
      <c r="D124" s="65">
        <v>10.5</v>
      </c>
      <c r="E124" s="66">
        <v>5</v>
      </c>
      <c r="F124" s="67">
        <f>tblGem[[#This Row],[Aantal]]-SUMIFS(tblGem[Aantal],tblGem[Datum],tblGem[[#This Row],[Datum]]-1,tblGem[Plaats],tblGem[[#This Row],[Plaats]])</f>
        <v>5</v>
      </c>
      <c r="G124" s="58" t="str">
        <f>INDEX(tblGemProv[Grootte],MATCH(tblGem[[#This Row],[Plaats]],tblGemProv[Gemeentenaam],0))</f>
        <v>Klein</v>
      </c>
      <c r="H124" s="58" t="str">
        <f>INDEX(tblGemProv[Provincie],MATCH(tblGem[[#This Row],[Plaats]],tblGemProv[Gemeentenaam],0))</f>
        <v>Gelderland</v>
      </c>
      <c r="I124" s="68">
        <f>INDEX(tblGemProv[InwonerAantal],MATCH(tblGem[[#This Row],[Plaats]],tblGemProv[Gemeentenaam],0))</f>
        <v>46832</v>
      </c>
      <c r="J124" s="69">
        <f>tblGem[[#This Row],[Aantal]]/INDEX($N$5:$N$16,MATCH(tblGem[[#This Row],[Prov]],$M$5:$M$16,0))*100000</f>
        <v>0.24270631128637743</v>
      </c>
      <c r="K124" s="69">
        <f>tblGem[[#This Row],[Aantal]]/tblGem[[#This Row],[Inwoners]]*100000</f>
        <v>10.676460539801846</v>
      </c>
      <c r="M124" s="58"/>
      <c r="N124" s="58"/>
    </row>
    <row r="125" spans="2:14" x14ac:dyDescent="0.3">
      <c r="B125" s="63">
        <v>43909</v>
      </c>
      <c r="C125" s="64" t="s">
        <v>124</v>
      </c>
      <c r="D125" s="65">
        <v>27.7</v>
      </c>
      <c r="E125" s="66">
        <v>5</v>
      </c>
      <c r="F125" s="67">
        <f>tblGem[[#This Row],[Aantal]]-SUMIFS(tblGem[Aantal],tblGem[Datum],tblGem[[#This Row],[Datum]]-1,tblGem[Plaats],tblGem[[#This Row],[Plaats]])</f>
        <v>5</v>
      </c>
      <c r="G125" s="58" t="str">
        <f>INDEX(tblGemProv[Grootte],MATCH(tblGem[[#This Row],[Plaats]],tblGemProv[Gemeentenaam],0))</f>
        <v>Klein</v>
      </c>
      <c r="H125" s="58" t="str">
        <f>INDEX(tblGemProv[Provincie],MATCH(tblGem[[#This Row],[Plaats]],tblGemProv[Gemeentenaam],0))</f>
        <v>Zuid-Holland</v>
      </c>
      <c r="I125" s="68">
        <f>INDEX(tblGemProv[InwonerAantal],MATCH(tblGem[[#This Row],[Plaats]],tblGemProv[Gemeentenaam],0))</f>
        <v>17958</v>
      </c>
      <c r="J125" s="69">
        <f>tblGem[[#This Row],[Aantal]]/INDEX($N$5:$N$16,MATCH(tblGem[[#This Row],[Prov]],$M$5:$M$16,0))*100000</f>
        <v>0.13713621191384553</v>
      </c>
      <c r="K125" s="69">
        <f>tblGem[[#This Row],[Aantal]]/tblGem[[#This Row],[Inwoners]]*100000</f>
        <v>27.842744180866468</v>
      </c>
      <c r="M125" s="58"/>
      <c r="N125" s="58"/>
    </row>
    <row r="126" spans="2:14" x14ac:dyDescent="0.3">
      <c r="B126" s="63">
        <v>43909</v>
      </c>
      <c r="C126" s="64" t="s">
        <v>125</v>
      </c>
      <c r="D126" s="65">
        <v>6.3</v>
      </c>
      <c r="E126" s="66">
        <v>1</v>
      </c>
      <c r="F126" s="67">
        <f>tblGem[[#This Row],[Aantal]]-SUMIFS(tblGem[Aantal],tblGem[Datum],tblGem[[#This Row],[Datum]]-1,tblGem[Plaats],tblGem[[#This Row],[Plaats]])</f>
        <v>1</v>
      </c>
      <c r="G126" s="58" t="str">
        <f>INDEX(tblGemProv[Grootte],MATCH(tblGem[[#This Row],[Plaats]],tblGemProv[Gemeentenaam],0))</f>
        <v>Klein</v>
      </c>
      <c r="H126" s="58" t="str">
        <f>INDEX(tblGemProv[Provincie],MATCH(tblGem[[#This Row],[Plaats]],tblGemProv[Gemeentenaam],0))</f>
        <v>Friesland</v>
      </c>
      <c r="I126" s="68">
        <f>INDEX(tblGemProv[InwonerAantal],MATCH(tblGem[[#This Row],[Plaats]],tblGemProv[Gemeentenaam],0))</f>
        <v>15783</v>
      </c>
      <c r="J126" s="69">
        <f>tblGem[[#This Row],[Aantal]]/INDEX($N$5:$N$16,MATCH(tblGem[[#This Row],[Prov]],$M$5:$M$16,0))*100000</f>
        <v>0.15449551036046894</v>
      </c>
      <c r="K126" s="69">
        <f>tblGem[[#This Row],[Aantal]]/tblGem[[#This Row],[Inwoners]]*100000</f>
        <v>6.3359310650700129</v>
      </c>
      <c r="M126" s="58"/>
      <c r="N126" s="58"/>
    </row>
    <row r="127" spans="2:14" x14ac:dyDescent="0.3">
      <c r="B127" s="63">
        <v>43909</v>
      </c>
      <c r="C127" s="64" t="s">
        <v>126</v>
      </c>
      <c r="D127" s="65">
        <v>0</v>
      </c>
      <c r="E127" s="66">
        <v>0</v>
      </c>
      <c r="F127" s="67">
        <f>tblGem[[#This Row],[Aantal]]-SUMIFS(tblGem[Aantal],tblGem[Datum],tblGem[[#This Row],[Datum]]-1,tblGem[Plaats],tblGem[[#This Row],[Plaats]])</f>
        <v>0</v>
      </c>
      <c r="G127" s="58" t="str">
        <f>INDEX(tblGemProv[Grootte],MATCH(tblGem[[#This Row],[Plaats]],tblGemProv[Gemeentenaam],0))</f>
        <v>Klein</v>
      </c>
      <c r="H127" s="58" t="str">
        <f>INDEX(tblGemProv[Provincie],MATCH(tblGem[[#This Row],[Plaats]],tblGemProv[Gemeentenaam],0))</f>
        <v>Gelderland</v>
      </c>
      <c r="I127" s="68">
        <f>INDEX(tblGemProv[InwonerAantal],MATCH(tblGem[[#This Row],[Plaats]],tblGemProv[Gemeentenaam],0))</f>
        <v>12154</v>
      </c>
      <c r="J127" s="69">
        <f>tblGem[[#This Row],[Aantal]]/INDEX($N$5:$N$16,MATCH(tblGem[[#This Row],[Prov]],$M$5:$M$16,0))*100000</f>
        <v>0</v>
      </c>
      <c r="K127" s="69">
        <f>tblGem[[#This Row],[Aantal]]/tblGem[[#This Row],[Inwoners]]*100000</f>
        <v>0</v>
      </c>
      <c r="M127" s="58"/>
      <c r="N127" s="58"/>
    </row>
    <row r="128" spans="2:14" x14ac:dyDescent="0.3">
      <c r="B128" s="63">
        <v>43909</v>
      </c>
      <c r="C128" s="64" t="s">
        <v>127</v>
      </c>
      <c r="D128" s="65">
        <v>7.7</v>
      </c>
      <c r="E128" s="66">
        <v>3</v>
      </c>
      <c r="F128" s="67">
        <f>tblGem[[#This Row],[Aantal]]-SUMIFS(tblGem[Aantal],tblGem[Datum],tblGem[[#This Row],[Datum]]-1,tblGem[Plaats],tblGem[[#This Row],[Plaats]])</f>
        <v>3</v>
      </c>
      <c r="G128" s="58" t="str">
        <f>INDEX(tblGemProv[Grootte],MATCH(tblGem[[#This Row],[Plaats]],tblGemProv[Gemeentenaam],0))</f>
        <v>Klein</v>
      </c>
      <c r="H128" s="58" t="str">
        <f>INDEX(tblGemProv[Provincie],MATCH(tblGem[[#This Row],[Plaats]],tblGemProv[Gemeentenaam],0))</f>
        <v>Noord-Holland</v>
      </c>
      <c r="I128" s="68">
        <f>INDEX(tblGemProv[InwonerAantal],MATCH(tblGem[[#This Row],[Plaats]],tblGemProv[Gemeentenaam],0))</f>
        <v>39146</v>
      </c>
      <c r="J128" s="69">
        <f>tblGem[[#This Row],[Aantal]]/INDEX($N$5:$N$16,MATCH(tblGem[[#This Row],[Prov]],$M$5:$M$16,0))*100000</f>
        <v>0.10596280987940725</v>
      </c>
      <c r="K128" s="69">
        <f>tblGem[[#This Row],[Aantal]]/tblGem[[#This Row],[Inwoners]]*100000</f>
        <v>7.6636182496295921</v>
      </c>
      <c r="M128" s="58"/>
      <c r="N128" s="58"/>
    </row>
    <row r="129" spans="2:14" x14ac:dyDescent="0.3">
      <c r="B129" s="63">
        <v>43909</v>
      </c>
      <c r="C129" s="64" t="s">
        <v>128</v>
      </c>
      <c r="D129" s="65">
        <v>18.3</v>
      </c>
      <c r="E129" s="66">
        <v>5</v>
      </c>
      <c r="F129" s="67">
        <f>tblGem[[#This Row],[Aantal]]-SUMIFS(tblGem[Aantal],tblGem[Datum],tblGem[[#This Row],[Datum]]-1,tblGem[Plaats],tblGem[[#This Row],[Plaats]])</f>
        <v>5</v>
      </c>
      <c r="G129" s="58" t="str">
        <f>INDEX(tblGemProv[Grootte],MATCH(tblGem[[#This Row],[Plaats]],tblGemProv[Gemeentenaam],0))</f>
        <v>Klein</v>
      </c>
      <c r="H129" s="58" t="str">
        <f>INDEX(tblGemProv[Provincie],MATCH(tblGem[[#This Row],[Plaats]],tblGemProv[Gemeentenaam],0))</f>
        <v>Noord-Holland</v>
      </c>
      <c r="I129" s="68">
        <f>INDEX(tblGemProv[InwonerAantal],MATCH(tblGem[[#This Row],[Plaats]],tblGemProv[Gemeentenaam],0))</f>
        <v>27080</v>
      </c>
      <c r="J129" s="69">
        <f>tblGem[[#This Row],[Aantal]]/INDEX($N$5:$N$16,MATCH(tblGem[[#This Row],[Prov]],$M$5:$M$16,0))*100000</f>
        <v>0.17660468313234542</v>
      </c>
      <c r="K129" s="69">
        <f>tblGem[[#This Row],[Aantal]]/tblGem[[#This Row],[Inwoners]]*100000</f>
        <v>18.463810930576074</v>
      </c>
      <c r="M129" s="58"/>
      <c r="N129" s="58"/>
    </row>
    <row r="130" spans="2:14" x14ac:dyDescent="0.3">
      <c r="B130" s="63">
        <v>43909</v>
      </c>
      <c r="C130" s="64" t="s">
        <v>129</v>
      </c>
      <c r="D130" s="65">
        <v>21.6</v>
      </c>
      <c r="E130" s="66">
        <v>4</v>
      </c>
      <c r="F130" s="67">
        <f>tblGem[[#This Row],[Aantal]]-SUMIFS(tblGem[Aantal],tblGem[Datum],tblGem[[#This Row],[Datum]]-1,tblGem[Plaats],tblGem[[#This Row],[Plaats]])</f>
        <v>4</v>
      </c>
      <c r="G130" s="58" t="str">
        <f>INDEX(tblGemProv[Grootte],MATCH(tblGem[[#This Row],[Plaats]],tblGemProv[Gemeentenaam],0))</f>
        <v>Klein</v>
      </c>
      <c r="H130" s="58" t="str">
        <f>INDEX(tblGemProv[Provincie],MATCH(tblGem[[#This Row],[Plaats]],tblGemProv[Gemeentenaam],0))</f>
        <v>Gelderland</v>
      </c>
      <c r="I130" s="68">
        <f>INDEX(tblGemProv[InwonerAantal],MATCH(tblGem[[#This Row],[Plaats]],tblGemProv[Gemeentenaam],0))</f>
        <v>18603</v>
      </c>
      <c r="J130" s="69">
        <f>tblGem[[#This Row],[Aantal]]/INDEX($N$5:$N$16,MATCH(tblGem[[#This Row],[Prov]],$M$5:$M$16,0))*100000</f>
        <v>0.19416504902910195</v>
      </c>
      <c r="K130" s="69">
        <f>tblGem[[#This Row],[Aantal]]/tblGem[[#This Row],[Inwoners]]*100000</f>
        <v>21.501908294361126</v>
      </c>
      <c r="M130" s="58"/>
      <c r="N130" s="58"/>
    </row>
    <row r="131" spans="2:14" x14ac:dyDescent="0.3">
      <c r="B131" s="63">
        <v>43909</v>
      </c>
      <c r="C131" s="64" t="s">
        <v>130</v>
      </c>
      <c r="D131" s="65">
        <v>0</v>
      </c>
      <c r="E131" s="66">
        <v>0</v>
      </c>
      <c r="F131" s="67">
        <f>tblGem[[#This Row],[Aantal]]-SUMIFS(tblGem[Aantal],tblGem[Datum],tblGem[[#This Row],[Datum]]-1,tblGem[Plaats],tblGem[[#This Row],[Plaats]])</f>
        <v>0</v>
      </c>
      <c r="G131" s="58" t="str">
        <f>INDEX(tblGemProv[Grootte],MATCH(tblGem[[#This Row],[Plaats]],tblGemProv[Gemeentenaam],0))</f>
        <v>Middelgroot</v>
      </c>
      <c r="H131" s="58" t="str">
        <f>INDEX(tblGemProv[Provincie],MATCH(tblGem[[#This Row],[Plaats]],tblGemProv[Gemeentenaam],0))</f>
        <v>Friesland</v>
      </c>
      <c r="I131" s="68">
        <f>INDEX(tblGemProv[InwonerAantal],MATCH(tblGem[[#This Row],[Plaats]],tblGemProv[Gemeentenaam],0))</f>
        <v>50192</v>
      </c>
      <c r="J131" s="69">
        <f>tblGem[[#This Row],[Aantal]]/INDEX($N$5:$N$16,MATCH(tblGem[[#This Row],[Prov]],$M$5:$M$16,0))*100000</f>
        <v>0</v>
      </c>
      <c r="K131" s="69">
        <f>tblGem[[#This Row],[Aantal]]/tblGem[[#This Row],[Inwoners]]*100000</f>
        <v>0</v>
      </c>
      <c r="M131" s="58"/>
      <c r="N131" s="58"/>
    </row>
    <row r="132" spans="2:14" x14ac:dyDescent="0.3">
      <c r="B132" s="63">
        <v>43909</v>
      </c>
      <c r="C132" s="64" t="s">
        <v>131</v>
      </c>
      <c r="D132" s="65">
        <v>3.5</v>
      </c>
      <c r="E132" s="66">
        <v>2</v>
      </c>
      <c r="F132" s="67">
        <f>tblGem[[#This Row],[Aantal]]-SUMIFS(tblGem[Aantal],tblGem[Datum],tblGem[[#This Row],[Datum]]-1,tblGem[Plaats],tblGem[[#This Row],[Plaats]])</f>
        <v>2</v>
      </c>
      <c r="G132" s="58" t="str">
        <f>INDEX(tblGemProv[Grootte],MATCH(tblGem[[#This Row],[Plaats]],tblGemProv[Gemeentenaam],0))</f>
        <v>Middelgroot</v>
      </c>
      <c r="H132" s="58" t="str">
        <f>INDEX(tblGemProv[Provincie],MATCH(tblGem[[#This Row],[Plaats]],tblGemProv[Gemeentenaam],0))</f>
        <v>Noord-Holland</v>
      </c>
      <c r="I132" s="68">
        <f>INDEX(tblGemProv[InwonerAantal],MATCH(tblGem[[#This Row],[Plaats]],tblGemProv[Gemeentenaam],0))</f>
        <v>55850</v>
      </c>
      <c r="J132" s="69">
        <f>tblGem[[#This Row],[Aantal]]/INDEX($N$5:$N$16,MATCH(tblGem[[#This Row],[Prov]],$M$5:$M$16,0))*100000</f>
        <v>7.0641873252938178E-2</v>
      </c>
      <c r="K132" s="69">
        <f>tblGem[[#This Row],[Aantal]]/tblGem[[#This Row],[Inwoners]]*100000</f>
        <v>3.5810205908683974</v>
      </c>
      <c r="M132" s="58"/>
      <c r="N132" s="58"/>
    </row>
    <row r="133" spans="2:14" x14ac:dyDescent="0.3">
      <c r="B133" s="63">
        <v>43909</v>
      </c>
      <c r="C133" s="64" t="s">
        <v>132</v>
      </c>
      <c r="D133" s="65">
        <v>17.3</v>
      </c>
      <c r="E133" s="66">
        <v>15</v>
      </c>
      <c r="F133" s="67">
        <f>tblGem[[#This Row],[Aantal]]-SUMIFS(tblGem[Aantal],tblGem[Datum],tblGem[[#This Row],[Datum]]-1,tblGem[Plaats],tblGem[[#This Row],[Plaats]])</f>
        <v>15</v>
      </c>
      <c r="G133" s="58" t="str">
        <f>INDEX(tblGemProv[Grootte],MATCH(tblGem[[#This Row],[Plaats]],tblGemProv[Gemeentenaam],0))</f>
        <v>Middelgroot</v>
      </c>
      <c r="H133" s="58" t="str">
        <f>INDEX(tblGemProv[Provincie],MATCH(tblGem[[#This Row],[Plaats]],tblGemProv[Gemeentenaam],0))</f>
        <v>Limburg</v>
      </c>
      <c r="I133" s="68">
        <f>INDEX(tblGemProv[InwonerAantal],MATCH(tblGem[[#This Row],[Plaats]],tblGemProv[Gemeentenaam],0))</f>
        <v>86762</v>
      </c>
      <c r="J133" s="69">
        <f>tblGem[[#This Row],[Aantal]]/INDEX($N$5:$N$16,MATCH(tblGem[[#This Row],[Prov]],$M$5:$M$16,0))*100000</f>
        <v>1.342644723674765</v>
      </c>
      <c r="K133" s="69">
        <f>tblGem[[#This Row],[Aantal]]/tblGem[[#This Row],[Inwoners]]*100000</f>
        <v>17.28867476545031</v>
      </c>
      <c r="M133" s="58"/>
      <c r="N133" s="58"/>
    </row>
    <row r="134" spans="2:14" x14ac:dyDescent="0.3">
      <c r="B134" s="63">
        <v>43909</v>
      </c>
      <c r="C134" s="64" t="s">
        <v>133</v>
      </c>
      <c r="D134" s="65">
        <v>25.1</v>
      </c>
      <c r="E134" s="66">
        <v>4</v>
      </c>
      <c r="F134" s="67">
        <f>tblGem[[#This Row],[Aantal]]-SUMIFS(tblGem[Aantal],tblGem[Datum],tblGem[[#This Row],[Datum]]-1,tblGem[Plaats],tblGem[[#This Row],[Plaats]])</f>
        <v>4</v>
      </c>
      <c r="G134" s="58" t="str">
        <f>INDEX(tblGemProv[Grootte],MATCH(tblGem[[#This Row],[Plaats]],tblGemProv[Gemeentenaam],0))</f>
        <v>Klein</v>
      </c>
      <c r="H134" s="58" t="str">
        <f>INDEX(tblGemProv[Provincie],MATCH(tblGem[[#This Row],[Plaats]],tblGemProv[Gemeentenaam],0))</f>
        <v>Noord-Brabant</v>
      </c>
      <c r="I134" s="68">
        <f>INDEX(tblGemProv[InwonerAantal],MATCH(tblGem[[#This Row],[Plaats]],tblGemProv[Gemeentenaam],0))</f>
        <v>15886</v>
      </c>
      <c r="J134" s="69">
        <f>tblGem[[#This Row],[Aantal]]/INDEX($N$5:$N$16,MATCH(tblGem[[#This Row],[Prov]],$M$5:$M$16,0))*100000</f>
        <v>0.15820994934908472</v>
      </c>
      <c r="K134" s="69">
        <f>tblGem[[#This Row],[Aantal]]/tblGem[[#This Row],[Inwoners]]*100000</f>
        <v>25.179403248143021</v>
      </c>
      <c r="M134" s="58"/>
      <c r="N134" s="58"/>
    </row>
    <row r="135" spans="2:14" x14ac:dyDescent="0.3">
      <c r="B135" s="63">
        <v>43909</v>
      </c>
      <c r="C135" s="64" t="s">
        <v>134</v>
      </c>
      <c r="D135" s="65">
        <v>12.8</v>
      </c>
      <c r="E135" s="66">
        <v>3</v>
      </c>
      <c r="F135" s="67">
        <f>tblGem[[#This Row],[Aantal]]-SUMIFS(tblGem[Aantal],tblGem[Datum],tblGem[[#This Row],[Datum]]-1,tblGem[Plaats],tblGem[[#This Row],[Plaats]])</f>
        <v>3</v>
      </c>
      <c r="G135" s="58" t="str">
        <f>INDEX(tblGemProv[Grootte],MATCH(tblGem[[#This Row],[Plaats]],tblGemProv[Gemeentenaam],0))</f>
        <v>Klein</v>
      </c>
      <c r="H135" s="58" t="str">
        <f>INDEX(tblGemProv[Provincie],MATCH(tblGem[[#This Row],[Plaats]],tblGemProv[Gemeentenaam],0))</f>
        <v>Noord-Holland</v>
      </c>
      <c r="I135" s="68">
        <f>INDEX(tblGemProv[InwonerAantal],MATCH(tblGem[[#This Row],[Plaats]],tblGemProv[Gemeentenaam],0))</f>
        <v>23099</v>
      </c>
      <c r="J135" s="69">
        <f>tblGem[[#This Row],[Aantal]]/INDEX($N$5:$N$16,MATCH(tblGem[[#This Row],[Prov]],$M$5:$M$16,0))*100000</f>
        <v>0.10596280987940725</v>
      </c>
      <c r="K135" s="69">
        <f>tblGem[[#This Row],[Aantal]]/tblGem[[#This Row],[Inwoners]]*100000</f>
        <v>12.98757521970648</v>
      </c>
      <c r="M135" s="58"/>
      <c r="N135" s="58"/>
    </row>
    <row r="136" spans="2:14" x14ac:dyDescent="0.3">
      <c r="B136" s="63">
        <v>43909</v>
      </c>
      <c r="C136" s="64" t="s">
        <v>135</v>
      </c>
      <c r="D136" s="65">
        <v>5.6</v>
      </c>
      <c r="E136" s="66">
        <v>2</v>
      </c>
      <c r="F136" s="67">
        <f>tblGem[[#This Row],[Aantal]]-SUMIFS(tblGem[Aantal],tblGem[Datum],tblGem[[#This Row],[Datum]]-1,tblGem[Plaats],tblGem[[#This Row],[Plaats]])</f>
        <v>2</v>
      </c>
      <c r="G136" s="58" t="str">
        <f>INDEX(tblGemProv[Grootte],MATCH(tblGem[[#This Row],[Plaats]],tblGemProv[Gemeentenaam],0))</f>
        <v>Klein</v>
      </c>
      <c r="H136" s="58" t="str">
        <f>INDEX(tblGemProv[Provincie],MATCH(tblGem[[#This Row],[Plaats]],tblGemProv[Gemeentenaam],0))</f>
        <v>Overijssel</v>
      </c>
      <c r="I136" s="68">
        <f>INDEX(tblGemProv[InwonerAantal],MATCH(tblGem[[#This Row],[Plaats]],tblGemProv[Gemeentenaam],0))</f>
        <v>35796</v>
      </c>
      <c r="J136" s="69">
        <f>tblGem[[#This Row],[Aantal]]/INDEX($N$5:$N$16,MATCH(tblGem[[#This Row],[Prov]],$M$5:$M$16,0))*100000</f>
        <v>0.17368634504008246</v>
      </c>
      <c r="K136" s="69">
        <f>tblGem[[#This Row],[Aantal]]/tblGem[[#This Row],[Inwoners]]*100000</f>
        <v>5.5872164487652256</v>
      </c>
      <c r="M136" s="58"/>
      <c r="N136" s="58"/>
    </row>
    <row r="137" spans="2:14" x14ac:dyDescent="0.3">
      <c r="B137" s="63">
        <v>43909</v>
      </c>
      <c r="C137" s="64" t="s">
        <v>136</v>
      </c>
      <c r="D137" s="65">
        <v>2.5</v>
      </c>
      <c r="E137" s="66">
        <v>1</v>
      </c>
      <c r="F137" s="67">
        <f>tblGem[[#This Row],[Aantal]]-SUMIFS(tblGem[Aantal],tblGem[Datum],tblGem[[#This Row],[Datum]]-1,tblGem[Plaats],tblGem[[#This Row],[Plaats]])</f>
        <v>1</v>
      </c>
      <c r="G137" s="58" t="str">
        <f>INDEX(tblGemProv[Grootte],MATCH(tblGem[[#This Row],[Plaats]],tblGemProv[Gemeentenaam],0))</f>
        <v>Klein</v>
      </c>
      <c r="H137" s="58" t="str">
        <f>INDEX(tblGemProv[Provincie],MATCH(tblGem[[#This Row],[Plaats]],tblGemProv[Gemeentenaam],0))</f>
        <v>Zuid-Holland</v>
      </c>
      <c r="I137" s="68">
        <f>INDEX(tblGemProv[InwonerAantal],MATCH(tblGem[[#This Row],[Plaats]],tblGemProv[Gemeentenaam],0))</f>
        <v>39997</v>
      </c>
      <c r="J137" s="69">
        <f>tblGem[[#This Row],[Aantal]]/INDEX($N$5:$N$16,MATCH(tblGem[[#This Row],[Prov]],$M$5:$M$16,0))*100000</f>
        <v>2.7427242382769109E-2</v>
      </c>
      <c r="K137" s="69">
        <f>tblGem[[#This Row],[Aantal]]/tblGem[[#This Row],[Inwoners]]*100000</f>
        <v>2.5001875140635548</v>
      </c>
      <c r="M137" s="58"/>
      <c r="N137" s="58"/>
    </row>
    <row r="138" spans="2:14" x14ac:dyDescent="0.3">
      <c r="B138" s="63">
        <v>43909</v>
      </c>
      <c r="C138" s="64" t="s">
        <v>137</v>
      </c>
      <c r="D138" s="65">
        <v>24</v>
      </c>
      <c r="E138" s="66">
        <v>22</v>
      </c>
      <c r="F138" s="67">
        <f>tblGem[[#This Row],[Aantal]]-SUMIFS(tblGem[Aantal],tblGem[Datum],tblGem[[#This Row],[Datum]]-1,tblGem[Plaats],tblGem[[#This Row],[Plaats]])</f>
        <v>22</v>
      </c>
      <c r="G138" s="58" t="str">
        <f>INDEX(tblGemProv[Grootte],MATCH(tblGem[[#This Row],[Plaats]],tblGemProv[Gemeentenaam],0))</f>
        <v>Middelgroot</v>
      </c>
      <c r="H138" s="58" t="str">
        <f>INDEX(tblGemProv[Provincie],MATCH(tblGem[[#This Row],[Plaats]],tblGemProv[Gemeentenaam],0))</f>
        <v>Noord-Brabant</v>
      </c>
      <c r="I138" s="68">
        <f>INDEX(tblGemProv[InwonerAantal],MATCH(tblGem[[#This Row],[Plaats]],tblGemProv[Gemeentenaam],0))</f>
        <v>90903</v>
      </c>
      <c r="J138" s="69">
        <f>tblGem[[#This Row],[Aantal]]/INDEX($N$5:$N$16,MATCH(tblGem[[#This Row],[Prov]],$M$5:$M$16,0))*100000</f>
        <v>0.87015472141996597</v>
      </c>
      <c r="K138" s="69">
        <f>tblGem[[#This Row],[Aantal]]/tblGem[[#This Row],[Inwoners]]*100000</f>
        <v>24.201621508641079</v>
      </c>
      <c r="M138" s="58"/>
      <c r="N138" s="58"/>
    </row>
    <row r="139" spans="2:14" x14ac:dyDescent="0.3">
      <c r="B139" s="63">
        <v>43909</v>
      </c>
      <c r="C139" s="64" t="s">
        <v>138</v>
      </c>
      <c r="D139" s="65">
        <v>0</v>
      </c>
      <c r="E139" s="66">
        <v>0</v>
      </c>
      <c r="F139" s="67">
        <f>tblGem[[#This Row],[Aantal]]-SUMIFS(tblGem[Aantal],tblGem[Datum],tblGem[[#This Row],[Datum]]-1,tblGem[Plaats],tblGem[[#This Row],[Plaats]])</f>
        <v>0</v>
      </c>
      <c r="G139" s="58" t="str">
        <f>INDEX(tblGemProv[Grootte],MATCH(tblGem[[#This Row],[Plaats]],tblGemProv[Gemeentenaam],0))</f>
        <v>Klein</v>
      </c>
      <c r="H139" s="58" t="str">
        <f>INDEX(tblGemProv[Provincie],MATCH(tblGem[[#This Row],[Plaats]],tblGemProv[Gemeentenaam],0))</f>
        <v>Zuid-Holland</v>
      </c>
      <c r="I139" s="68">
        <f>INDEX(tblGemProv[InwonerAantal],MATCH(tblGem[[#This Row],[Plaats]],tblGemProv[Gemeentenaam],0))</f>
        <v>30677</v>
      </c>
      <c r="J139" s="69">
        <f>tblGem[[#This Row],[Aantal]]/INDEX($N$5:$N$16,MATCH(tblGem[[#This Row],[Prov]],$M$5:$M$16,0))*100000</f>
        <v>0</v>
      </c>
      <c r="K139" s="69">
        <f>tblGem[[#This Row],[Aantal]]/tblGem[[#This Row],[Inwoners]]*100000</f>
        <v>0</v>
      </c>
      <c r="M139" s="58"/>
      <c r="N139" s="58"/>
    </row>
    <row r="140" spans="2:14" x14ac:dyDescent="0.3">
      <c r="B140" s="63">
        <v>43909</v>
      </c>
      <c r="C140" s="64" t="s">
        <v>139</v>
      </c>
      <c r="D140" s="65">
        <v>5</v>
      </c>
      <c r="E140" s="66">
        <v>4</v>
      </c>
      <c r="F140" s="67">
        <f>tblGem[[#This Row],[Aantal]]-SUMIFS(tblGem[Aantal],tblGem[Datum],tblGem[[#This Row],[Datum]]-1,tblGem[Plaats],tblGem[[#This Row],[Plaats]])</f>
        <v>4</v>
      </c>
      <c r="G140" s="58" t="str">
        <f>INDEX(tblGemProv[Grootte],MATCH(tblGem[[#This Row],[Plaats]],tblGemProv[Gemeentenaam],0))</f>
        <v>Middelgroot</v>
      </c>
      <c r="H140" s="58" t="str">
        <f>INDEX(tblGemProv[Provincie],MATCH(tblGem[[#This Row],[Plaats]],tblGemProv[Gemeentenaam],0))</f>
        <v>Overijssel</v>
      </c>
      <c r="I140" s="68">
        <f>INDEX(tblGemProv[InwonerAantal],MATCH(tblGem[[#This Row],[Plaats]],tblGemProv[Gemeentenaam],0))</f>
        <v>80593</v>
      </c>
      <c r="J140" s="69">
        <f>tblGem[[#This Row],[Aantal]]/INDEX($N$5:$N$16,MATCH(tblGem[[#This Row],[Prov]],$M$5:$M$16,0))*100000</f>
        <v>0.34737269008016491</v>
      </c>
      <c r="K140" s="69">
        <f>tblGem[[#This Row],[Aantal]]/tblGem[[#This Row],[Inwoners]]*100000</f>
        <v>4.9632102043601805</v>
      </c>
      <c r="M140" s="58"/>
      <c r="N140" s="58"/>
    </row>
    <row r="141" spans="2:14" x14ac:dyDescent="0.3">
      <c r="B141" s="63">
        <v>43909</v>
      </c>
      <c r="C141" s="64" t="s">
        <v>140</v>
      </c>
      <c r="D141" s="65">
        <v>0</v>
      </c>
      <c r="E141" s="66">
        <v>0</v>
      </c>
      <c r="F141" s="67">
        <f>tblGem[[#This Row],[Aantal]]-SUMIFS(tblGem[Aantal],tblGem[Datum],tblGem[[#This Row],[Datum]]-1,tblGem[Plaats],tblGem[[#This Row],[Plaats]])</f>
        <v>0</v>
      </c>
      <c r="G141" s="58" t="str">
        <f>INDEX(tblGemProv[Grootte],MATCH(tblGem[[#This Row],[Plaats]],tblGemProv[Gemeentenaam],0))</f>
        <v>Klein</v>
      </c>
      <c r="H141" s="58" t="str">
        <f>INDEX(tblGemProv[Provincie],MATCH(tblGem[[#This Row],[Plaats]],tblGemProv[Gemeentenaam],0))</f>
        <v>Groningen</v>
      </c>
      <c r="I141" s="68">
        <f>INDEX(tblGemProv[InwonerAantal],MATCH(tblGem[[#This Row],[Plaats]],tblGemProv[Gemeentenaam],0))</f>
        <v>48019</v>
      </c>
      <c r="J141" s="69">
        <f>tblGem[[#This Row],[Aantal]]/INDEX($N$5:$N$16,MATCH(tblGem[[#This Row],[Prov]],$M$5:$M$16,0))*100000</f>
        <v>0</v>
      </c>
      <c r="K141" s="69">
        <f>tblGem[[#This Row],[Aantal]]/tblGem[[#This Row],[Inwoners]]*100000</f>
        <v>0</v>
      </c>
      <c r="M141" s="58"/>
      <c r="N141" s="58"/>
    </row>
    <row r="142" spans="2:14" x14ac:dyDescent="0.3">
      <c r="B142" s="63">
        <v>43909</v>
      </c>
      <c r="C142" s="64" t="s">
        <v>141</v>
      </c>
      <c r="D142" s="65">
        <v>36.4</v>
      </c>
      <c r="E142" s="66">
        <v>6</v>
      </c>
      <c r="F142" s="67">
        <f>tblGem[[#This Row],[Aantal]]-SUMIFS(tblGem[Aantal],tblGem[Datum],tblGem[[#This Row],[Datum]]-1,tblGem[Plaats],tblGem[[#This Row],[Plaats]])</f>
        <v>6</v>
      </c>
      <c r="G142" s="58" t="str">
        <f>INDEX(tblGemProv[Grootte],MATCH(tblGem[[#This Row],[Plaats]],tblGemProv[Gemeentenaam],0))</f>
        <v>Klein</v>
      </c>
      <c r="H142" s="58" t="str">
        <f>INDEX(tblGemProv[Provincie],MATCH(tblGem[[#This Row],[Plaats]],tblGemProv[Gemeentenaam],0))</f>
        <v>Gelderland</v>
      </c>
      <c r="I142" s="68">
        <f>INDEX(tblGemProv[InwonerAantal],MATCH(tblGem[[#This Row],[Plaats]],tblGemProv[Gemeentenaam],0))</f>
        <v>16462</v>
      </c>
      <c r="J142" s="69">
        <f>tblGem[[#This Row],[Aantal]]/INDEX($N$5:$N$16,MATCH(tblGem[[#This Row],[Prov]],$M$5:$M$16,0))*100000</f>
        <v>0.29124757354365294</v>
      </c>
      <c r="K142" s="69">
        <f>tblGem[[#This Row],[Aantal]]/tblGem[[#This Row],[Inwoners]]*100000</f>
        <v>36.447576236180289</v>
      </c>
      <c r="M142" s="58"/>
      <c r="N142" s="58"/>
    </row>
    <row r="143" spans="2:14" x14ac:dyDescent="0.3">
      <c r="B143" s="63">
        <v>43909</v>
      </c>
      <c r="C143" s="64" t="s">
        <v>142</v>
      </c>
      <c r="D143" s="65">
        <v>13.6</v>
      </c>
      <c r="E143" s="66">
        <v>6</v>
      </c>
      <c r="F143" s="67">
        <f>tblGem[[#This Row],[Aantal]]-SUMIFS(tblGem[Aantal],tblGem[Datum],tblGem[[#This Row],[Datum]]-1,tblGem[Plaats],tblGem[[#This Row],[Plaats]])</f>
        <v>6</v>
      </c>
      <c r="G143" s="58" t="str">
        <f>INDEX(tblGemProv[Grootte],MATCH(tblGem[[#This Row],[Plaats]],tblGemProv[Gemeentenaam],0))</f>
        <v>Klein</v>
      </c>
      <c r="H143" s="58" t="str">
        <f>INDEX(tblGemProv[Provincie],MATCH(tblGem[[#This Row],[Plaats]],tblGemProv[Gemeentenaam],0))</f>
        <v>Noord-Brabant</v>
      </c>
      <c r="I143" s="68">
        <f>INDEX(tblGemProv[InwonerAantal],MATCH(tblGem[[#This Row],[Plaats]],tblGemProv[Gemeentenaam],0))</f>
        <v>43723</v>
      </c>
      <c r="J143" s="69">
        <f>tblGem[[#This Row],[Aantal]]/INDEX($N$5:$N$16,MATCH(tblGem[[#This Row],[Prov]],$M$5:$M$16,0))*100000</f>
        <v>0.23731492402362706</v>
      </c>
      <c r="K143" s="69">
        <f>tblGem[[#This Row],[Aantal]]/tblGem[[#This Row],[Inwoners]]*100000</f>
        <v>13.722754614276239</v>
      </c>
      <c r="M143" s="58"/>
      <c r="N143" s="58"/>
    </row>
    <row r="144" spans="2:14" x14ac:dyDescent="0.3">
      <c r="B144" s="63">
        <v>43909</v>
      </c>
      <c r="C144" s="64" t="s">
        <v>143</v>
      </c>
      <c r="D144" s="65">
        <v>4.5999999999999996</v>
      </c>
      <c r="E144" s="66">
        <v>1</v>
      </c>
      <c r="F144" s="67">
        <f>tblGem[[#This Row],[Aantal]]-SUMIFS(tblGem[Aantal],tblGem[Datum],tblGem[[#This Row],[Datum]]-1,tblGem[Plaats],tblGem[[#This Row],[Plaats]])</f>
        <v>1</v>
      </c>
      <c r="G144" s="58" t="str">
        <f>INDEX(tblGemProv[Grootte],MATCH(tblGem[[#This Row],[Plaats]],tblGemProv[Gemeentenaam],0))</f>
        <v>Klein</v>
      </c>
      <c r="H144" s="58" t="str">
        <f>INDEX(tblGemProv[Provincie],MATCH(tblGem[[#This Row],[Plaats]],tblGemProv[Gemeentenaam],0))</f>
        <v>Zuid-Holland</v>
      </c>
      <c r="I144" s="68">
        <f>INDEX(tblGemProv[InwonerAantal],MATCH(tblGem[[#This Row],[Plaats]],tblGemProv[Gemeentenaam],0))</f>
        <v>21812</v>
      </c>
      <c r="J144" s="69">
        <f>tblGem[[#This Row],[Aantal]]/INDEX($N$5:$N$16,MATCH(tblGem[[#This Row],[Prov]],$M$5:$M$16,0))*100000</f>
        <v>2.7427242382769109E-2</v>
      </c>
      <c r="K144" s="69">
        <f>tblGem[[#This Row],[Aantal]]/tblGem[[#This Row],[Inwoners]]*100000</f>
        <v>4.5846323124885382</v>
      </c>
      <c r="M144" s="58"/>
      <c r="N144" s="58"/>
    </row>
    <row r="145" spans="2:14" x14ac:dyDescent="0.3">
      <c r="B145" s="63">
        <v>43909</v>
      </c>
      <c r="C145" s="64" t="s">
        <v>144</v>
      </c>
      <c r="D145" s="65">
        <v>26.1</v>
      </c>
      <c r="E145" s="66">
        <v>4</v>
      </c>
      <c r="F145" s="67">
        <f>tblGem[[#This Row],[Aantal]]-SUMIFS(tblGem[Aantal],tblGem[Datum],tblGem[[#This Row],[Datum]]-1,tblGem[Plaats],tblGem[[#This Row],[Plaats]])</f>
        <v>4</v>
      </c>
      <c r="G145" s="58" t="str">
        <f>INDEX(tblGemProv[Grootte],MATCH(tblGem[[#This Row],[Plaats]],tblGemProv[Gemeentenaam],0))</f>
        <v>Klein</v>
      </c>
      <c r="H145" s="58" t="str">
        <f>INDEX(tblGemProv[Provincie],MATCH(tblGem[[#This Row],[Plaats]],tblGemProv[Gemeentenaam],0))</f>
        <v>Noord-Brabant</v>
      </c>
      <c r="I145" s="68">
        <f>INDEX(tblGemProv[InwonerAantal],MATCH(tblGem[[#This Row],[Plaats]],tblGemProv[Gemeentenaam],0))</f>
        <v>15366</v>
      </c>
      <c r="J145" s="69">
        <f>tblGem[[#This Row],[Aantal]]/INDEX($N$5:$N$16,MATCH(tblGem[[#This Row],[Prov]],$M$5:$M$16,0))*100000</f>
        <v>0.15820994934908472</v>
      </c>
      <c r="K145" s="69">
        <f>tblGem[[#This Row],[Aantal]]/tblGem[[#This Row],[Inwoners]]*100000</f>
        <v>26.031498112716388</v>
      </c>
      <c r="M145" s="58"/>
      <c r="N145" s="58"/>
    </row>
    <row r="146" spans="2:14" x14ac:dyDescent="0.3">
      <c r="B146" s="63">
        <v>43909</v>
      </c>
      <c r="C146" s="64" t="s">
        <v>145</v>
      </c>
      <c r="D146" s="65">
        <v>3.3</v>
      </c>
      <c r="E146" s="66">
        <v>3</v>
      </c>
      <c r="F146" s="67">
        <f>tblGem[[#This Row],[Aantal]]-SUMIFS(tblGem[Aantal],tblGem[Datum],tblGem[[#This Row],[Datum]]-1,tblGem[Plaats],tblGem[[#This Row],[Plaats]])</f>
        <v>3</v>
      </c>
      <c r="G146" s="58" t="str">
        <f>INDEX(tblGemProv[Grootte],MATCH(tblGem[[#This Row],[Plaats]],tblGemProv[Gemeentenaam],0))</f>
        <v>Middelgroot</v>
      </c>
      <c r="H146" s="58" t="str">
        <f>INDEX(tblGemProv[Provincie],MATCH(tblGem[[#This Row],[Plaats]],tblGemProv[Gemeentenaam],0))</f>
        <v>Noord-Holland</v>
      </c>
      <c r="I146" s="68">
        <f>INDEX(tblGemProv[InwonerAantal],MATCH(tblGem[[#This Row],[Plaats]],tblGemProv[Gemeentenaam],0))</f>
        <v>89521</v>
      </c>
      <c r="J146" s="69">
        <f>tblGem[[#This Row],[Aantal]]/INDEX($N$5:$N$16,MATCH(tblGem[[#This Row],[Prov]],$M$5:$M$16,0))*100000</f>
        <v>0.10596280987940725</v>
      </c>
      <c r="K146" s="69">
        <f>tblGem[[#This Row],[Aantal]]/tblGem[[#This Row],[Inwoners]]*100000</f>
        <v>3.3511689994526423</v>
      </c>
      <c r="M146" s="58"/>
      <c r="N146" s="58"/>
    </row>
    <row r="147" spans="2:14" x14ac:dyDescent="0.3">
      <c r="B147" s="63">
        <v>43909</v>
      </c>
      <c r="C147" s="64" t="s">
        <v>146</v>
      </c>
      <c r="D147" s="65">
        <v>13.8</v>
      </c>
      <c r="E147" s="66">
        <v>12</v>
      </c>
      <c r="F147" s="67">
        <f>tblGem[[#This Row],[Aantal]]-SUMIFS(tblGem[Aantal],tblGem[Datum],tblGem[[#This Row],[Datum]]-1,tblGem[Plaats],tblGem[[#This Row],[Plaats]])</f>
        <v>12</v>
      </c>
      <c r="G147" s="58" t="str">
        <f>INDEX(tblGemProv[Grootte],MATCH(tblGem[[#This Row],[Plaats]],tblGemProv[Gemeentenaam],0))</f>
        <v>Middelgroot</v>
      </c>
      <c r="H147" s="58" t="str">
        <f>INDEX(tblGemProv[Provincie],MATCH(tblGem[[#This Row],[Plaats]],tblGemProv[Gemeentenaam],0))</f>
        <v>Zuid-Holland</v>
      </c>
      <c r="I147" s="68">
        <f>INDEX(tblGemProv[InwonerAantal],MATCH(tblGem[[#This Row],[Plaats]],tblGemProv[Gemeentenaam],0))</f>
        <v>86115</v>
      </c>
      <c r="J147" s="69">
        <f>tblGem[[#This Row],[Aantal]]/INDEX($N$5:$N$16,MATCH(tblGem[[#This Row],[Prov]],$M$5:$M$16,0))*100000</f>
        <v>0.32912690859322935</v>
      </c>
      <c r="K147" s="69">
        <f>tblGem[[#This Row],[Aantal]]/tblGem[[#This Row],[Inwoners]]*100000</f>
        <v>13.934854554955583</v>
      </c>
      <c r="M147" s="58"/>
      <c r="N147" s="58"/>
    </row>
    <row r="148" spans="2:14" x14ac:dyDescent="0.3">
      <c r="B148" s="63">
        <v>43909</v>
      </c>
      <c r="C148" s="64" t="s">
        <v>147</v>
      </c>
      <c r="D148" s="65">
        <v>8.6</v>
      </c>
      <c r="E148" s="66">
        <v>3</v>
      </c>
      <c r="F148" s="67">
        <f>tblGem[[#This Row],[Aantal]]-SUMIFS(tblGem[Aantal],tblGem[Datum],tblGem[[#This Row],[Datum]]-1,tblGem[Plaats],tblGem[[#This Row],[Plaats]])</f>
        <v>3</v>
      </c>
      <c r="G148" s="58" t="str">
        <f>INDEX(tblGemProv[Grootte],MATCH(tblGem[[#This Row],[Plaats]],tblGemProv[Gemeentenaam],0))</f>
        <v>Klein</v>
      </c>
      <c r="H148" s="58" t="str">
        <f>INDEX(tblGemProv[Provincie],MATCH(tblGem[[#This Row],[Plaats]],tblGemProv[Gemeentenaam],0))</f>
        <v>Overijssel</v>
      </c>
      <c r="I148" s="68">
        <f>INDEX(tblGemProv[InwonerAantal],MATCH(tblGem[[#This Row],[Plaats]],tblGemProv[Gemeentenaam],0))</f>
        <v>34930</v>
      </c>
      <c r="J148" s="69">
        <f>tblGem[[#This Row],[Aantal]]/INDEX($N$5:$N$16,MATCH(tblGem[[#This Row],[Prov]],$M$5:$M$16,0))*100000</f>
        <v>0.26052951756012371</v>
      </c>
      <c r="K148" s="69">
        <f>tblGem[[#This Row],[Aantal]]/tblGem[[#This Row],[Inwoners]]*100000</f>
        <v>8.588605782994561</v>
      </c>
      <c r="M148" s="58"/>
      <c r="N148" s="58"/>
    </row>
    <row r="149" spans="2:14" x14ac:dyDescent="0.3">
      <c r="B149" s="63">
        <v>43909</v>
      </c>
      <c r="C149" s="64" t="s">
        <v>148</v>
      </c>
      <c r="D149" s="65">
        <v>6.3</v>
      </c>
      <c r="E149" s="66">
        <v>3</v>
      </c>
      <c r="F149" s="67">
        <f>tblGem[[#This Row],[Aantal]]-SUMIFS(tblGem[Aantal],tblGem[Datum],tblGem[[#This Row],[Datum]]-1,tblGem[Plaats],tblGem[[#This Row],[Plaats]])</f>
        <v>3</v>
      </c>
      <c r="G149" s="58" t="str">
        <f>INDEX(tblGemProv[Grootte],MATCH(tblGem[[#This Row],[Plaats]],tblGemProv[Gemeentenaam],0))</f>
        <v>Klein</v>
      </c>
      <c r="H149" s="58" t="str">
        <f>INDEX(tblGemProv[Provincie],MATCH(tblGem[[#This Row],[Plaats]],tblGemProv[Gemeentenaam],0))</f>
        <v>Noord-Holland</v>
      </c>
      <c r="I149" s="68">
        <f>INDEX(tblGemProv[InwonerAantal],MATCH(tblGem[[#This Row],[Plaats]],tblGemProv[Gemeentenaam],0))</f>
        <v>47681</v>
      </c>
      <c r="J149" s="69">
        <f>tblGem[[#This Row],[Aantal]]/INDEX($N$5:$N$16,MATCH(tblGem[[#This Row],[Prov]],$M$5:$M$16,0))*100000</f>
        <v>0.10596280987940725</v>
      </c>
      <c r="K149" s="69">
        <f>tblGem[[#This Row],[Aantal]]/tblGem[[#This Row],[Inwoners]]*100000</f>
        <v>6.2918143495312595</v>
      </c>
      <c r="M149" s="58"/>
      <c r="N149" s="58"/>
    </row>
    <row r="150" spans="2:14" x14ac:dyDescent="0.3">
      <c r="B150" s="63">
        <v>43909</v>
      </c>
      <c r="C150" s="64" t="s">
        <v>149</v>
      </c>
      <c r="D150" s="65">
        <v>5.4</v>
      </c>
      <c r="E150" s="66">
        <v>3</v>
      </c>
      <c r="F150" s="67">
        <f>tblGem[[#This Row],[Aantal]]-SUMIFS(tblGem[Aantal],tblGem[Datum],tblGem[[#This Row],[Datum]]-1,tblGem[Plaats],tblGem[[#This Row],[Plaats]])</f>
        <v>3</v>
      </c>
      <c r="G150" s="58" t="str">
        <f>INDEX(tblGemProv[Grootte],MATCH(tblGem[[#This Row],[Plaats]],tblGemProv[Gemeentenaam],0))</f>
        <v>Middelgroot</v>
      </c>
      <c r="H150" s="58" t="str">
        <f>INDEX(tblGemProv[Provincie],MATCH(tblGem[[#This Row],[Plaats]],tblGemProv[Gemeentenaam],0))</f>
        <v>Drenthe</v>
      </c>
      <c r="I150" s="68">
        <f>INDEX(tblGemProv[InwonerAantal],MATCH(tblGem[[#This Row],[Plaats]],tblGemProv[Gemeentenaam],0))</f>
        <v>55677</v>
      </c>
      <c r="J150" s="69">
        <f>tblGem[[#This Row],[Aantal]]/INDEX($N$5:$N$16,MATCH(tblGem[[#This Row],[Prov]],$M$5:$M$16,0))*100000</f>
        <v>0.60963218857955703</v>
      </c>
      <c r="K150" s="69">
        <f>tblGem[[#This Row],[Aantal]]/tblGem[[#This Row],[Inwoners]]*100000</f>
        <v>5.3882213481329808</v>
      </c>
      <c r="M150" s="58"/>
      <c r="N150" s="58"/>
    </row>
    <row r="151" spans="2:14" x14ac:dyDescent="0.3">
      <c r="B151" s="63">
        <v>43909</v>
      </c>
      <c r="C151" s="64" t="s">
        <v>150</v>
      </c>
      <c r="D151" s="65">
        <v>2.7</v>
      </c>
      <c r="E151" s="66">
        <v>2</v>
      </c>
      <c r="F151" s="67">
        <f>tblGem[[#This Row],[Aantal]]-SUMIFS(tblGem[Aantal],tblGem[Datum],tblGem[[#This Row],[Datum]]-1,tblGem[Plaats],tblGem[[#This Row],[Plaats]])</f>
        <v>2</v>
      </c>
      <c r="G151" s="58" t="str">
        <f>INDEX(tblGemProv[Grootte],MATCH(tblGem[[#This Row],[Plaats]],tblGemProv[Gemeentenaam],0))</f>
        <v>Middelgroot</v>
      </c>
      <c r="H151" s="58" t="str">
        <f>INDEX(tblGemProv[Provincie],MATCH(tblGem[[#This Row],[Plaats]],tblGemProv[Gemeentenaam],0))</f>
        <v>Noord-Holland</v>
      </c>
      <c r="I151" s="68">
        <f>INDEX(tblGemProv[InwonerAantal],MATCH(tblGem[[#This Row],[Plaats]],tblGemProv[Gemeentenaam],0))</f>
        <v>72806</v>
      </c>
      <c r="J151" s="69">
        <f>tblGem[[#This Row],[Aantal]]/INDEX($N$5:$N$16,MATCH(tblGem[[#This Row],[Prov]],$M$5:$M$16,0))*100000</f>
        <v>7.0641873252938178E-2</v>
      </c>
      <c r="K151" s="69">
        <f>tblGem[[#This Row],[Aantal]]/tblGem[[#This Row],[Inwoners]]*100000</f>
        <v>2.7470263439826388</v>
      </c>
      <c r="M151" s="58"/>
      <c r="N151" s="58"/>
    </row>
    <row r="152" spans="2:14" x14ac:dyDescent="0.3">
      <c r="B152" s="63">
        <v>43909</v>
      </c>
      <c r="C152" s="64" t="s">
        <v>151</v>
      </c>
      <c r="D152" s="65">
        <v>23.6</v>
      </c>
      <c r="E152" s="66">
        <v>10</v>
      </c>
      <c r="F152" s="67">
        <f>tblGem[[#This Row],[Aantal]]-SUMIFS(tblGem[Aantal],tblGem[Datum],tblGem[[#This Row],[Datum]]-1,tblGem[Plaats],tblGem[[#This Row],[Plaats]])</f>
        <v>10</v>
      </c>
      <c r="G152" s="58" t="str">
        <f>INDEX(tblGemProv[Grootte],MATCH(tblGem[[#This Row],[Plaats]],tblGemProv[Gemeentenaam],0))</f>
        <v>Klein</v>
      </c>
      <c r="H152" s="58" t="str">
        <f>INDEX(tblGemProv[Provincie],MATCH(tblGem[[#This Row],[Plaats]],tblGemProv[Gemeentenaam],0))</f>
        <v>Limburg</v>
      </c>
      <c r="I152" s="68">
        <f>INDEX(tblGemProv[InwonerAantal],MATCH(tblGem[[#This Row],[Plaats]],tblGemProv[Gemeentenaam],0))</f>
        <v>42271</v>
      </c>
      <c r="J152" s="69">
        <f>tblGem[[#This Row],[Aantal]]/INDEX($N$5:$N$16,MATCH(tblGem[[#This Row],[Prov]],$M$5:$M$16,0))*100000</f>
        <v>0.8950964824498433</v>
      </c>
      <c r="K152" s="69">
        <f>tblGem[[#This Row],[Aantal]]/tblGem[[#This Row],[Inwoners]]*100000</f>
        <v>23.656880603723593</v>
      </c>
      <c r="M152" s="58"/>
      <c r="N152" s="58"/>
    </row>
    <row r="153" spans="2:14" x14ac:dyDescent="0.3">
      <c r="B153" s="63">
        <v>43909</v>
      </c>
      <c r="C153" s="64" t="s">
        <v>152</v>
      </c>
      <c r="D153" s="65">
        <v>34.1</v>
      </c>
      <c r="E153" s="66">
        <v>17</v>
      </c>
      <c r="F153" s="67">
        <f>tblGem[[#This Row],[Aantal]]-SUMIFS(tblGem[Aantal],tblGem[Datum],tblGem[[#This Row],[Datum]]-1,tblGem[Plaats],tblGem[[#This Row],[Plaats]])</f>
        <v>17</v>
      </c>
      <c r="G153" s="58" t="str">
        <f>INDEX(tblGemProv[Grootte],MATCH(tblGem[[#This Row],[Plaats]],tblGemProv[Gemeentenaam],0))</f>
        <v>Klein</v>
      </c>
      <c r="H153" s="58" t="str">
        <f>INDEX(tblGemProv[Provincie],MATCH(tblGem[[#This Row],[Plaats]],tblGemProv[Gemeentenaam],0))</f>
        <v>Utrecht</v>
      </c>
      <c r="I153" s="68">
        <f>INDEX(tblGemProv[InwonerAantal],MATCH(tblGem[[#This Row],[Plaats]],tblGemProv[Gemeentenaam],0))</f>
        <v>49579</v>
      </c>
      <c r="J153" s="69">
        <f>tblGem[[#This Row],[Aantal]]/INDEX($N$5:$N$16,MATCH(tblGem[[#This Row],[Prov]],$M$5:$M$16,0))*100000</f>
        <v>1.2776978590293404</v>
      </c>
      <c r="K153" s="69">
        <f>tblGem[[#This Row],[Aantal]]/tblGem[[#This Row],[Inwoners]]*100000</f>
        <v>34.288710946166724</v>
      </c>
      <c r="M153" s="58"/>
      <c r="N153" s="58"/>
    </row>
    <row r="154" spans="2:14" x14ac:dyDescent="0.3">
      <c r="B154" s="63">
        <v>43909</v>
      </c>
      <c r="C154" s="64" t="s">
        <v>153</v>
      </c>
      <c r="D154" s="65">
        <v>7.3</v>
      </c>
      <c r="E154" s="66">
        <v>3</v>
      </c>
      <c r="F154" s="67">
        <f>tblGem[[#This Row],[Aantal]]-SUMIFS(tblGem[Aantal],tblGem[Datum],tblGem[[#This Row],[Datum]]-1,tblGem[Plaats],tblGem[[#This Row],[Plaats]])</f>
        <v>3</v>
      </c>
      <c r="G154" s="58" t="str">
        <f>INDEX(tblGemProv[Grootte],MATCH(tblGem[[#This Row],[Plaats]],tblGemProv[Gemeentenaam],0))</f>
        <v>Klein</v>
      </c>
      <c r="H154" s="58" t="str">
        <f>INDEX(tblGemProv[Provincie],MATCH(tblGem[[#This Row],[Plaats]],tblGemProv[Gemeentenaam],0))</f>
        <v>Noord-Holland</v>
      </c>
      <c r="I154" s="68">
        <f>INDEX(tblGemProv[InwonerAantal],MATCH(tblGem[[#This Row],[Plaats]],tblGemProv[Gemeentenaam],0))</f>
        <v>41369</v>
      </c>
      <c r="J154" s="69">
        <f>tblGem[[#This Row],[Aantal]]/INDEX($N$5:$N$16,MATCH(tblGem[[#This Row],[Prov]],$M$5:$M$16,0))*100000</f>
        <v>0.10596280987940725</v>
      </c>
      <c r="K154" s="69">
        <f>tblGem[[#This Row],[Aantal]]/tblGem[[#This Row],[Inwoners]]*100000</f>
        <v>7.2518069085547152</v>
      </c>
      <c r="M154" s="58"/>
      <c r="N154" s="58"/>
    </row>
    <row r="155" spans="2:14" x14ac:dyDescent="0.3">
      <c r="B155" s="63">
        <v>43909</v>
      </c>
      <c r="C155" s="64" t="s">
        <v>154</v>
      </c>
      <c r="D155" s="65">
        <v>0</v>
      </c>
      <c r="E155" s="66">
        <v>0</v>
      </c>
      <c r="F155" s="67">
        <f>tblGem[[#This Row],[Aantal]]-SUMIFS(tblGem[Aantal],tblGem[Datum],tblGem[[#This Row],[Datum]]-1,tblGem[Plaats],tblGem[[#This Row],[Plaats]])</f>
        <v>0</v>
      </c>
      <c r="G155" s="58" t="str">
        <f>INDEX(tblGemProv[Grootte],MATCH(tblGem[[#This Row],[Plaats]],tblGemProv[Gemeentenaam],0))</f>
        <v>Klein</v>
      </c>
      <c r="H155" s="58" t="str">
        <f>INDEX(tblGemProv[Provincie],MATCH(tblGem[[#This Row],[Plaats]],tblGemProv[Gemeentenaam],0))</f>
        <v>Zeeland</v>
      </c>
      <c r="I155" s="68">
        <f>INDEX(tblGemProv[InwonerAantal],MATCH(tblGem[[#This Row],[Plaats]],tblGemProv[Gemeentenaam],0))</f>
        <v>27472</v>
      </c>
      <c r="J155" s="69">
        <f>tblGem[[#This Row],[Aantal]]/INDEX($N$5:$N$16,MATCH(tblGem[[#This Row],[Prov]],$M$5:$M$16,0))*100000</f>
        <v>0</v>
      </c>
      <c r="K155" s="69">
        <f>tblGem[[#This Row],[Aantal]]/tblGem[[#This Row],[Inwoners]]*100000</f>
        <v>0</v>
      </c>
      <c r="M155" s="58"/>
      <c r="N155" s="58"/>
    </row>
    <row r="156" spans="2:14" x14ac:dyDescent="0.3">
      <c r="B156" s="63">
        <v>43909</v>
      </c>
      <c r="C156" s="64" t="s">
        <v>155</v>
      </c>
      <c r="D156" s="65">
        <v>23.4</v>
      </c>
      <c r="E156" s="66">
        <v>8</v>
      </c>
      <c r="F156" s="67">
        <f>tblGem[[#This Row],[Aantal]]-SUMIFS(tblGem[Aantal],tblGem[Datum],tblGem[[#This Row],[Datum]]-1,tblGem[Plaats],tblGem[[#This Row],[Plaats]])</f>
        <v>8</v>
      </c>
      <c r="G156" s="58" t="str">
        <f>INDEX(tblGemProv[Grootte],MATCH(tblGem[[#This Row],[Plaats]],tblGemProv[Gemeentenaam],0))</f>
        <v>Klein</v>
      </c>
      <c r="H156" s="58" t="str">
        <f>INDEX(tblGemProv[Provincie],MATCH(tblGem[[#This Row],[Plaats]],tblGemProv[Gemeentenaam],0))</f>
        <v>Utrecht</v>
      </c>
      <c r="I156" s="68">
        <f>INDEX(tblGemProv[InwonerAantal],MATCH(tblGem[[#This Row],[Plaats]],tblGemProv[Gemeentenaam],0))</f>
        <v>34302</v>
      </c>
      <c r="J156" s="69">
        <f>tblGem[[#This Row],[Aantal]]/INDEX($N$5:$N$16,MATCH(tblGem[[#This Row],[Prov]],$M$5:$M$16,0))*100000</f>
        <v>0.60126958071968961</v>
      </c>
      <c r="K156" s="69">
        <f>tblGem[[#This Row],[Aantal]]/tblGem[[#This Row],[Inwoners]]*100000</f>
        <v>23.322255262083843</v>
      </c>
      <c r="M156" s="58"/>
      <c r="N156" s="58"/>
    </row>
    <row r="157" spans="2:14" x14ac:dyDescent="0.3">
      <c r="B157" s="63">
        <v>43909</v>
      </c>
      <c r="C157" s="64" t="s">
        <v>156</v>
      </c>
      <c r="D157" s="65">
        <v>3.7</v>
      </c>
      <c r="E157" s="66">
        <v>1</v>
      </c>
      <c r="F157" s="67">
        <f>tblGem[[#This Row],[Aantal]]-SUMIFS(tblGem[Aantal],tblGem[Datum],tblGem[[#This Row],[Datum]]-1,tblGem[Plaats],tblGem[[#This Row],[Plaats]])</f>
        <v>1</v>
      </c>
      <c r="G157" s="58" t="str">
        <f>INDEX(tblGemProv[Grootte],MATCH(tblGem[[#This Row],[Plaats]],tblGemProv[Gemeentenaam],0))</f>
        <v>Klein</v>
      </c>
      <c r="H157" s="58" t="str">
        <f>INDEX(tblGemProv[Provincie],MATCH(tblGem[[#This Row],[Plaats]],tblGemProv[Gemeentenaam],0))</f>
        <v>Zuid-Holland</v>
      </c>
      <c r="I157" s="68">
        <f>INDEX(tblGemProv[InwonerAantal],MATCH(tblGem[[#This Row],[Plaats]],tblGemProv[Gemeentenaam],0))</f>
        <v>26625</v>
      </c>
      <c r="J157" s="69">
        <f>tblGem[[#This Row],[Aantal]]/INDEX($N$5:$N$16,MATCH(tblGem[[#This Row],[Prov]],$M$5:$M$16,0))*100000</f>
        <v>2.7427242382769109E-2</v>
      </c>
      <c r="K157" s="69">
        <f>tblGem[[#This Row],[Aantal]]/tblGem[[#This Row],[Inwoners]]*100000</f>
        <v>3.755868544600939</v>
      </c>
      <c r="M157" s="58"/>
      <c r="N157" s="58"/>
    </row>
    <row r="158" spans="2:14" x14ac:dyDescent="0.3">
      <c r="B158" s="63">
        <v>43909</v>
      </c>
      <c r="C158" s="64" t="s">
        <v>157</v>
      </c>
      <c r="D158" s="65">
        <v>3.7</v>
      </c>
      <c r="E158" s="66">
        <v>2</v>
      </c>
      <c r="F158" s="67">
        <f>tblGem[[#This Row],[Aantal]]-SUMIFS(tblGem[Aantal],tblGem[Datum],tblGem[[#This Row],[Datum]]-1,tblGem[Plaats],tblGem[[#This Row],[Plaats]])</f>
        <v>2</v>
      </c>
      <c r="G158" s="58" t="str">
        <f>INDEX(tblGemProv[Grootte],MATCH(tblGem[[#This Row],[Plaats]],tblGemProv[Gemeentenaam],0))</f>
        <v>Middelgroot</v>
      </c>
      <c r="H158" s="58" t="str">
        <f>INDEX(tblGemProv[Provincie],MATCH(tblGem[[#This Row],[Plaats]],tblGemProv[Gemeentenaam],0))</f>
        <v>Overijssel</v>
      </c>
      <c r="I158" s="68">
        <f>INDEX(tblGemProv[InwonerAantal],MATCH(tblGem[[#This Row],[Plaats]],tblGemProv[Gemeentenaam],0))</f>
        <v>53259</v>
      </c>
      <c r="J158" s="69">
        <f>tblGem[[#This Row],[Aantal]]/INDEX($N$5:$N$16,MATCH(tblGem[[#This Row],[Prov]],$M$5:$M$16,0))*100000</f>
        <v>0.17368634504008246</v>
      </c>
      <c r="K158" s="69">
        <f>tblGem[[#This Row],[Aantal]]/tblGem[[#This Row],[Inwoners]]*100000</f>
        <v>3.7552338571884567</v>
      </c>
      <c r="M158" s="58"/>
      <c r="N158" s="58"/>
    </row>
    <row r="159" spans="2:14" x14ac:dyDescent="0.3">
      <c r="B159" s="63">
        <v>43909</v>
      </c>
      <c r="C159" s="64" t="s">
        <v>158</v>
      </c>
      <c r="D159" s="65">
        <v>15.6</v>
      </c>
      <c r="E159" s="66">
        <v>2</v>
      </c>
      <c r="F159" s="67">
        <f>tblGem[[#This Row],[Aantal]]-SUMIFS(tblGem[Aantal],tblGem[Datum],tblGem[[#This Row],[Datum]]-1,tblGem[Plaats],tblGem[[#This Row],[Plaats]])</f>
        <v>2</v>
      </c>
      <c r="G159" s="58" t="str">
        <f>INDEX(tblGemProv[Grootte],MATCH(tblGem[[#This Row],[Plaats]],tblGemProv[Gemeentenaam],0))</f>
        <v>Klein</v>
      </c>
      <c r="H159" s="58" t="str">
        <f>INDEX(tblGemProv[Provincie],MATCH(tblGem[[#This Row],[Plaats]],tblGemProv[Gemeentenaam],0))</f>
        <v>Zeeland</v>
      </c>
      <c r="I159" s="68">
        <f>INDEX(tblGemProv[InwonerAantal],MATCH(tblGem[[#This Row],[Plaats]],tblGemProv[Gemeentenaam],0))</f>
        <v>12720</v>
      </c>
      <c r="J159" s="69">
        <f>tblGem[[#This Row],[Aantal]]/INDEX($N$5:$N$16,MATCH(tblGem[[#This Row],[Prov]],$M$5:$M$16,0))*100000</f>
        <v>0.52314388549426627</v>
      </c>
      <c r="K159" s="69">
        <f>tblGem[[#This Row],[Aantal]]/tblGem[[#This Row],[Inwoners]]*100000</f>
        <v>15.723270440251572</v>
      </c>
      <c r="M159" s="58"/>
      <c r="N159" s="58"/>
    </row>
    <row r="160" spans="2:14" x14ac:dyDescent="0.3">
      <c r="B160" s="63">
        <v>43909</v>
      </c>
      <c r="C160" s="64" t="s">
        <v>159</v>
      </c>
      <c r="D160" s="65">
        <v>3.1</v>
      </c>
      <c r="E160" s="66">
        <v>2</v>
      </c>
      <c r="F160" s="67">
        <f>tblGem[[#This Row],[Aantal]]-SUMIFS(tblGem[Aantal],tblGem[Datum],tblGem[[#This Row],[Datum]]-1,tblGem[Plaats],tblGem[[#This Row],[Plaats]])</f>
        <v>2</v>
      </c>
      <c r="G160" s="58" t="str">
        <f>INDEX(tblGemProv[Grootte],MATCH(tblGem[[#This Row],[Plaats]],tblGemProv[Gemeentenaam],0))</f>
        <v>Middelgroot</v>
      </c>
      <c r="H160" s="58" t="str">
        <f>INDEX(tblGemProv[Provincie],MATCH(tblGem[[#This Row],[Plaats]],tblGemProv[Gemeentenaam],0))</f>
        <v>Zuid-Holland</v>
      </c>
      <c r="I160" s="68">
        <f>INDEX(tblGemProv[InwonerAantal],MATCH(tblGem[[#This Row],[Plaats]],tblGemProv[Gemeentenaam],0))</f>
        <v>64956</v>
      </c>
      <c r="J160" s="69">
        <f>tblGem[[#This Row],[Aantal]]/INDEX($N$5:$N$16,MATCH(tblGem[[#This Row],[Prov]],$M$5:$M$16,0))*100000</f>
        <v>5.4854484765538218E-2</v>
      </c>
      <c r="K160" s="69">
        <f>tblGem[[#This Row],[Aantal]]/tblGem[[#This Row],[Inwoners]]*100000</f>
        <v>3.0790073280374406</v>
      </c>
      <c r="M160" s="58"/>
      <c r="N160" s="58"/>
    </row>
    <row r="161" spans="2:14" x14ac:dyDescent="0.3">
      <c r="B161" s="63">
        <v>43909</v>
      </c>
      <c r="C161" s="64" t="s">
        <v>160</v>
      </c>
      <c r="D161" s="65">
        <v>6.6</v>
      </c>
      <c r="E161" s="66">
        <v>3</v>
      </c>
      <c r="F161" s="67">
        <f>tblGem[[#This Row],[Aantal]]-SUMIFS(tblGem[Aantal],tblGem[Datum],tblGem[[#This Row],[Datum]]-1,tblGem[Plaats],tblGem[[#This Row],[Plaats]])</f>
        <v>3</v>
      </c>
      <c r="G161" s="58" t="str">
        <f>INDEX(tblGemProv[Grootte],MATCH(tblGem[[#This Row],[Plaats]],tblGemProv[Gemeentenaam],0))</f>
        <v>Klein</v>
      </c>
      <c r="H161" s="58" t="str">
        <f>INDEX(tblGemProv[Provincie],MATCH(tblGem[[#This Row],[Plaats]],tblGemProv[Gemeentenaam],0))</f>
        <v>Limburg</v>
      </c>
      <c r="I161" s="68">
        <f>INDEX(tblGemProv[InwonerAantal],MATCH(tblGem[[#This Row],[Plaats]],tblGemProv[Gemeentenaam],0))</f>
        <v>45823</v>
      </c>
      <c r="J161" s="69">
        <f>tblGem[[#This Row],[Aantal]]/INDEX($N$5:$N$16,MATCH(tblGem[[#This Row],[Prov]],$M$5:$M$16,0))*100000</f>
        <v>0.26852894473495298</v>
      </c>
      <c r="K161" s="69">
        <f>tblGem[[#This Row],[Aantal]]/tblGem[[#This Row],[Inwoners]]*100000</f>
        <v>6.5469305807127434</v>
      </c>
      <c r="M161" s="58"/>
      <c r="N161" s="58"/>
    </row>
    <row r="162" spans="2:14" x14ac:dyDescent="0.3">
      <c r="B162" s="63">
        <v>43909</v>
      </c>
      <c r="C162" s="64" t="s">
        <v>161</v>
      </c>
      <c r="D162" s="65">
        <v>4.4000000000000004</v>
      </c>
      <c r="E162" s="66">
        <v>1</v>
      </c>
      <c r="F162" s="67">
        <f>tblGem[[#This Row],[Aantal]]-SUMIFS(tblGem[Aantal],tblGem[Datum],tblGem[[#This Row],[Datum]]-1,tblGem[Plaats],tblGem[[#This Row],[Plaats]])</f>
        <v>1</v>
      </c>
      <c r="G162" s="58" t="str">
        <f>INDEX(tblGemProv[Grootte],MATCH(tblGem[[#This Row],[Plaats]],tblGemProv[Gemeentenaam],0))</f>
        <v>Klein</v>
      </c>
      <c r="H162" s="58" t="str">
        <f>INDEX(tblGemProv[Provincie],MATCH(tblGem[[#This Row],[Plaats]],tblGemProv[Gemeentenaam],0))</f>
        <v>Noord-Holland</v>
      </c>
      <c r="I162" s="68">
        <f>INDEX(tblGemProv[InwonerAantal],MATCH(tblGem[[#This Row],[Plaats]],tblGemProv[Gemeentenaam],0))</f>
        <v>22659</v>
      </c>
      <c r="J162" s="69">
        <f>tblGem[[#This Row],[Aantal]]/INDEX($N$5:$N$16,MATCH(tblGem[[#This Row],[Prov]],$M$5:$M$16,0))*100000</f>
        <v>3.5320936626469089E-2</v>
      </c>
      <c r="K162" s="69">
        <f>tblGem[[#This Row],[Aantal]]/tblGem[[#This Row],[Inwoners]]*100000</f>
        <v>4.413257425305618</v>
      </c>
      <c r="M162" s="58"/>
      <c r="N162" s="58"/>
    </row>
    <row r="163" spans="2:14" x14ac:dyDescent="0.3">
      <c r="B163" s="63">
        <v>43909</v>
      </c>
      <c r="C163" s="64" t="s">
        <v>162</v>
      </c>
      <c r="D163" s="65">
        <v>6.8</v>
      </c>
      <c r="E163" s="66">
        <v>2</v>
      </c>
      <c r="F163" s="67">
        <f>tblGem[[#This Row],[Aantal]]-SUMIFS(tblGem[Aantal],tblGem[Datum],tblGem[[#This Row],[Datum]]-1,tblGem[Plaats],tblGem[[#This Row],[Plaats]])</f>
        <v>2</v>
      </c>
      <c r="G163" s="58" t="str">
        <f>INDEX(tblGemProv[Grootte],MATCH(tblGem[[#This Row],[Plaats]],tblGemProv[Gemeentenaam],0))</f>
        <v>Klein</v>
      </c>
      <c r="H163" s="58" t="str">
        <f>INDEX(tblGemProv[Provincie],MATCH(tblGem[[#This Row],[Plaats]],tblGemProv[Gemeentenaam],0))</f>
        <v>Zuid-Holland</v>
      </c>
      <c r="I163" s="68">
        <f>INDEX(tblGemProv[InwonerAantal],MATCH(tblGem[[#This Row],[Plaats]],tblGemProv[Gemeentenaam],0))</f>
        <v>29306</v>
      </c>
      <c r="J163" s="69">
        <f>tblGem[[#This Row],[Aantal]]/INDEX($N$5:$N$16,MATCH(tblGem[[#This Row],[Prov]],$M$5:$M$16,0))*100000</f>
        <v>5.4854484765538218E-2</v>
      </c>
      <c r="K163" s="69">
        <f>tblGem[[#This Row],[Aantal]]/tblGem[[#This Row],[Inwoners]]*100000</f>
        <v>6.8245410496144139</v>
      </c>
      <c r="M163" s="58"/>
      <c r="N163" s="58"/>
    </row>
    <row r="164" spans="2:14" x14ac:dyDescent="0.3">
      <c r="B164" s="63">
        <v>43909</v>
      </c>
      <c r="C164" s="64" t="s">
        <v>163</v>
      </c>
      <c r="D164" s="65">
        <v>8.9</v>
      </c>
      <c r="E164" s="66">
        <v>5</v>
      </c>
      <c r="F164" s="67">
        <f>tblGem[[#This Row],[Aantal]]-SUMIFS(tblGem[Aantal],tblGem[Datum],tblGem[[#This Row],[Datum]]-1,tblGem[Plaats],tblGem[[#This Row],[Plaats]])</f>
        <v>5</v>
      </c>
      <c r="G164" s="58" t="str">
        <f>INDEX(tblGemProv[Grootte],MATCH(tblGem[[#This Row],[Plaats]],tblGemProv[Gemeentenaam],0))</f>
        <v>Middelgroot</v>
      </c>
      <c r="H164" s="58" t="str">
        <f>INDEX(tblGemProv[Provincie],MATCH(tblGem[[#This Row],[Plaats]],tblGemProv[Gemeentenaam],0))</f>
        <v>Zuid-Holland</v>
      </c>
      <c r="I164" s="68">
        <f>INDEX(tblGemProv[InwonerAantal],MATCH(tblGem[[#This Row],[Plaats]],tblGemProv[Gemeentenaam],0))</f>
        <v>55644</v>
      </c>
      <c r="J164" s="69">
        <f>tblGem[[#This Row],[Aantal]]/INDEX($N$5:$N$16,MATCH(tblGem[[#This Row],[Prov]],$M$5:$M$16,0))*100000</f>
        <v>0.13713621191384553</v>
      </c>
      <c r="K164" s="69">
        <f>tblGem[[#This Row],[Aantal]]/tblGem[[#This Row],[Inwoners]]*100000</f>
        <v>8.9856947739199207</v>
      </c>
      <c r="M164" s="58"/>
      <c r="N164" s="58"/>
    </row>
    <row r="165" spans="2:14" x14ac:dyDescent="0.3">
      <c r="B165" s="63">
        <v>43909</v>
      </c>
      <c r="C165" s="64" t="s">
        <v>164</v>
      </c>
      <c r="D165" s="65">
        <v>17.899999999999999</v>
      </c>
      <c r="E165" s="66">
        <v>4</v>
      </c>
      <c r="F165" s="67">
        <f>tblGem[[#This Row],[Aantal]]-SUMIFS(tblGem[Aantal],tblGem[Datum],tblGem[[#This Row],[Datum]]-1,tblGem[Plaats],tblGem[[#This Row],[Plaats]])</f>
        <v>4</v>
      </c>
      <c r="G165" s="58" t="str">
        <f>INDEX(tblGemProv[Grootte],MATCH(tblGem[[#This Row],[Plaats]],tblGemProv[Gemeentenaam],0))</f>
        <v>Klein</v>
      </c>
      <c r="H165" s="58" t="str">
        <f>INDEX(tblGemProv[Provincie],MATCH(tblGem[[#This Row],[Plaats]],tblGemProv[Gemeentenaam],0))</f>
        <v>Noord-Brabant</v>
      </c>
      <c r="I165" s="68">
        <f>INDEX(tblGemProv[InwonerAantal],MATCH(tblGem[[#This Row],[Plaats]],tblGemProv[Gemeentenaam],0))</f>
        <v>22158</v>
      </c>
      <c r="J165" s="69">
        <f>tblGem[[#This Row],[Aantal]]/INDEX($N$5:$N$16,MATCH(tblGem[[#This Row],[Prov]],$M$5:$M$16,0))*100000</f>
        <v>0.15820994934908472</v>
      </c>
      <c r="K165" s="69">
        <f>tblGem[[#This Row],[Aantal]]/tblGem[[#This Row],[Inwoners]]*100000</f>
        <v>18.052170773535519</v>
      </c>
      <c r="M165" s="58"/>
      <c r="N165" s="58"/>
    </row>
    <row r="166" spans="2:14" x14ac:dyDescent="0.3">
      <c r="B166" s="63">
        <v>43909</v>
      </c>
      <c r="C166" s="64" t="s">
        <v>165</v>
      </c>
      <c r="D166" s="65">
        <v>115.9</v>
      </c>
      <c r="E166" s="66">
        <v>18</v>
      </c>
      <c r="F166" s="67">
        <f>tblGem[[#This Row],[Aantal]]-SUMIFS(tblGem[Aantal],tblGem[Datum],tblGem[[#This Row],[Datum]]-1,tblGem[Plaats],tblGem[[#This Row],[Plaats]])</f>
        <v>18</v>
      </c>
      <c r="G166" s="58" t="str">
        <f>INDEX(tblGemProv[Grootte],MATCH(tblGem[[#This Row],[Plaats]],tblGemProv[Gemeentenaam],0))</f>
        <v>Klein</v>
      </c>
      <c r="H166" s="58" t="str">
        <f>INDEX(tblGemProv[Provincie],MATCH(tblGem[[#This Row],[Plaats]],tblGemProv[Gemeentenaam],0))</f>
        <v>Noord-Brabant</v>
      </c>
      <c r="I166" s="68">
        <f>INDEX(tblGemProv[InwonerAantal],MATCH(tblGem[[#This Row],[Plaats]],tblGemProv[Gemeentenaam],0))</f>
        <v>15332</v>
      </c>
      <c r="J166" s="69">
        <f>tblGem[[#This Row],[Aantal]]/INDEX($N$5:$N$16,MATCH(tblGem[[#This Row],[Prov]],$M$5:$M$16,0))*100000</f>
        <v>0.71194477207088114</v>
      </c>
      <c r="K166" s="69">
        <f>tblGem[[#This Row],[Aantal]]/tblGem[[#This Row],[Inwoners]]*100000</f>
        <v>117.40151317505871</v>
      </c>
      <c r="M166" s="58"/>
      <c r="N166" s="58"/>
    </row>
    <row r="167" spans="2:14" x14ac:dyDescent="0.3">
      <c r="B167" s="63">
        <v>43909</v>
      </c>
      <c r="C167" s="64" t="s">
        <v>166</v>
      </c>
      <c r="D167" s="65">
        <v>18.600000000000001</v>
      </c>
      <c r="E167" s="66">
        <v>7</v>
      </c>
      <c r="F167" s="67">
        <f>tblGem[[#This Row],[Aantal]]-SUMIFS(tblGem[Aantal],tblGem[Datum],tblGem[[#This Row],[Datum]]-1,tblGem[Plaats],tblGem[[#This Row],[Plaats]])</f>
        <v>7</v>
      </c>
      <c r="G167" s="58" t="str">
        <f>INDEX(tblGemProv[Grootte],MATCH(tblGem[[#This Row],[Plaats]],tblGemProv[Gemeentenaam],0))</f>
        <v>Klein</v>
      </c>
      <c r="H167" s="58" t="str">
        <f>INDEX(tblGemProv[Provincie],MATCH(tblGem[[#This Row],[Plaats]],tblGemProv[Gemeentenaam],0))</f>
        <v>Limburg</v>
      </c>
      <c r="I167" s="68">
        <f>INDEX(tblGemProv[InwonerAantal],MATCH(tblGem[[#This Row],[Plaats]],tblGemProv[Gemeentenaam],0))</f>
        <v>37612</v>
      </c>
      <c r="J167" s="69">
        <f>tblGem[[#This Row],[Aantal]]/INDEX($N$5:$N$16,MATCH(tblGem[[#This Row],[Prov]],$M$5:$M$16,0))*100000</f>
        <v>0.62656753771489038</v>
      </c>
      <c r="K167" s="69">
        <f>tblGem[[#This Row],[Aantal]]/tblGem[[#This Row],[Inwoners]]*100000</f>
        <v>18.611081569711793</v>
      </c>
      <c r="M167" s="58"/>
      <c r="N167" s="58"/>
    </row>
    <row r="168" spans="2:14" x14ac:dyDescent="0.3">
      <c r="B168" s="63">
        <v>43909</v>
      </c>
      <c r="C168" s="64" t="s">
        <v>167</v>
      </c>
      <c r="D168" s="65">
        <v>26.1</v>
      </c>
      <c r="E168" s="66">
        <v>3</v>
      </c>
      <c r="F168" s="67">
        <f>tblGem[[#This Row],[Aantal]]-SUMIFS(tblGem[Aantal],tblGem[Datum],tblGem[[#This Row],[Datum]]-1,tblGem[Plaats],tblGem[[#This Row],[Plaats]])</f>
        <v>3</v>
      </c>
      <c r="G168" s="58" t="str">
        <f>INDEX(tblGemProv[Grootte],MATCH(tblGem[[#This Row],[Plaats]],tblGemProv[Gemeentenaam],0))</f>
        <v>Klein</v>
      </c>
      <c r="H168" s="58" t="str">
        <f>INDEX(tblGemProv[Provincie],MATCH(tblGem[[#This Row],[Plaats]],tblGemProv[Gemeentenaam],0))</f>
        <v>Noord-Holland</v>
      </c>
      <c r="I168" s="68">
        <f>INDEX(tblGemProv[InwonerAantal],MATCH(tblGem[[#This Row],[Plaats]],tblGemProv[Gemeentenaam],0))</f>
        <v>11435</v>
      </c>
      <c r="J168" s="69">
        <f>tblGem[[#This Row],[Aantal]]/INDEX($N$5:$N$16,MATCH(tblGem[[#This Row],[Prov]],$M$5:$M$16,0))*100000</f>
        <v>0.10596280987940725</v>
      </c>
      <c r="K168" s="69">
        <f>tblGem[[#This Row],[Aantal]]/tblGem[[#This Row],[Inwoners]]*100000</f>
        <v>26.235242675994751</v>
      </c>
      <c r="M168" s="58"/>
      <c r="N168" s="58"/>
    </row>
    <row r="169" spans="2:14" x14ac:dyDescent="0.3">
      <c r="B169" s="63">
        <v>43909</v>
      </c>
      <c r="C169" s="64" t="s">
        <v>168</v>
      </c>
      <c r="D169" s="65">
        <v>14.3</v>
      </c>
      <c r="E169" s="66">
        <v>4</v>
      </c>
      <c r="F169" s="67">
        <f>tblGem[[#This Row],[Aantal]]-SUMIFS(tblGem[Aantal],tblGem[Datum],tblGem[[#This Row],[Datum]]-1,tblGem[Plaats],tblGem[[#This Row],[Plaats]])</f>
        <v>4</v>
      </c>
      <c r="G169" s="58" t="str">
        <f>INDEX(tblGemProv[Grootte],MATCH(tblGem[[#This Row],[Plaats]],tblGemProv[Gemeentenaam],0))</f>
        <v>Klein</v>
      </c>
      <c r="H169" s="58" t="str">
        <f>INDEX(tblGemProv[Provincie],MATCH(tblGem[[#This Row],[Plaats]],tblGemProv[Gemeentenaam],0))</f>
        <v>Noord-Holland</v>
      </c>
      <c r="I169" s="68">
        <f>INDEX(tblGemProv[InwonerAantal],MATCH(tblGem[[#This Row],[Plaats]],tblGemProv[Gemeentenaam],0))</f>
        <v>27836</v>
      </c>
      <c r="J169" s="69">
        <f>tblGem[[#This Row],[Aantal]]/INDEX($N$5:$N$16,MATCH(tblGem[[#This Row],[Prov]],$M$5:$M$16,0))*100000</f>
        <v>0.14128374650587636</v>
      </c>
      <c r="K169" s="69">
        <f>tblGem[[#This Row],[Aantal]]/tblGem[[#This Row],[Inwoners]]*100000</f>
        <v>14.369880729989942</v>
      </c>
      <c r="M169" s="58"/>
      <c r="N169" s="58"/>
    </row>
    <row r="170" spans="2:14" x14ac:dyDescent="0.3">
      <c r="B170" s="63">
        <v>43909</v>
      </c>
      <c r="C170" s="64" t="s">
        <v>169</v>
      </c>
      <c r="D170" s="65">
        <v>21.1</v>
      </c>
      <c r="E170" s="66">
        <v>13</v>
      </c>
      <c r="F170" s="67">
        <f>tblGem[[#This Row],[Aantal]]-SUMIFS(tblGem[Aantal],tblGem[Datum],tblGem[[#This Row],[Datum]]-1,tblGem[Plaats],tblGem[[#This Row],[Plaats]])</f>
        <v>13</v>
      </c>
      <c r="G170" s="58" t="str">
        <f>INDEX(tblGemProv[Grootte],MATCH(tblGem[[#This Row],[Plaats]],tblGemProv[Gemeentenaam],0))</f>
        <v>Middelgroot</v>
      </c>
      <c r="H170" s="58" t="str">
        <f>INDEX(tblGemProv[Provincie],MATCH(tblGem[[#This Row],[Plaats]],tblGemProv[Gemeentenaam],0))</f>
        <v>Zuid-Holland</v>
      </c>
      <c r="I170" s="68">
        <f>INDEX(tblGemProv[InwonerAantal],MATCH(tblGem[[#This Row],[Plaats]],tblGemProv[Gemeentenaam],0))</f>
        <v>61155</v>
      </c>
      <c r="J170" s="69">
        <f>tblGem[[#This Row],[Aantal]]/INDEX($N$5:$N$16,MATCH(tblGem[[#This Row],[Prov]],$M$5:$M$16,0))*100000</f>
        <v>0.35655415097599841</v>
      </c>
      <c r="K170" s="69">
        <f>tblGem[[#This Row],[Aantal]]/tblGem[[#This Row],[Inwoners]]*100000</f>
        <v>21.257460551058784</v>
      </c>
      <c r="M170" s="58"/>
      <c r="N170" s="58"/>
    </row>
    <row r="171" spans="2:14" x14ac:dyDescent="0.3">
      <c r="B171" s="63">
        <v>43909</v>
      </c>
      <c r="C171" s="64" t="s">
        <v>170</v>
      </c>
      <c r="D171" s="65">
        <v>0</v>
      </c>
      <c r="E171" s="66">
        <v>0</v>
      </c>
      <c r="F171" s="67">
        <f>tblGem[[#This Row],[Aantal]]-SUMIFS(tblGem[Aantal],tblGem[Datum],tblGem[[#This Row],[Datum]]-1,tblGem[Plaats],tblGem[[#This Row],[Plaats]])</f>
        <v>0</v>
      </c>
      <c r="G171" s="58" t="str">
        <f>INDEX(tblGemProv[Grootte],MATCH(tblGem[[#This Row],[Plaats]],tblGemProv[Gemeentenaam],0))</f>
        <v>Klein</v>
      </c>
      <c r="H171" s="58" t="str">
        <f>INDEX(tblGemProv[Provincie],MATCH(tblGem[[#This Row],[Plaats]],tblGemProv[Gemeentenaam],0))</f>
        <v>Noord-Holland</v>
      </c>
      <c r="I171" s="68">
        <f>INDEX(tblGemProv[InwonerAantal],MATCH(tblGem[[#This Row],[Plaats]],tblGemProv[Gemeentenaam],0))</f>
        <v>11146</v>
      </c>
      <c r="J171" s="69">
        <f>tblGem[[#This Row],[Aantal]]/INDEX($N$5:$N$16,MATCH(tblGem[[#This Row],[Prov]],$M$5:$M$16,0))*100000</f>
        <v>0</v>
      </c>
      <c r="K171" s="69">
        <f>tblGem[[#This Row],[Aantal]]/tblGem[[#This Row],[Inwoners]]*100000</f>
        <v>0</v>
      </c>
      <c r="M171" s="58"/>
      <c r="N171" s="58"/>
    </row>
    <row r="172" spans="2:14" x14ac:dyDescent="0.3">
      <c r="B172" s="63">
        <v>43909</v>
      </c>
      <c r="C172" s="64" t="s">
        <v>171</v>
      </c>
      <c r="D172" s="65">
        <v>4.0999999999999996</v>
      </c>
      <c r="E172" s="66">
        <v>5</v>
      </c>
      <c r="F172" s="67">
        <f>tblGem[[#This Row],[Aantal]]-SUMIFS(tblGem[Aantal],tblGem[Datum],tblGem[[#This Row],[Datum]]-1,tblGem[Plaats],tblGem[[#This Row],[Plaats]])</f>
        <v>5</v>
      </c>
      <c r="G172" s="58" t="str">
        <f>INDEX(tblGemProv[Grootte],MATCH(tblGem[[#This Row],[Plaats]],tblGemProv[Gemeentenaam],0))</f>
        <v>Groot</v>
      </c>
      <c r="H172" s="58" t="str">
        <f>INDEX(tblGemProv[Provincie],MATCH(tblGem[[#This Row],[Plaats]],tblGemProv[Gemeentenaam],0))</f>
        <v>Friesland</v>
      </c>
      <c r="I172" s="68">
        <f>INDEX(tblGemProv[InwonerAantal],MATCH(tblGem[[#This Row],[Plaats]],tblGemProv[Gemeentenaam],0))</f>
        <v>122415</v>
      </c>
      <c r="J172" s="69">
        <f>tblGem[[#This Row],[Aantal]]/INDEX($N$5:$N$16,MATCH(tblGem[[#This Row],[Prov]],$M$5:$M$16,0))*100000</f>
        <v>0.77247755180234456</v>
      </c>
      <c r="K172" s="69">
        <f>tblGem[[#This Row],[Aantal]]/tblGem[[#This Row],[Inwoners]]*100000</f>
        <v>4.084466772862803</v>
      </c>
      <c r="M172" s="58"/>
      <c r="N172" s="58"/>
    </row>
    <row r="173" spans="2:14" x14ac:dyDescent="0.3">
      <c r="B173" s="63">
        <v>43909</v>
      </c>
      <c r="C173" s="64" t="s">
        <v>172</v>
      </c>
      <c r="D173" s="65">
        <v>9.6</v>
      </c>
      <c r="E173" s="66">
        <v>12</v>
      </c>
      <c r="F173" s="67">
        <f>tblGem[[#This Row],[Aantal]]-SUMIFS(tblGem[Aantal],tblGem[Datum],tblGem[[#This Row],[Datum]]-1,tblGem[Plaats],tblGem[[#This Row],[Plaats]])</f>
        <v>12</v>
      </c>
      <c r="G173" s="58" t="str">
        <f>INDEX(tblGemProv[Grootte],MATCH(tblGem[[#This Row],[Plaats]],tblGemProv[Gemeentenaam],0))</f>
        <v>Groot</v>
      </c>
      <c r="H173" s="58" t="str">
        <f>INDEX(tblGemProv[Provincie],MATCH(tblGem[[#This Row],[Plaats]],tblGemProv[Gemeentenaam],0))</f>
        <v>Zuid-Holland</v>
      </c>
      <c r="I173" s="68">
        <f>INDEX(tblGemProv[InwonerAantal],MATCH(tblGem[[#This Row],[Plaats]],tblGemProv[Gemeentenaam],0))</f>
        <v>124306</v>
      </c>
      <c r="J173" s="69">
        <f>tblGem[[#This Row],[Aantal]]/INDEX($N$5:$N$16,MATCH(tblGem[[#This Row],[Prov]],$M$5:$M$16,0))*100000</f>
        <v>0.32912690859322935</v>
      </c>
      <c r="K173" s="69">
        <f>tblGem[[#This Row],[Aantal]]/tblGem[[#This Row],[Inwoners]]*100000</f>
        <v>9.653596769262947</v>
      </c>
      <c r="M173" s="58"/>
      <c r="N173" s="58"/>
    </row>
    <row r="174" spans="2:14" x14ac:dyDescent="0.3">
      <c r="B174" s="63">
        <v>43909</v>
      </c>
      <c r="C174" s="64" t="s">
        <v>173</v>
      </c>
      <c r="D174" s="65">
        <v>7.4</v>
      </c>
      <c r="E174" s="66">
        <v>2</v>
      </c>
      <c r="F174" s="67">
        <f>tblGem[[#This Row],[Aantal]]-SUMIFS(tblGem[Aantal],tblGem[Datum],tblGem[[#This Row],[Datum]]-1,tblGem[Plaats],tblGem[[#This Row],[Plaats]])</f>
        <v>2</v>
      </c>
      <c r="G174" s="58" t="str">
        <f>INDEX(tblGemProv[Grootte],MATCH(tblGem[[#This Row],[Plaats]],tblGemProv[Gemeentenaam],0))</f>
        <v>Klein</v>
      </c>
      <c r="H174" s="58" t="str">
        <f>INDEX(tblGemProv[Provincie],MATCH(tblGem[[#This Row],[Plaats]],tblGemProv[Gemeentenaam],0))</f>
        <v>Zuid-Holland</v>
      </c>
      <c r="I174" s="68">
        <f>INDEX(tblGemProv[InwonerAantal],MATCH(tblGem[[#This Row],[Plaats]],tblGemProv[Gemeentenaam],0))</f>
        <v>27197</v>
      </c>
      <c r="J174" s="69">
        <f>tblGem[[#This Row],[Aantal]]/INDEX($N$5:$N$16,MATCH(tblGem[[#This Row],[Prov]],$M$5:$M$16,0))*100000</f>
        <v>5.4854484765538218E-2</v>
      </c>
      <c r="K174" s="69">
        <f>tblGem[[#This Row],[Aantal]]/tblGem[[#This Row],[Inwoners]]*100000</f>
        <v>7.3537522520866263</v>
      </c>
      <c r="M174" s="58"/>
      <c r="N174" s="58"/>
    </row>
    <row r="175" spans="2:14" x14ac:dyDescent="0.3">
      <c r="B175" s="63">
        <v>43909</v>
      </c>
      <c r="C175" s="64" t="s">
        <v>174</v>
      </c>
      <c r="D175" s="65">
        <v>8</v>
      </c>
      <c r="E175" s="66">
        <v>6</v>
      </c>
      <c r="F175" s="67">
        <f>tblGem[[#This Row],[Aantal]]-SUMIFS(tblGem[Aantal],tblGem[Datum],tblGem[[#This Row],[Datum]]-1,tblGem[Plaats],tblGem[[#This Row],[Plaats]])</f>
        <v>6</v>
      </c>
      <c r="G175" s="58" t="str">
        <f>INDEX(tblGemProv[Grootte],MATCH(tblGem[[#This Row],[Plaats]],tblGemProv[Gemeentenaam],0))</f>
        <v>Middelgroot</v>
      </c>
      <c r="H175" s="58" t="str">
        <f>INDEX(tblGemProv[Provincie],MATCH(tblGem[[#This Row],[Plaats]],tblGemProv[Gemeentenaam],0))</f>
        <v>Zuid-Holland</v>
      </c>
      <c r="I175" s="68">
        <f>INDEX(tblGemProv[InwonerAantal],MATCH(tblGem[[#This Row],[Plaats]],tblGemProv[Gemeentenaam],0))</f>
        <v>74947</v>
      </c>
      <c r="J175" s="69">
        <f>tblGem[[#This Row],[Aantal]]/INDEX($N$5:$N$16,MATCH(tblGem[[#This Row],[Prov]],$M$5:$M$16,0))*100000</f>
        <v>0.16456345429661468</v>
      </c>
      <c r="K175" s="69">
        <f>tblGem[[#This Row],[Aantal]]/tblGem[[#This Row],[Inwoners]]*100000</f>
        <v>8.0056573311807018</v>
      </c>
      <c r="M175" s="58"/>
      <c r="N175" s="58"/>
    </row>
    <row r="176" spans="2:14" x14ac:dyDescent="0.3">
      <c r="B176" s="63">
        <v>43909</v>
      </c>
      <c r="C176" s="64" t="s">
        <v>175</v>
      </c>
      <c r="D176" s="65">
        <v>16.7</v>
      </c>
      <c r="E176" s="66">
        <v>13</v>
      </c>
      <c r="F176" s="67">
        <f>tblGem[[#This Row],[Aantal]]-SUMIFS(tblGem[Aantal],tblGem[Datum],tblGem[[#This Row],[Datum]]-1,tblGem[Plaats],tblGem[[#This Row],[Plaats]])</f>
        <v>13</v>
      </c>
      <c r="G176" s="58" t="str">
        <f>INDEX(tblGemProv[Grootte],MATCH(tblGem[[#This Row],[Plaats]],tblGemProv[Gemeentenaam],0))</f>
        <v>Middelgroot</v>
      </c>
      <c r="H176" s="58" t="str">
        <f>INDEX(tblGemProv[Provincie],MATCH(tblGem[[#This Row],[Plaats]],tblGemProv[Gemeentenaam],0))</f>
        <v>Flevoland</v>
      </c>
      <c r="I176" s="68">
        <f>INDEX(tblGemProv[InwonerAantal],MATCH(tblGem[[#This Row],[Plaats]],tblGemProv[Gemeentenaam],0))</f>
        <v>77389</v>
      </c>
      <c r="J176" s="69">
        <f>tblGem[[#This Row],[Aantal]]/INDEX($N$5:$N$16,MATCH(tblGem[[#This Row],[Prov]],$M$5:$M$16,0))*100000</f>
        <v>3.1578691670512788</v>
      </c>
      <c r="K176" s="69">
        <f>tblGem[[#This Row],[Aantal]]/tblGem[[#This Row],[Inwoners]]*100000</f>
        <v>16.798252981689906</v>
      </c>
      <c r="M176" s="58"/>
      <c r="N176" s="58"/>
    </row>
    <row r="177" spans="2:14" x14ac:dyDescent="0.3">
      <c r="B177" s="63">
        <v>43909</v>
      </c>
      <c r="C177" s="64" t="s">
        <v>176</v>
      </c>
      <c r="D177" s="65">
        <v>36.4</v>
      </c>
      <c r="E177" s="66">
        <v>13</v>
      </c>
      <c r="F177" s="67">
        <f>tblGem[[#This Row],[Aantal]]-SUMIFS(tblGem[Aantal],tblGem[Datum],tblGem[[#This Row],[Datum]]-1,tblGem[Plaats],tblGem[[#This Row],[Plaats]])</f>
        <v>13</v>
      </c>
      <c r="G177" s="58" t="str">
        <f>INDEX(tblGemProv[Grootte],MATCH(tblGem[[#This Row],[Plaats]],tblGemProv[Gemeentenaam],0))</f>
        <v>Klein</v>
      </c>
      <c r="H177" s="58" t="str">
        <f>INDEX(tblGemProv[Provincie],MATCH(tblGem[[#This Row],[Plaats]],tblGemProv[Gemeentenaam],0))</f>
        <v>Limburg</v>
      </c>
      <c r="I177" s="68">
        <f>INDEX(tblGemProv[InwonerAantal],MATCH(tblGem[[#This Row],[Plaats]],tblGemProv[Gemeentenaam],0))</f>
        <v>35857</v>
      </c>
      <c r="J177" s="69">
        <f>tblGem[[#This Row],[Aantal]]/INDEX($N$5:$N$16,MATCH(tblGem[[#This Row],[Prov]],$M$5:$M$16,0))*100000</f>
        <v>1.1636254271847961</v>
      </c>
      <c r="K177" s="69">
        <f>tblGem[[#This Row],[Aantal]]/tblGem[[#This Row],[Inwoners]]*100000</f>
        <v>36.255124522408458</v>
      </c>
      <c r="M177" s="58"/>
      <c r="N177" s="58"/>
    </row>
    <row r="178" spans="2:14" x14ac:dyDescent="0.3">
      <c r="B178" s="63">
        <v>43909</v>
      </c>
      <c r="C178" s="64" t="s">
        <v>177</v>
      </c>
      <c r="D178" s="65">
        <v>13.3</v>
      </c>
      <c r="E178" s="66">
        <v>4</v>
      </c>
      <c r="F178" s="67">
        <f>tblGem[[#This Row],[Aantal]]-SUMIFS(tblGem[Aantal],tblGem[Datum],tblGem[[#This Row],[Datum]]-1,tblGem[Plaats],tblGem[[#This Row],[Plaats]])</f>
        <v>4</v>
      </c>
      <c r="G178" s="58" t="str">
        <f>INDEX(tblGemProv[Grootte],MATCH(tblGem[[#This Row],[Plaats]],tblGemProv[Gemeentenaam],0))</f>
        <v>Klein</v>
      </c>
      <c r="H178" s="58" t="str">
        <f>INDEX(tblGemProv[Provincie],MATCH(tblGem[[#This Row],[Plaats]],tblGemProv[Gemeentenaam],0))</f>
        <v>Utrecht</v>
      </c>
      <c r="I178" s="68">
        <f>INDEX(tblGemProv[InwonerAantal],MATCH(tblGem[[#This Row],[Plaats]],tblGemProv[Gemeentenaam],0))</f>
        <v>29755</v>
      </c>
      <c r="J178" s="69">
        <f>tblGem[[#This Row],[Aantal]]/INDEX($N$5:$N$16,MATCH(tblGem[[#This Row],[Prov]],$M$5:$M$16,0))*100000</f>
        <v>0.30063479035984481</v>
      </c>
      <c r="K178" s="69">
        <f>tblGem[[#This Row],[Aantal]]/tblGem[[#This Row],[Inwoners]]*100000</f>
        <v>13.443118803562427</v>
      </c>
      <c r="M178" s="58"/>
      <c r="N178" s="58"/>
    </row>
    <row r="179" spans="2:14" x14ac:dyDescent="0.3">
      <c r="B179" s="63">
        <v>43909</v>
      </c>
      <c r="C179" s="64" t="s">
        <v>178</v>
      </c>
      <c r="D179" s="65">
        <v>10.8</v>
      </c>
      <c r="E179" s="66">
        <v>5</v>
      </c>
      <c r="F179" s="67">
        <f>tblGem[[#This Row],[Aantal]]-SUMIFS(tblGem[Aantal],tblGem[Datum],tblGem[[#This Row],[Datum]]-1,tblGem[Plaats],tblGem[[#This Row],[Plaats]])</f>
        <v>5</v>
      </c>
      <c r="G179" s="58" t="str">
        <f>INDEX(tblGemProv[Grootte],MATCH(tblGem[[#This Row],[Plaats]],tblGemProv[Gemeentenaam],0))</f>
        <v>Klein</v>
      </c>
      <c r="H179" s="58" t="str">
        <f>INDEX(tblGemProv[Provincie],MATCH(tblGem[[#This Row],[Plaats]],tblGemProv[Gemeentenaam],0))</f>
        <v>Gelderland</v>
      </c>
      <c r="I179" s="68">
        <f>INDEX(tblGemProv[InwonerAantal],MATCH(tblGem[[#This Row],[Plaats]],tblGemProv[Gemeentenaam],0))</f>
        <v>46372</v>
      </c>
      <c r="J179" s="69">
        <f>tblGem[[#This Row],[Aantal]]/INDEX($N$5:$N$16,MATCH(tblGem[[#This Row],[Prov]],$M$5:$M$16,0))*100000</f>
        <v>0.24270631128637743</v>
      </c>
      <c r="K179" s="69">
        <f>tblGem[[#This Row],[Aantal]]/tblGem[[#This Row],[Inwoners]]*100000</f>
        <v>10.782368670749591</v>
      </c>
      <c r="M179" s="58"/>
      <c r="N179" s="58"/>
    </row>
    <row r="180" spans="2:14" x14ac:dyDescent="0.3">
      <c r="B180" s="63">
        <v>43909</v>
      </c>
      <c r="C180" s="64" t="s">
        <v>179</v>
      </c>
      <c r="D180" s="65">
        <v>0</v>
      </c>
      <c r="E180" s="66">
        <v>0</v>
      </c>
      <c r="F180" s="67">
        <f>tblGem[[#This Row],[Aantal]]-SUMIFS(tblGem[Aantal],tblGem[Datum],tblGem[[#This Row],[Datum]]-1,tblGem[Plaats],tblGem[[#This Row],[Plaats]])</f>
        <v>0</v>
      </c>
      <c r="G180" s="58" t="str">
        <f>INDEX(tblGemProv[Grootte],MATCH(tblGem[[#This Row],[Plaats]],tblGemProv[Gemeentenaam],0))</f>
        <v>Klein</v>
      </c>
      <c r="H180" s="58" t="str">
        <f>INDEX(tblGemProv[Provincie],MATCH(tblGem[[#This Row],[Plaats]],tblGemProv[Gemeentenaam],0))</f>
        <v>Zuid-Holland</v>
      </c>
      <c r="I180" s="68">
        <f>INDEX(tblGemProv[InwonerAantal],MATCH(tblGem[[#This Row],[Plaats]],tblGemProv[Gemeentenaam],0))</f>
        <v>22746</v>
      </c>
      <c r="J180" s="69">
        <f>tblGem[[#This Row],[Aantal]]/INDEX($N$5:$N$16,MATCH(tblGem[[#This Row],[Prov]],$M$5:$M$16,0))*100000</f>
        <v>0</v>
      </c>
      <c r="K180" s="69">
        <f>tblGem[[#This Row],[Aantal]]/tblGem[[#This Row],[Inwoners]]*100000</f>
        <v>0</v>
      </c>
      <c r="M180" s="58"/>
      <c r="N180" s="58"/>
    </row>
    <row r="181" spans="2:14" x14ac:dyDescent="0.3">
      <c r="B181" s="63">
        <v>43909</v>
      </c>
      <c r="C181" s="64" t="s">
        <v>180</v>
      </c>
      <c r="D181" s="65">
        <v>3</v>
      </c>
      <c r="E181" s="66">
        <v>1</v>
      </c>
      <c r="F181" s="67">
        <f>tblGem[[#This Row],[Aantal]]-SUMIFS(tblGem[Aantal],tblGem[Datum],tblGem[[#This Row],[Datum]]-1,tblGem[Plaats],tblGem[[#This Row],[Plaats]])</f>
        <v>1</v>
      </c>
      <c r="G181" s="58" t="str">
        <f>INDEX(tblGemProv[Grootte],MATCH(tblGem[[#This Row],[Plaats]],tblGemProv[Gemeentenaam],0))</f>
        <v>Klein</v>
      </c>
      <c r="H181" s="58" t="str">
        <f>INDEX(tblGemProv[Provincie],MATCH(tblGem[[#This Row],[Plaats]],tblGemProv[Gemeentenaam],0))</f>
        <v>Gelderland</v>
      </c>
      <c r="I181" s="68">
        <f>INDEX(tblGemProv[InwonerAantal],MATCH(tblGem[[#This Row],[Plaats]],tblGemProv[Gemeentenaam],0))</f>
        <v>33574</v>
      </c>
      <c r="J181" s="69">
        <f>tblGem[[#This Row],[Aantal]]/INDEX($N$5:$N$16,MATCH(tblGem[[#This Row],[Prov]],$M$5:$M$16,0))*100000</f>
        <v>4.8541262257275487E-2</v>
      </c>
      <c r="K181" s="69">
        <f>tblGem[[#This Row],[Aantal]]/tblGem[[#This Row],[Inwoners]]*100000</f>
        <v>2.9784952641925302</v>
      </c>
      <c r="M181" s="58"/>
      <c r="N181" s="58"/>
    </row>
    <row r="182" spans="2:14" x14ac:dyDescent="0.3">
      <c r="B182" s="63">
        <v>43909</v>
      </c>
      <c r="C182" s="64" t="s">
        <v>181</v>
      </c>
      <c r="D182" s="65">
        <v>47.2</v>
      </c>
      <c r="E182" s="66">
        <v>11</v>
      </c>
      <c r="F182" s="67">
        <f>tblGem[[#This Row],[Aantal]]-SUMIFS(tblGem[Aantal],tblGem[Datum],tblGem[[#This Row],[Datum]]-1,tblGem[Plaats],tblGem[[#This Row],[Plaats]])</f>
        <v>11</v>
      </c>
      <c r="G182" s="58" t="str">
        <f>INDEX(tblGemProv[Grootte],MATCH(tblGem[[#This Row],[Plaats]],tblGemProv[Gemeentenaam],0))</f>
        <v>Klein</v>
      </c>
      <c r="H182" s="58" t="str">
        <f>INDEX(tblGemProv[Provincie],MATCH(tblGem[[#This Row],[Plaats]],tblGemProv[Gemeentenaam],0))</f>
        <v>Noord-Brabant</v>
      </c>
      <c r="I182" s="68">
        <f>INDEX(tblGemProv[InwonerAantal],MATCH(tblGem[[#This Row],[Plaats]],tblGemProv[Gemeentenaam],0))</f>
        <v>23120</v>
      </c>
      <c r="J182" s="69">
        <f>tblGem[[#This Row],[Aantal]]/INDEX($N$5:$N$16,MATCH(tblGem[[#This Row],[Prov]],$M$5:$M$16,0))*100000</f>
        <v>0.43507736070998299</v>
      </c>
      <c r="K182" s="69">
        <f>tblGem[[#This Row],[Aantal]]/tblGem[[#This Row],[Inwoners]]*100000</f>
        <v>47.577854671280278</v>
      </c>
      <c r="M182" s="58"/>
      <c r="N182" s="58"/>
    </row>
    <row r="183" spans="2:14" x14ac:dyDescent="0.3">
      <c r="B183" s="63">
        <v>43909</v>
      </c>
      <c r="C183" s="64" t="s">
        <v>182</v>
      </c>
      <c r="D183" s="65">
        <v>20.7</v>
      </c>
      <c r="E183" s="66">
        <v>3</v>
      </c>
      <c r="F183" s="67">
        <f>tblGem[[#This Row],[Aantal]]-SUMIFS(tblGem[Aantal],tblGem[Datum],tblGem[[#This Row],[Datum]]-1,tblGem[Plaats],tblGem[[#This Row],[Plaats]])</f>
        <v>3</v>
      </c>
      <c r="G183" s="58" t="str">
        <f>INDEX(tblGemProv[Grootte],MATCH(tblGem[[#This Row],[Plaats]],tblGemProv[Gemeentenaam],0))</f>
        <v>Klein</v>
      </c>
      <c r="H183" s="58" t="str">
        <f>INDEX(tblGemProv[Provincie],MATCH(tblGem[[#This Row],[Plaats]],tblGemProv[Gemeentenaam],0))</f>
        <v>Utrecht</v>
      </c>
      <c r="I183" s="68">
        <f>INDEX(tblGemProv[InwonerAantal],MATCH(tblGem[[#This Row],[Plaats]],tblGemProv[Gemeentenaam],0))</f>
        <v>14395</v>
      </c>
      <c r="J183" s="69">
        <f>tblGem[[#This Row],[Aantal]]/INDEX($N$5:$N$16,MATCH(tblGem[[#This Row],[Prov]],$M$5:$M$16,0))*100000</f>
        <v>0.22547609276988362</v>
      </c>
      <c r="K183" s="69">
        <f>tblGem[[#This Row],[Aantal]]/tblGem[[#This Row],[Inwoners]]*100000</f>
        <v>20.840569642236886</v>
      </c>
      <c r="M183" s="58"/>
      <c r="N183" s="58"/>
    </row>
    <row r="184" spans="2:14" x14ac:dyDescent="0.3">
      <c r="B184" s="63">
        <v>43909</v>
      </c>
      <c r="C184" s="64" t="s">
        <v>183</v>
      </c>
      <c r="D184" s="65">
        <v>0</v>
      </c>
      <c r="E184" s="66">
        <v>0</v>
      </c>
      <c r="F184" s="67">
        <f>tblGem[[#This Row],[Aantal]]-SUMIFS(tblGem[Aantal],tblGem[Datum],tblGem[[#This Row],[Datum]]-1,tblGem[Plaats],tblGem[[#This Row],[Plaats]])</f>
        <v>0</v>
      </c>
      <c r="G184" s="58" t="str">
        <f>INDEX(tblGemProv[Grootte],MATCH(tblGem[[#This Row],[Plaats]],tblGemProv[Gemeentenaam],0))</f>
        <v>Klein</v>
      </c>
      <c r="H184" s="58" t="str">
        <f>INDEX(tblGemProv[Provincie],MATCH(tblGem[[#This Row],[Plaats]],tblGemProv[Gemeentenaam],0))</f>
        <v>Groningen</v>
      </c>
      <c r="I184" s="68">
        <f>INDEX(tblGemProv[InwonerAantal],MATCH(tblGem[[#This Row],[Plaats]],tblGemProv[Gemeentenaam],0))</f>
        <v>9732</v>
      </c>
      <c r="J184" s="69">
        <f>tblGem[[#This Row],[Aantal]]/INDEX($N$5:$N$16,MATCH(tblGem[[#This Row],[Prov]],$M$5:$M$16,0))*100000</f>
        <v>0</v>
      </c>
      <c r="K184" s="69">
        <f>tblGem[[#This Row],[Aantal]]/tblGem[[#This Row],[Inwoners]]*100000</f>
        <v>0</v>
      </c>
      <c r="M184" s="58"/>
      <c r="N184" s="58"/>
    </row>
    <row r="185" spans="2:14" x14ac:dyDescent="0.3">
      <c r="B185" s="63">
        <v>43909</v>
      </c>
      <c r="C185" s="64" t="s">
        <v>184</v>
      </c>
      <c r="D185" s="65">
        <v>0</v>
      </c>
      <c r="E185" s="66">
        <v>0</v>
      </c>
      <c r="F185" s="67">
        <f>tblGem[[#This Row],[Aantal]]-SUMIFS(tblGem[Aantal],tblGem[Datum],tblGem[[#This Row],[Datum]]-1,tblGem[Plaats],tblGem[[#This Row],[Plaats]])</f>
        <v>0</v>
      </c>
      <c r="G185" s="58" t="str">
        <f>INDEX(tblGemProv[Grootte],MATCH(tblGem[[#This Row],[Plaats]],tblGemProv[Gemeentenaam],0))</f>
        <v>Klein</v>
      </c>
      <c r="H185" s="58" t="str">
        <f>INDEX(tblGemProv[Provincie],MATCH(tblGem[[#This Row],[Plaats]],tblGemProv[Gemeentenaam],0))</f>
        <v>Overijssel</v>
      </c>
      <c r="I185" s="68">
        <f>INDEX(tblGemProv[InwonerAantal],MATCH(tblGem[[#This Row],[Plaats]],tblGemProv[Gemeentenaam],0))</f>
        <v>22547</v>
      </c>
      <c r="J185" s="69">
        <f>tblGem[[#This Row],[Aantal]]/INDEX($N$5:$N$16,MATCH(tblGem[[#This Row],[Prov]],$M$5:$M$16,0))*100000</f>
        <v>0</v>
      </c>
      <c r="K185" s="69">
        <f>tblGem[[#This Row],[Aantal]]/tblGem[[#This Row],[Inwoners]]*100000</f>
        <v>0</v>
      </c>
      <c r="M185" s="58"/>
      <c r="N185" s="58"/>
    </row>
    <row r="186" spans="2:14" x14ac:dyDescent="0.3">
      <c r="B186" s="63">
        <v>43909</v>
      </c>
      <c r="C186" s="64" t="s">
        <v>185</v>
      </c>
      <c r="D186" s="65">
        <v>4</v>
      </c>
      <c r="E186" s="66">
        <v>1</v>
      </c>
      <c r="F186" s="67">
        <f>tblGem[[#This Row],[Aantal]]-SUMIFS(tblGem[Aantal],tblGem[Datum],tblGem[[#This Row],[Datum]]-1,tblGem[Plaats],tblGem[[#This Row],[Plaats]])</f>
        <v>1</v>
      </c>
      <c r="G186" s="58" t="str">
        <f>INDEX(tblGemProv[Grootte],MATCH(tblGem[[#This Row],[Plaats]],tblGemProv[Gemeentenaam],0))</f>
        <v>Klein</v>
      </c>
      <c r="H186" s="58" t="str">
        <f>INDEX(tblGemProv[Provincie],MATCH(tblGem[[#This Row],[Plaats]],tblGemProv[Gemeentenaam],0))</f>
        <v>Gelderland</v>
      </c>
      <c r="I186" s="68">
        <f>INDEX(tblGemProv[InwonerAantal],MATCH(tblGem[[#This Row],[Plaats]],tblGemProv[Gemeentenaam],0))</f>
        <v>24350</v>
      </c>
      <c r="J186" s="69">
        <f>tblGem[[#This Row],[Aantal]]/INDEX($N$5:$N$16,MATCH(tblGem[[#This Row],[Prov]],$M$5:$M$16,0))*100000</f>
        <v>4.8541262257275487E-2</v>
      </c>
      <c r="K186" s="69">
        <f>tblGem[[#This Row],[Aantal]]/tblGem[[#This Row],[Inwoners]]*100000</f>
        <v>4.1067761806981515</v>
      </c>
      <c r="M186" s="58"/>
      <c r="N186" s="58"/>
    </row>
    <row r="187" spans="2:14" x14ac:dyDescent="0.3">
      <c r="B187" s="63">
        <v>43909</v>
      </c>
      <c r="C187" s="64" t="s">
        <v>186</v>
      </c>
      <c r="D187" s="65">
        <v>21.1</v>
      </c>
      <c r="E187" s="66">
        <v>5</v>
      </c>
      <c r="F187" s="67">
        <f>tblGem[[#This Row],[Aantal]]-SUMIFS(tblGem[Aantal],tblGem[Datum],tblGem[[#This Row],[Datum]]-1,tblGem[Plaats],tblGem[[#This Row],[Plaats]])</f>
        <v>5</v>
      </c>
      <c r="G187" s="58" t="str">
        <f>INDEX(tblGemProv[Grootte],MATCH(tblGem[[#This Row],[Plaats]],tblGemProv[Gemeentenaam],0))</f>
        <v>Klein</v>
      </c>
      <c r="H187" s="58" t="str">
        <f>INDEX(tblGemProv[Provincie],MATCH(tblGem[[#This Row],[Plaats]],tblGemProv[Gemeentenaam],0))</f>
        <v>Limburg</v>
      </c>
      <c r="I187" s="68">
        <f>INDEX(tblGemProv[InwonerAantal],MATCH(tblGem[[#This Row],[Plaats]],tblGemProv[Gemeentenaam],0))</f>
        <v>23697</v>
      </c>
      <c r="J187" s="69">
        <f>tblGem[[#This Row],[Aantal]]/INDEX($N$5:$N$16,MATCH(tblGem[[#This Row],[Prov]],$M$5:$M$16,0))*100000</f>
        <v>0.44754824122492165</v>
      </c>
      <c r="K187" s="69">
        <f>tblGem[[#This Row],[Aantal]]/tblGem[[#This Row],[Inwoners]]*100000</f>
        <v>21.099717263788666</v>
      </c>
      <c r="M187" s="58"/>
      <c r="N187" s="58"/>
    </row>
    <row r="188" spans="2:14" x14ac:dyDescent="0.3">
      <c r="B188" s="63">
        <v>43909</v>
      </c>
      <c r="C188" s="64" t="s">
        <v>187</v>
      </c>
      <c r="D188" s="65">
        <v>6.1</v>
      </c>
      <c r="E188" s="66">
        <v>2</v>
      </c>
      <c r="F188" s="67">
        <f>tblGem[[#This Row],[Aantal]]-SUMIFS(tblGem[Aantal],tblGem[Datum],tblGem[[#This Row],[Datum]]-1,tblGem[Plaats],tblGem[[#This Row],[Plaats]])</f>
        <v>2</v>
      </c>
      <c r="G188" s="58" t="str">
        <f>INDEX(tblGemProv[Grootte],MATCH(tblGem[[#This Row],[Plaats]],tblGemProv[Gemeentenaam],0))</f>
        <v>Klein</v>
      </c>
      <c r="H188" s="58" t="str">
        <f>INDEX(tblGemProv[Provincie],MATCH(tblGem[[#This Row],[Plaats]],tblGemProv[Gemeentenaam],0))</f>
        <v>Zuid-Holland</v>
      </c>
      <c r="I188" s="68">
        <f>INDEX(tblGemProv[InwonerAantal],MATCH(tblGem[[#This Row],[Plaats]],tblGemProv[Gemeentenaam],0))</f>
        <v>32518</v>
      </c>
      <c r="J188" s="69">
        <f>tblGem[[#This Row],[Aantal]]/INDEX($N$5:$N$16,MATCH(tblGem[[#This Row],[Prov]],$M$5:$M$16,0))*100000</f>
        <v>5.4854484765538218E-2</v>
      </c>
      <c r="K188" s="69">
        <f>tblGem[[#This Row],[Aantal]]/tblGem[[#This Row],[Inwoners]]*100000</f>
        <v>6.1504397564425854</v>
      </c>
      <c r="M188" s="58"/>
      <c r="N188" s="58"/>
    </row>
    <row r="189" spans="2:14" x14ac:dyDescent="0.3">
      <c r="B189" s="63">
        <v>43909</v>
      </c>
      <c r="C189" s="64" t="s">
        <v>188</v>
      </c>
      <c r="D189" s="65">
        <v>34.5</v>
      </c>
      <c r="E189" s="66">
        <v>42</v>
      </c>
      <c r="F189" s="67">
        <f>tblGem[[#This Row],[Aantal]]-SUMIFS(tblGem[Aantal],tblGem[Datum],tblGem[[#This Row],[Datum]]-1,tblGem[Plaats],tblGem[[#This Row],[Plaats]])</f>
        <v>42</v>
      </c>
      <c r="G189" s="58" t="str">
        <f>INDEX(tblGemProv[Grootte],MATCH(tblGem[[#This Row],[Plaats]],tblGemProv[Gemeentenaam],0))</f>
        <v>Groot</v>
      </c>
      <c r="H189" s="58" t="str">
        <f>INDEX(tblGemProv[Provincie],MATCH(tblGem[[#This Row],[Plaats]],tblGemProv[Gemeentenaam],0))</f>
        <v>Limburg</v>
      </c>
      <c r="I189" s="68">
        <f>INDEX(tblGemProv[InwonerAantal],MATCH(tblGem[[#This Row],[Plaats]],tblGemProv[Gemeentenaam],0))</f>
        <v>122723</v>
      </c>
      <c r="J189" s="69">
        <f>tblGem[[#This Row],[Aantal]]/INDEX($N$5:$N$16,MATCH(tblGem[[#This Row],[Prov]],$M$5:$M$16,0))*100000</f>
        <v>3.7594052262893416</v>
      </c>
      <c r="K189" s="69">
        <f>tblGem[[#This Row],[Aantal]]/tblGem[[#This Row],[Inwoners]]*100000</f>
        <v>34.223413704032659</v>
      </c>
      <c r="M189" s="58"/>
      <c r="N189" s="58"/>
    </row>
    <row r="190" spans="2:14" x14ac:dyDescent="0.3">
      <c r="B190" s="63">
        <v>43909</v>
      </c>
      <c r="C190" s="64" t="s">
        <v>189</v>
      </c>
      <c r="D190" s="65">
        <v>0</v>
      </c>
      <c r="E190" s="66">
        <v>0</v>
      </c>
      <c r="F190" s="67">
        <f>tblGem[[#This Row],[Aantal]]-SUMIFS(tblGem[Aantal],tblGem[Datum],tblGem[[#This Row],[Datum]]-1,tblGem[Plaats],tblGem[[#This Row],[Plaats]])</f>
        <v>0</v>
      </c>
      <c r="G190" s="58" t="str">
        <f>INDEX(tblGemProv[Grootte],MATCH(tblGem[[#This Row],[Plaats]],tblGemProv[Gemeentenaam],0))</f>
        <v>Klein</v>
      </c>
      <c r="H190" s="58" t="str">
        <f>INDEX(tblGemProv[Provincie],MATCH(tblGem[[#This Row],[Plaats]],tblGemProv[Gemeentenaam],0))</f>
        <v>Noord-Holland</v>
      </c>
      <c r="I190" s="68">
        <f>INDEX(tblGemProv[InwonerAantal],MATCH(tblGem[[#This Row],[Plaats]],tblGemProv[Gemeentenaam],0))</f>
        <v>44480</v>
      </c>
      <c r="J190" s="69">
        <f>tblGem[[#This Row],[Aantal]]/INDEX($N$5:$N$16,MATCH(tblGem[[#This Row],[Prov]],$M$5:$M$16,0))*100000</f>
        <v>0</v>
      </c>
      <c r="K190" s="69">
        <f>tblGem[[#This Row],[Aantal]]/tblGem[[#This Row],[Inwoners]]*100000</f>
        <v>0</v>
      </c>
      <c r="M190" s="58"/>
      <c r="N190" s="58"/>
    </row>
    <row r="191" spans="2:14" x14ac:dyDescent="0.3">
      <c r="B191" s="63">
        <v>43909</v>
      </c>
      <c r="C191" s="64" t="s">
        <v>190</v>
      </c>
      <c r="D191" s="65">
        <v>10.6</v>
      </c>
      <c r="E191" s="66">
        <v>2</v>
      </c>
      <c r="F191" s="67">
        <f>tblGem[[#This Row],[Aantal]]-SUMIFS(tblGem[Aantal],tblGem[Datum],tblGem[[#This Row],[Datum]]-1,tblGem[Plaats],tblGem[[#This Row],[Plaats]])</f>
        <v>2</v>
      </c>
      <c r="G191" s="58" t="str">
        <f>INDEX(tblGemProv[Grootte],MATCH(tblGem[[#This Row],[Plaats]],tblGemProv[Gemeentenaam],0))</f>
        <v>Klein</v>
      </c>
      <c r="H191" s="58" t="str">
        <f>INDEX(tblGemProv[Provincie],MATCH(tblGem[[#This Row],[Plaats]],tblGemProv[Gemeentenaam],0))</f>
        <v>Limburg</v>
      </c>
      <c r="I191" s="68">
        <f>INDEX(tblGemProv[InwonerAantal],MATCH(tblGem[[#This Row],[Plaats]],tblGemProv[Gemeentenaam],0))</f>
        <v>19039</v>
      </c>
      <c r="J191" s="69">
        <f>tblGem[[#This Row],[Aantal]]/INDEX($N$5:$N$16,MATCH(tblGem[[#This Row],[Prov]],$M$5:$M$16,0))*100000</f>
        <v>0.17901929648996864</v>
      </c>
      <c r="K191" s="69">
        <f>tblGem[[#This Row],[Aantal]]/tblGem[[#This Row],[Inwoners]]*100000</f>
        <v>10.504753400913915</v>
      </c>
      <c r="M191" s="58"/>
      <c r="N191" s="58"/>
    </row>
    <row r="192" spans="2:14" x14ac:dyDescent="0.3">
      <c r="B192" s="63">
        <v>43909</v>
      </c>
      <c r="C192" s="64" t="s">
        <v>191</v>
      </c>
      <c r="D192" s="65">
        <v>89.1</v>
      </c>
      <c r="E192" s="66">
        <v>72</v>
      </c>
      <c r="F192" s="67">
        <f>tblGem[[#This Row],[Aantal]]-SUMIFS(tblGem[Aantal],tblGem[Datum],tblGem[[#This Row],[Datum]]-1,tblGem[Plaats],tblGem[[#This Row],[Plaats]])</f>
        <v>72</v>
      </c>
      <c r="G192" s="58" t="str">
        <f>INDEX(tblGemProv[Grootte],MATCH(tblGem[[#This Row],[Plaats]],tblGemProv[Gemeentenaam],0))</f>
        <v>Middelgroot</v>
      </c>
      <c r="H192" s="58" t="str">
        <f>INDEX(tblGemProv[Provincie],MATCH(tblGem[[#This Row],[Plaats]],tblGemProv[Gemeentenaam],0))</f>
        <v>Noord-Brabant</v>
      </c>
      <c r="I192" s="68">
        <f>INDEX(tblGemProv[InwonerAantal],MATCH(tblGem[[#This Row],[Plaats]],tblGemProv[Gemeentenaam],0))</f>
        <v>80148</v>
      </c>
      <c r="J192" s="69">
        <f>tblGem[[#This Row],[Aantal]]/INDEX($N$5:$N$16,MATCH(tblGem[[#This Row],[Prov]],$M$5:$M$16,0))*100000</f>
        <v>2.8477790882835246</v>
      </c>
      <c r="K192" s="69">
        <f>tblGem[[#This Row],[Aantal]]/tblGem[[#This Row],[Inwoners]]*100000</f>
        <v>89.833807456206017</v>
      </c>
      <c r="M192" s="58"/>
      <c r="N192" s="58"/>
    </row>
    <row r="193" spans="2:14" x14ac:dyDescent="0.3">
      <c r="B193" s="63">
        <v>43909</v>
      </c>
      <c r="C193" s="64" t="s">
        <v>192</v>
      </c>
      <c r="D193" s="65">
        <v>0</v>
      </c>
      <c r="E193" s="66">
        <v>0</v>
      </c>
      <c r="F193" s="67">
        <f>tblGem[[#This Row],[Aantal]]-SUMIFS(tblGem[Aantal],tblGem[Datum],tblGem[[#This Row],[Datum]]-1,tblGem[Plaats],tblGem[[#This Row],[Plaats]])</f>
        <v>0</v>
      </c>
      <c r="G193" s="58" t="str">
        <f>INDEX(tblGemProv[Grootte],MATCH(tblGem[[#This Row],[Plaats]],tblGemProv[Gemeentenaam],0))</f>
        <v>Klein</v>
      </c>
      <c r="H193" s="58" t="str">
        <f>INDEX(tblGemProv[Provincie],MATCH(tblGem[[#This Row],[Plaats]],tblGemProv[Gemeentenaam],0))</f>
        <v>Drenthe</v>
      </c>
      <c r="I193" s="68">
        <f>INDEX(tblGemProv[InwonerAantal],MATCH(tblGem[[#This Row],[Plaats]],tblGemProv[Gemeentenaam],0))</f>
        <v>33410</v>
      </c>
      <c r="J193" s="69">
        <f>tblGem[[#This Row],[Aantal]]/INDEX($N$5:$N$16,MATCH(tblGem[[#This Row],[Prov]],$M$5:$M$16,0))*100000</f>
        <v>0</v>
      </c>
      <c r="K193" s="69">
        <f>tblGem[[#This Row],[Aantal]]/tblGem[[#This Row],[Inwoners]]*100000</f>
        <v>0</v>
      </c>
      <c r="M193" s="58"/>
      <c r="N193" s="58"/>
    </row>
    <row r="194" spans="2:14" x14ac:dyDescent="0.3">
      <c r="B194" s="63">
        <v>43909</v>
      </c>
      <c r="C194" s="64" t="s">
        <v>193</v>
      </c>
      <c r="D194" s="65">
        <v>6.2</v>
      </c>
      <c r="E194" s="66">
        <v>3</v>
      </c>
      <c r="F194" s="67">
        <f>tblGem[[#This Row],[Aantal]]-SUMIFS(tblGem[Aantal],tblGem[Datum],tblGem[[#This Row],[Datum]]-1,tblGem[Plaats],tblGem[[#This Row],[Plaats]])</f>
        <v>3</v>
      </c>
      <c r="G194" s="58" t="str">
        <f>INDEX(tblGemProv[Grootte],MATCH(tblGem[[#This Row],[Plaats]],tblGemProv[Gemeentenaam],0))</f>
        <v>Klein</v>
      </c>
      <c r="H194" s="58" t="str">
        <f>INDEX(tblGemProv[Provincie],MATCH(tblGem[[#This Row],[Plaats]],tblGemProv[Gemeentenaam],0))</f>
        <v>Zeeland</v>
      </c>
      <c r="I194" s="68">
        <f>INDEX(tblGemProv[InwonerAantal],MATCH(tblGem[[#This Row],[Plaats]],tblGemProv[Gemeentenaam],0))</f>
        <v>48303</v>
      </c>
      <c r="J194" s="69">
        <f>tblGem[[#This Row],[Aantal]]/INDEX($N$5:$N$16,MATCH(tblGem[[#This Row],[Prov]],$M$5:$M$16,0))*100000</f>
        <v>0.78471582824139952</v>
      </c>
      <c r="K194" s="69">
        <f>tblGem[[#This Row],[Aantal]]/tblGem[[#This Row],[Inwoners]]*100000</f>
        <v>6.2107943605987206</v>
      </c>
      <c r="M194" s="58"/>
      <c r="N194" s="58"/>
    </row>
    <row r="195" spans="2:14" x14ac:dyDescent="0.3">
      <c r="B195" s="63">
        <v>43909</v>
      </c>
      <c r="C195" s="64" t="s">
        <v>194</v>
      </c>
      <c r="D195" s="65">
        <v>5.2</v>
      </c>
      <c r="E195" s="66">
        <v>1</v>
      </c>
      <c r="F195" s="67">
        <f>tblGem[[#This Row],[Aantal]]-SUMIFS(tblGem[Aantal],tblGem[Datum],tblGem[[#This Row],[Datum]]-1,tblGem[Plaats],tblGem[[#This Row],[Plaats]])</f>
        <v>1</v>
      </c>
      <c r="G195" s="58" t="str">
        <f>INDEX(tblGemProv[Grootte],MATCH(tblGem[[#This Row],[Plaats]],tblGemProv[Gemeentenaam],0))</f>
        <v>Klein</v>
      </c>
      <c r="H195" s="58" t="str">
        <f>INDEX(tblGemProv[Provincie],MATCH(tblGem[[#This Row],[Plaats]],tblGemProv[Gemeentenaam],0))</f>
        <v>Zuid-Holland</v>
      </c>
      <c r="I195" s="68">
        <f>INDEX(tblGemProv[InwonerAantal],MATCH(tblGem[[#This Row],[Plaats]],tblGemProv[Gemeentenaam],0))</f>
        <v>19338</v>
      </c>
      <c r="J195" s="69">
        <f>tblGem[[#This Row],[Aantal]]/INDEX($N$5:$N$16,MATCH(tblGem[[#This Row],[Prov]],$M$5:$M$16,0))*100000</f>
        <v>2.7427242382769109E-2</v>
      </c>
      <c r="K195" s="69">
        <f>tblGem[[#This Row],[Aantal]]/tblGem[[#This Row],[Inwoners]]*100000</f>
        <v>5.1711655807218948</v>
      </c>
      <c r="M195" s="58"/>
      <c r="N195" s="58"/>
    </row>
    <row r="196" spans="2:14" x14ac:dyDescent="0.3">
      <c r="B196" s="63">
        <v>43909</v>
      </c>
      <c r="C196" s="64" t="s">
        <v>195</v>
      </c>
      <c r="D196" s="65">
        <v>3</v>
      </c>
      <c r="E196" s="66">
        <v>1</v>
      </c>
      <c r="F196" s="67">
        <f>tblGem[[#This Row],[Aantal]]-SUMIFS(tblGem[Aantal],tblGem[Datum],tblGem[[#This Row],[Datum]]-1,tblGem[Plaats],tblGem[[#This Row],[Plaats]])</f>
        <v>1</v>
      </c>
      <c r="G196" s="58" t="str">
        <f>INDEX(tblGemProv[Grootte],MATCH(tblGem[[#This Row],[Plaats]],tblGemProv[Gemeentenaam],0))</f>
        <v>Klein</v>
      </c>
      <c r="H196" s="58" t="str">
        <f>INDEX(tblGemProv[Provincie],MATCH(tblGem[[#This Row],[Plaats]],tblGemProv[Gemeentenaam],0))</f>
        <v>Drenthe</v>
      </c>
      <c r="I196" s="68">
        <f>INDEX(tblGemProv[InwonerAantal],MATCH(tblGem[[#This Row],[Plaats]],tblGemProv[Gemeentenaam],0))</f>
        <v>33172</v>
      </c>
      <c r="J196" s="69">
        <f>tblGem[[#This Row],[Aantal]]/INDEX($N$5:$N$16,MATCH(tblGem[[#This Row],[Prov]],$M$5:$M$16,0))*100000</f>
        <v>0.20321072952651897</v>
      </c>
      <c r="K196" s="69">
        <f>tblGem[[#This Row],[Aantal]]/tblGem[[#This Row],[Inwoners]]*100000</f>
        <v>3.0145906185939948</v>
      </c>
      <c r="M196" s="58"/>
      <c r="N196" s="58"/>
    </row>
    <row r="197" spans="2:14" x14ac:dyDescent="0.3">
      <c r="B197" s="63">
        <v>43909</v>
      </c>
      <c r="C197" s="64" t="s">
        <v>196</v>
      </c>
      <c r="D197" s="65">
        <v>3.3</v>
      </c>
      <c r="E197" s="66">
        <v>2</v>
      </c>
      <c r="F197" s="67">
        <f>tblGem[[#This Row],[Aantal]]-SUMIFS(tblGem[Aantal],tblGem[Datum],tblGem[[#This Row],[Datum]]-1,tblGem[Plaats],tblGem[[#This Row],[Plaats]])</f>
        <v>2</v>
      </c>
      <c r="G197" s="58" t="str">
        <f>INDEX(tblGemProv[Grootte],MATCH(tblGem[[#This Row],[Plaats]],tblGemProv[Gemeentenaam],0))</f>
        <v>Middelgroot</v>
      </c>
      <c r="H197" s="58" t="str">
        <f>INDEX(tblGemProv[Provincie],MATCH(tblGem[[#This Row],[Plaats]],tblGemProv[Gemeentenaam],0))</f>
        <v>Groningen</v>
      </c>
      <c r="I197" s="68">
        <f>INDEX(tblGemProv[InwonerAantal],MATCH(tblGem[[#This Row],[Plaats]],tblGemProv[Gemeentenaam],0))</f>
        <v>60951</v>
      </c>
      <c r="J197" s="69">
        <f>tblGem[[#This Row],[Aantal]]/INDEX($N$5:$N$16,MATCH(tblGem[[#This Row],[Prov]],$M$5:$M$16,0))*100000</f>
        <v>0.34308671688312575</v>
      </c>
      <c r="K197" s="69">
        <f>tblGem[[#This Row],[Aantal]]/tblGem[[#This Row],[Inwoners]]*100000</f>
        <v>3.2813243425046346</v>
      </c>
      <c r="M197" s="58"/>
      <c r="N197" s="58"/>
    </row>
    <row r="198" spans="2:14" x14ac:dyDescent="0.3">
      <c r="B198" s="63">
        <v>43909</v>
      </c>
      <c r="C198" s="64" t="s">
        <v>197</v>
      </c>
      <c r="D198" s="65">
        <v>18.399999999999999</v>
      </c>
      <c r="E198" s="66">
        <v>2</v>
      </c>
      <c r="F198" s="67">
        <f>tblGem[[#This Row],[Aantal]]-SUMIFS(tblGem[Aantal],tblGem[Datum],tblGem[[#This Row],[Datum]]-1,tblGem[Plaats],tblGem[[#This Row],[Plaats]])</f>
        <v>2</v>
      </c>
      <c r="G198" s="58" t="str">
        <f>INDEX(tblGemProv[Grootte],MATCH(tblGem[[#This Row],[Plaats]],tblGemProv[Gemeentenaam],0))</f>
        <v>Klein</v>
      </c>
      <c r="H198" s="58" t="str">
        <f>INDEX(tblGemProv[Provincie],MATCH(tblGem[[#This Row],[Plaats]],tblGemProv[Gemeentenaam],0))</f>
        <v>Noord-Brabant</v>
      </c>
      <c r="I198" s="68">
        <f>INDEX(tblGemProv[InwonerAantal],MATCH(tblGem[[#This Row],[Plaats]],tblGemProv[Gemeentenaam],0))</f>
        <v>10831</v>
      </c>
      <c r="J198" s="69">
        <f>tblGem[[#This Row],[Aantal]]/INDEX($N$5:$N$16,MATCH(tblGem[[#This Row],[Prov]],$M$5:$M$16,0))*100000</f>
        <v>7.9104974674542361E-2</v>
      </c>
      <c r="K198" s="69">
        <f>tblGem[[#This Row],[Aantal]]/tblGem[[#This Row],[Inwoners]]*100000</f>
        <v>18.465515649524512</v>
      </c>
      <c r="M198" s="58"/>
      <c r="N198" s="58"/>
    </row>
    <row r="199" spans="2:14" x14ac:dyDescent="0.3">
      <c r="B199" s="63">
        <v>43909</v>
      </c>
      <c r="C199" s="64" t="s">
        <v>198</v>
      </c>
      <c r="D199" s="65">
        <v>5.4</v>
      </c>
      <c r="E199" s="66">
        <v>2</v>
      </c>
      <c r="F199" s="67">
        <f>tblGem[[#This Row],[Aantal]]-SUMIFS(tblGem[Aantal],tblGem[Datum],tblGem[[#This Row],[Datum]]-1,tblGem[Plaats],tblGem[[#This Row],[Plaats]])</f>
        <v>2</v>
      </c>
      <c r="G199" s="58" t="str">
        <f>INDEX(tblGemProv[Grootte],MATCH(tblGem[[#This Row],[Plaats]],tblGemProv[Gemeentenaam],0))</f>
        <v>Klein</v>
      </c>
      <c r="H199" s="58" t="str">
        <f>INDEX(tblGemProv[Provincie],MATCH(tblGem[[#This Row],[Plaats]],tblGemProv[Gemeentenaam],0))</f>
        <v>Noord-Brabant</v>
      </c>
      <c r="I199" s="68">
        <f>INDEX(tblGemProv[InwonerAantal],MATCH(tblGem[[#This Row],[Plaats]],tblGemProv[Gemeentenaam],0))</f>
        <v>36967</v>
      </c>
      <c r="J199" s="69">
        <f>tblGem[[#This Row],[Aantal]]/INDEX($N$5:$N$16,MATCH(tblGem[[#This Row],[Prov]],$M$5:$M$16,0))*100000</f>
        <v>7.9104974674542361E-2</v>
      </c>
      <c r="K199" s="69">
        <f>tblGem[[#This Row],[Aantal]]/tblGem[[#This Row],[Inwoners]]*100000</f>
        <v>5.4102307463413313</v>
      </c>
      <c r="M199" s="58"/>
      <c r="N199" s="58"/>
    </row>
    <row r="200" spans="2:14" x14ac:dyDescent="0.3">
      <c r="B200" s="63">
        <v>43909</v>
      </c>
      <c r="C200" s="64" t="s">
        <v>199</v>
      </c>
      <c r="D200" s="65">
        <v>20.5</v>
      </c>
      <c r="E200" s="66">
        <v>9</v>
      </c>
      <c r="F200" s="67">
        <f>tblGem[[#This Row],[Aantal]]-SUMIFS(tblGem[Aantal],tblGem[Datum],tblGem[[#This Row],[Datum]]-1,tblGem[Plaats],tblGem[[#This Row],[Plaats]])</f>
        <v>9</v>
      </c>
      <c r="G200" s="58" t="str">
        <f>INDEX(tblGemProv[Grootte],MATCH(tblGem[[#This Row],[Plaats]],tblGemProv[Gemeentenaam],0))</f>
        <v>Klein</v>
      </c>
      <c r="H200" s="58" t="str">
        <f>INDEX(tblGemProv[Provincie],MATCH(tblGem[[#This Row],[Plaats]],tblGemProv[Gemeentenaam],0))</f>
        <v>Zuid-Holland</v>
      </c>
      <c r="I200" s="68">
        <f>INDEX(tblGemProv[InwonerAantal],MATCH(tblGem[[#This Row],[Plaats]],tblGemProv[Gemeentenaam],0))</f>
        <v>43846</v>
      </c>
      <c r="J200" s="69">
        <f>tblGem[[#This Row],[Aantal]]/INDEX($N$5:$N$16,MATCH(tblGem[[#This Row],[Prov]],$M$5:$M$16,0))*100000</f>
        <v>0.24684518144492198</v>
      </c>
      <c r="K200" s="69">
        <f>tblGem[[#This Row],[Aantal]]/tblGem[[#This Row],[Inwoners]]*100000</f>
        <v>20.526387811887059</v>
      </c>
      <c r="M200" s="58"/>
      <c r="N200" s="58"/>
    </row>
    <row r="201" spans="2:14" x14ac:dyDescent="0.3">
      <c r="B201" s="63">
        <v>43909</v>
      </c>
      <c r="C201" s="64" t="s">
        <v>200</v>
      </c>
      <c r="D201" s="65">
        <v>2.8</v>
      </c>
      <c r="E201" s="66">
        <v>1</v>
      </c>
      <c r="F201" s="67">
        <f>tblGem[[#This Row],[Aantal]]-SUMIFS(tblGem[Aantal],tblGem[Datum],tblGem[[#This Row],[Datum]]-1,tblGem[Plaats],tblGem[[#This Row],[Plaats]])</f>
        <v>1</v>
      </c>
      <c r="G201" s="58" t="str">
        <f>INDEX(tblGemProv[Grootte],MATCH(tblGem[[#This Row],[Plaats]],tblGemProv[Gemeentenaam],0))</f>
        <v>Klein</v>
      </c>
      <c r="H201" s="58" t="str">
        <f>INDEX(tblGemProv[Provincie],MATCH(tblGem[[#This Row],[Plaats]],tblGemProv[Gemeentenaam],0))</f>
        <v>Gelderland</v>
      </c>
      <c r="I201" s="68">
        <f>INDEX(tblGemProv[InwonerAantal],MATCH(tblGem[[#This Row],[Plaats]],tblGemProv[Gemeentenaam],0))</f>
        <v>35627</v>
      </c>
      <c r="J201" s="69">
        <f>tblGem[[#This Row],[Aantal]]/INDEX($N$5:$N$16,MATCH(tblGem[[#This Row],[Prov]],$M$5:$M$16,0))*100000</f>
        <v>4.8541262257275487E-2</v>
      </c>
      <c r="K201" s="69">
        <f>tblGem[[#This Row],[Aantal]]/tblGem[[#This Row],[Inwoners]]*100000</f>
        <v>2.8068599657563085</v>
      </c>
      <c r="M201" s="58"/>
      <c r="N201" s="58"/>
    </row>
    <row r="202" spans="2:14" x14ac:dyDescent="0.3">
      <c r="B202" s="63">
        <v>43909</v>
      </c>
      <c r="C202" s="64" t="s">
        <v>201</v>
      </c>
      <c r="D202" s="65">
        <v>0</v>
      </c>
      <c r="E202" s="66">
        <v>0</v>
      </c>
      <c r="F202" s="67">
        <f>tblGem[[#This Row],[Aantal]]-SUMIFS(tblGem[Aantal],tblGem[Datum],tblGem[[#This Row],[Datum]]-1,tblGem[Plaats],tblGem[[#This Row],[Plaats]])</f>
        <v>0</v>
      </c>
      <c r="G202" s="58" t="str">
        <f>INDEX(tblGemProv[Grootte],MATCH(tblGem[[#This Row],[Plaats]],tblGemProv[Gemeentenaam],0))</f>
        <v>Klein</v>
      </c>
      <c r="H202" s="58" t="str">
        <f>INDEX(tblGemProv[Provincie],MATCH(tblGem[[#This Row],[Plaats]],tblGemProv[Gemeentenaam],0))</f>
        <v>Utrecht</v>
      </c>
      <c r="I202" s="68">
        <f>INDEX(tblGemProv[InwonerAantal],MATCH(tblGem[[#This Row],[Plaats]],tblGemProv[Gemeentenaam],0))</f>
        <v>13879</v>
      </c>
      <c r="J202" s="69">
        <f>tblGem[[#This Row],[Aantal]]/INDEX($N$5:$N$16,MATCH(tblGem[[#This Row],[Prov]],$M$5:$M$16,0))*100000</f>
        <v>0</v>
      </c>
      <c r="K202" s="69">
        <f>tblGem[[#This Row],[Aantal]]/tblGem[[#This Row],[Inwoners]]*100000</f>
        <v>0</v>
      </c>
      <c r="M202" s="58"/>
      <c r="N202" s="58"/>
    </row>
    <row r="203" spans="2:14" x14ac:dyDescent="0.3">
      <c r="B203" s="63">
        <v>43909</v>
      </c>
      <c r="C203" s="64" t="s">
        <v>202</v>
      </c>
      <c r="D203" s="65">
        <v>12.8</v>
      </c>
      <c r="E203" s="66">
        <v>1</v>
      </c>
      <c r="F203" s="67">
        <f>tblGem[[#This Row],[Aantal]]-SUMIFS(tblGem[Aantal],tblGem[Datum],tblGem[[#This Row],[Datum]]-1,tblGem[Plaats],tblGem[[#This Row],[Plaats]])</f>
        <v>1</v>
      </c>
      <c r="G203" s="58" t="str">
        <f>INDEX(tblGemProv[Grootte],MATCH(tblGem[[#This Row],[Plaats]],tblGemProv[Gemeentenaam],0))</f>
        <v>Klein</v>
      </c>
      <c r="H203" s="58" t="str">
        <f>INDEX(tblGemProv[Provincie],MATCH(tblGem[[#This Row],[Plaats]],tblGemProv[Gemeentenaam],0))</f>
        <v>Limburg</v>
      </c>
      <c r="I203" s="68">
        <f>INDEX(tblGemProv[InwonerAantal],MATCH(tblGem[[#This Row],[Plaats]],tblGemProv[Gemeentenaam],0))</f>
        <v>7768</v>
      </c>
      <c r="J203" s="69">
        <f>tblGem[[#This Row],[Aantal]]/INDEX($N$5:$N$16,MATCH(tblGem[[#This Row],[Prov]],$M$5:$M$16,0))*100000</f>
        <v>8.9509648244984322E-2</v>
      </c>
      <c r="K203" s="69">
        <f>tblGem[[#This Row],[Aantal]]/tblGem[[#This Row],[Inwoners]]*100000</f>
        <v>12.873326467559217</v>
      </c>
      <c r="M203" s="58"/>
      <c r="N203" s="58"/>
    </row>
    <row r="204" spans="2:14" x14ac:dyDescent="0.3">
      <c r="B204" s="63">
        <v>43909</v>
      </c>
      <c r="C204" s="64" t="s">
        <v>203</v>
      </c>
      <c r="D204" s="65">
        <v>16.600000000000001</v>
      </c>
      <c r="E204" s="66">
        <v>4</v>
      </c>
      <c r="F204" s="67">
        <f>tblGem[[#This Row],[Aantal]]-SUMIFS(tblGem[Aantal],tblGem[Datum],tblGem[[#This Row],[Datum]]-1,tblGem[Plaats],tblGem[[#This Row],[Plaats]])</f>
        <v>4</v>
      </c>
      <c r="G204" s="58" t="str">
        <f>INDEX(tblGemProv[Grootte],MATCH(tblGem[[#This Row],[Plaats]],tblGemProv[Gemeentenaam],0))</f>
        <v>Klein</v>
      </c>
      <c r="H204" s="58" t="str">
        <f>INDEX(tblGemProv[Provincie],MATCH(tblGem[[#This Row],[Plaats]],tblGemProv[Gemeentenaam],0))</f>
        <v>Gelderland</v>
      </c>
      <c r="I204" s="68">
        <f>INDEX(tblGemProv[InwonerAantal],MATCH(tblGem[[#This Row],[Plaats]],tblGemProv[Gemeentenaam],0))</f>
        <v>23615</v>
      </c>
      <c r="J204" s="69">
        <f>tblGem[[#This Row],[Aantal]]/INDEX($N$5:$N$16,MATCH(tblGem[[#This Row],[Prov]],$M$5:$M$16,0))*100000</f>
        <v>0.19416504902910195</v>
      </c>
      <c r="K204" s="69">
        <f>tblGem[[#This Row],[Aantal]]/tblGem[[#This Row],[Inwoners]]*100000</f>
        <v>16.938386618674571</v>
      </c>
      <c r="M204" s="58"/>
      <c r="N204" s="58"/>
    </row>
    <row r="205" spans="2:14" x14ac:dyDescent="0.3">
      <c r="B205" s="63">
        <v>43909</v>
      </c>
      <c r="C205" s="64" t="s">
        <v>204</v>
      </c>
      <c r="D205" s="65">
        <v>41.2</v>
      </c>
      <c r="E205" s="66">
        <v>7</v>
      </c>
      <c r="F205" s="67">
        <f>tblGem[[#This Row],[Aantal]]-SUMIFS(tblGem[Aantal],tblGem[Datum],tblGem[[#This Row],[Datum]]-1,tblGem[Plaats],tblGem[[#This Row],[Plaats]])</f>
        <v>7</v>
      </c>
      <c r="G205" s="58" t="str">
        <f>INDEX(tblGemProv[Grootte],MATCH(tblGem[[#This Row],[Plaats]],tblGemProv[Gemeentenaam],0))</f>
        <v>Klein</v>
      </c>
      <c r="H205" s="58" t="str">
        <f>INDEX(tblGemProv[Provincie],MATCH(tblGem[[#This Row],[Plaats]],tblGemProv[Gemeentenaam],0))</f>
        <v>Limburg</v>
      </c>
      <c r="I205" s="68">
        <f>INDEX(tblGemProv[InwonerAantal],MATCH(tblGem[[#This Row],[Plaats]],tblGemProv[Gemeentenaam],0))</f>
        <v>17038</v>
      </c>
      <c r="J205" s="69">
        <f>tblGem[[#This Row],[Aantal]]/INDEX($N$5:$N$16,MATCH(tblGem[[#This Row],[Prov]],$M$5:$M$16,0))*100000</f>
        <v>0.62656753771489038</v>
      </c>
      <c r="K205" s="69">
        <f>tblGem[[#This Row],[Aantal]]/tblGem[[#This Row],[Inwoners]]*100000</f>
        <v>41.084634346754314</v>
      </c>
      <c r="M205" s="58"/>
      <c r="N205" s="58"/>
    </row>
    <row r="206" spans="2:14" x14ac:dyDescent="0.3">
      <c r="B206" s="63">
        <v>43909</v>
      </c>
      <c r="C206" s="64" t="s">
        <v>205</v>
      </c>
      <c r="D206" s="65">
        <v>9.5</v>
      </c>
      <c r="E206" s="66">
        <v>6</v>
      </c>
      <c r="F206" s="67">
        <f>tblGem[[#This Row],[Aantal]]-SUMIFS(tblGem[Aantal],tblGem[Datum],tblGem[[#This Row],[Datum]]-1,tblGem[Plaats],tblGem[[#This Row],[Plaats]])</f>
        <v>6</v>
      </c>
      <c r="G206" s="58" t="str">
        <f>INDEX(tblGemProv[Grootte],MATCH(tblGem[[#This Row],[Plaats]],tblGemProv[Gemeentenaam],0))</f>
        <v>Middelgroot</v>
      </c>
      <c r="H206" s="58" t="str">
        <f>INDEX(tblGemProv[Provincie],MATCH(tblGem[[#This Row],[Plaats]],tblGemProv[Gemeentenaam],0))</f>
        <v>Utrecht</v>
      </c>
      <c r="I206" s="68">
        <f>INDEX(tblGemProv[InwonerAantal],MATCH(tblGem[[#This Row],[Plaats]],tblGemProv[Gemeentenaam],0))</f>
        <v>62426</v>
      </c>
      <c r="J206" s="69">
        <f>tblGem[[#This Row],[Aantal]]/INDEX($N$5:$N$16,MATCH(tblGem[[#This Row],[Prov]],$M$5:$M$16,0))*100000</f>
        <v>0.45095218553976724</v>
      </c>
      <c r="K206" s="69">
        <f>tblGem[[#This Row],[Aantal]]/tblGem[[#This Row],[Inwoners]]*100000</f>
        <v>9.6113798737705451</v>
      </c>
      <c r="M206" s="58"/>
      <c r="N206" s="58"/>
    </row>
    <row r="207" spans="2:14" x14ac:dyDescent="0.3">
      <c r="B207" s="63">
        <v>43909</v>
      </c>
      <c r="C207" s="64" t="s">
        <v>206</v>
      </c>
      <c r="D207" s="65">
        <v>3.5</v>
      </c>
      <c r="E207" s="66">
        <v>1</v>
      </c>
      <c r="F207" s="67">
        <f>tblGem[[#This Row],[Aantal]]-SUMIFS(tblGem[Aantal],tblGem[Datum],tblGem[[#This Row],[Datum]]-1,tblGem[Plaats],tblGem[[#This Row],[Plaats]])</f>
        <v>1</v>
      </c>
      <c r="G207" s="58" t="str">
        <f>INDEX(tblGemProv[Grootte],MATCH(tblGem[[#This Row],[Plaats]],tblGemProv[Gemeentenaam],0))</f>
        <v>Klein</v>
      </c>
      <c r="H207" s="58" t="str">
        <f>INDEX(tblGemProv[Provincie],MATCH(tblGem[[#This Row],[Plaats]],tblGemProv[Gemeentenaam],0))</f>
        <v>Zuid-Holland</v>
      </c>
      <c r="I207" s="68">
        <f>INDEX(tblGemProv[InwonerAantal],MATCH(tblGem[[#This Row],[Plaats]],tblGemProv[Gemeentenaam],0))</f>
        <v>28269</v>
      </c>
      <c r="J207" s="69">
        <f>tblGem[[#This Row],[Aantal]]/INDEX($N$5:$N$16,MATCH(tblGem[[#This Row],[Prov]],$M$5:$M$16,0))*100000</f>
        <v>2.7427242382769109E-2</v>
      </c>
      <c r="K207" s="69">
        <f>tblGem[[#This Row],[Aantal]]/tblGem[[#This Row],[Inwoners]]*100000</f>
        <v>3.5374438430789912</v>
      </c>
      <c r="M207" s="58"/>
      <c r="N207" s="58"/>
    </row>
    <row r="208" spans="2:14" x14ac:dyDescent="0.3">
      <c r="B208" s="63">
        <v>43909</v>
      </c>
      <c r="C208" s="64" t="s">
        <v>207</v>
      </c>
      <c r="D208" s="65">
        <v>4.7</v>
      </c>
      <c r="E208" s="66">
        <v>2</v>
      </c>
      <c r="F208" s="67">
        <f>tblGem[[#This Row],[Aantal]]-SUMIFS(tblGem[Aantal],tblGem[Datum],tblGem[[#This Row],[Datum]]-1,tblGem[Plaats],tblGem[[#This Row],[Plaats]])</f>
        <v>2</v>
      </c>
      <c r="G208" s="58" t="str">
        <f>INDEX(tblGemProv[Grootte],MATCH(tblGem[[#This Row],[Plaats]],tblGemProv[Gemeentenaam],0))</f>
        <v>Klein</v>
      </c>
      <c r="H208" s="58" t="str">
        <f>INDEX(tblGemProv[Provincie],MATCH(tblGem[[#This Row],[Plaats]],tblGemProv[Gemeentenaam],0))</f>
        <v>Gelderland</v>
      </c>
      <c r="I208" s="68">
        <f>INDEX(tblGemProv[InwonerAantal],MATCH(tblGem[[#This Row],[Plaats]],tblGemProv[Gemeentenaam],0))</f>
        <v>42307</v>
      </c>
      <c r="J208" s="69">
        <f>tblGem[[#This Row],[Aantal]]/INDEX($N$5:$N$16,MATCH(tblGem[[#This Row],[Prov]],$M$5:$M$16,0))*100000</f>
        <v>9.7082524514550975E-2</v>
      </c>
      <c r="K208" s="69">
        <f>tblGem[[#This Row],[Aantal]]/tblGem[[#This Row],[Inwoners]]*100000</f>
        <v>4.7273500839104639</v>
      </c>
      <c r="M208" s="58"/>
      <c r="N208" s="58"/>
    </row>
    <row r="209" spans="2:14" x14ac:dyDescent="0.3">
      <c r="B209" s="63">
        <v>43909</v>
      </c>
      <c r="C209" s="64" t="s">
        <v>208</v>
      </c>
      <c r="D209" s="65">
        <v>27.2</v>
      </c>
      <c r="E209" s="66">
        <v>48</v>
      </c>
      <c r="F209" s="67">
        <f>tblGem[[#This Row],[Aantal]]-SUMIFS(tblGem[Aantal],tblGem[Datum],tblGem[[#This Row],[Datum]]-1,tblGem[Plaats],tblGem[[#This Row],[Plaats]])</f>
        <v>48</v>
      </c>
      <c r="G209" s="58" t="str">
        <f>INDEX(tblGemProv[Grootte],MATCH(tblGem[[#This Row],[Plaats]],tblGemProv[Gemeentenaam],0))</f>
        <v>Groot</v>
      </c>
      <c r="H209" s="58" t="str">
        <f>INDEX(tblGemProv[Provincie],MATCH(tblGem[[#This Row],[Plaats]],tblGemProv[Gemeentenaam],0))</f>
        <v>Gelderland</v>
      </c>
      <c r="I209" s="68">
        <f>INDEX(tblGemProv[InwonerAantal],MATCH(tblGem[[#This Row],[Plaats]],tblGemProv[Gemeentenaam],0))</f>
        <v>175948</v>
      </c>
      <c r="J209" s="69">
        <f>tblGem[[#This Row],[Aantal]]/INDEX($N$5:$N$16,MATCH(tblGem[[#This Row],[Prov]],$M$5:$M$16,0))*100000</f>
        <v>2.3299805883492235</v>
      </c>
      <c r="K209" s="69">
        <f>tblGem[[#This Row],[Aantal]]/tblGem[[#This Row],[Inwoners]]*100000</f>
        <v>27.280787505399321</v>
      </c>
      <c r="M209" s="58"/>
      <c r="N209" s="58"/>
    </row>
    <row r="210" spans="2:14" x14ac:dyDescent="0.3">
      <c r="B210" s="63">
        <v>43909</v>
      </c>
      <c r="C210" s="64" t="s">
        <v>209</v>
      </c>
      <c r="D210" s="65">
        <v>8.3000000000000007</v>
      </c>
      <c r="E210" s="66">
        <v>7</v>
      </c>
      <c r="F210" s="67">
        <f>tblGem[[#This Row],[Aantal]]-SUMIFS(tblGem[Aantal],tblGem[Datum],tblGem[[#This Row],[Datum]]-1,tblGem[Plaats],tblGem[[#This Row],[Plaats]])</f>
        <v>7</v>
      </c>
      <c r="G210" s="58" t="str">
        <f>INDEX(tblGemProv[Grootte],MATCH(tblGem[[#This Row],[Plaats]],tblGemProv[Gemeentenaam],0))</f>
        <v>Middelgroot</v>
      </c>
      <c r="H210" s="58" t="str">
        <f>INDEX(tblGemProv[Provincie],MATCH(tblGem[[#This Row],[Plaats]],tblGemProv[Gemeentenaam],0))</f>
        <v>Zuid-Holland</v>
      </c>
      <c r="I210" s="68">
        <f>INDEX(tblGemProv[InwonerAantal],MATCH(tblGem[[#This Row],[Plaats]],tblGemProv[Gemeentenaam],0))</f>
        <v>84588</v>
      </c>
      <c r="J210" s="69">
        <f>tblGem[[#This Row],[Aantal]]/INDEX($N$5:$N$16,MATCH(tblGem[[#This Row],[Prov]],$M$5:$M$16,0))*100000</f>
        <v>0.19199069667938376</v>
      </c>
      <c r="K210" s="69">
        <f>tblGem[[#This Row],[Aantal]]/tblGem[[#This Row],[Inwoners]]*100000</f>
        <v>8.2754054948692488</v>
      </c>
      <c r="M210" s="58"/>
      <c r="N210" s="58"/>
    </row>
    <row r="211" spans="2:14" x14ac:dyDescent="0.3">
      <c r="B211" s="63">
        <v>43909</v>
      </c>
      <c r="C211" s="64" t="s">
        <v>210</v>
      </c>
      <c r="D211" s="65">
        <v>2.2000000000000002</v>
      </c>
      <c r="E211" s="66">
        <v>1</v>
      </c>
      <c r="F211" s="67">
        <f>tblGem[[#This Row],[Aantal]]-SUMIFS(tblGem[Aantal],tblGem[Datum],tblGem[[#This Row],[Datum]]-1,tblGem[Plaats],tblGem[[#This Row],[Plaats]])</f>
        <v>1</v>
      </c>
      <c r="G211" s="58" t="str">
        <f>INDEX(tblGemProv[Grootte],MATCH(tblGem[[#This Row],[Plaats]],tblGemProv[Gemeentenaam],0))</f>
        <v>Klein</v>
      </c>
      <c r="H211" s="58" t="str">
        <f>INDEX(tblGemProv[Provincie],MATCH(tblGem[[#This Row],[Plaats]],tblGemProv[Gemeentenaam],0))</f>
        <v>Friesland</v>
      </c>
      <c r="I211" s="68">
        <f>INDEX(tblGemProv[InwonerAantal],MATCH(tblGem[[#This Row],[Plaats]],tblGemProv[Gemeentenaam],0))</f>
        <v>45287</v>
      </c>
      <c r="J211" s="69">
        <f>tblGem[[#This Row],[Aantal]]/INDEX($N$5:$N$16,MATCH(tblGem[[#This Row],[Prov]],$M$5:$M$16,0))*100000</f>
        <v>0.15449551036046894</v>
      </c>
      <c r="K211" s="69">
        <f>tblGem[[#This Row],[Aantal]]/tblGem[[#This Row],[Inwoners]]*100000</f>
        <v>2.208139201095237</v>
      </c>
      <c r="M211" s="58"/>
      <c r="N211" s="58"/>
    </row>
    <row r="212" spans="2:14" x14ac:dyDescent="0.3">
      <c r="B212" s="63">
        <v>43909</v>
      </c>
      <c r="C212" s="64" t="s">
        <v>211</v>
      </c>
      <c r="D212" s="65">
        <v>0</v>
      </c>
      <c r="E212" s="66">
        <v>0</v>
      </c>
      <c r="F212" s="67">
        <f>tblGem[[#This Row],[Aantal]]-SUMIFS(tblGem[Aantal],tblGem[Datum],tblGem[[#This Row],[Datum]]-1,tblGem[Plaats],tblGem[[#This Row],[Plaats]])</f>
        <v>0</v>
      </c>
      <c r="G212" s="58" t="str">
        <f>INDEX(tblGemProv[Grootte],MATCH(tblGem[[#This Row],[Plaats]],tblGemProv[Gemeentenaam],0))</f>
        <v>Klein</v>
      </c>
      <c r="H212" s="58" t="str">
        <f>INDEX(tblGemProv[Provincie],MATCH(tblGem[[#This Row],[Plaats]],tblGemProv[Gemeentenaam],0))</f>
        <v>Zeeland</v>
      </c>
      <c r="I212" s="68">
        <f>INDEX(tblGemProv[InwonerAantal],MATCH(tblGem[[#This Row],[Plaats]],tblGemProv[Gemeentenaam],0))</f>
        <v>7314</v>
      </c>
      <c r="J212" s="69">
        <f>tblGem[[#This Row],[Aantal]]/INDEX($N$5:$N$16,MATCH(tblGem[[#This Row],[Prov]],$M$5:$M$16,0))*100000</f>
        <v>0</v>
      </c>
      <c r="K212" s="69">
        <f>tblGem[[#This Row],[Aantal]]/tblGem[[#This Row],[Inwoners]]*100000</f>
        <v>0</v>
      </c>
      <c r="M212" s="58"/>
      <c r="N212" s="58"/>
    </row>
    <row r="213" spans="2:14" x14ac:dyDescent="0.3">
      <c r="B213" s="63">
        <v>43909</v>
      </c>
      <c r="C213" s="64" t="s">
        <v>212</v>
      </c>
      <c r="D213" s="65">
        <v>3.2</v>
      </c>
      <c r="E213" s="66">
        <v>1</v>
      </c>
      <c r="F213" s="67">
        <f>tblGem[[#This Row],[Aantal]]-SUMIFS(tblGem[Aantal],tblGem[Datum],tblGem[[#This Row],[Datum]]-1,tblGem[Plaats],tblGem[[#This Row],[Plaats]])</f>
        <v>1</v>
      </c>
      <c r="G213" s="58" t="str">
        <f>INDEX(tblGemProv[Grootte],MATCH(tblGem[[#This Row],[Plaats]],tblGemProv[Gemeentenaam],0))</f>
        <v>Klein</v>
      </c>
      <c r="H213" s="58" t="str">
        <f>INDEX(tblGemProv[Provincie],MATCH(tblGem[[#This Row],[Plaats]],tblGemProv[Gemeentenaam],0))</f>
        <v>Drenthe</v>
      </c>
      <c r="I213" s="68">
        <f>INDEX(tblGemProv[InwonerAantal],MATCH(tblGem[[#This Row],[Plaats]],tblGemProv[Gemeentenaam],0))</f>
        <v>32370</v>
      </c>
      <c r="J213" s="69">
        <f>tblGem[[#This Row],[Aantal]]/INDEX($N$5:$N$16,MATCH(tblGem[[#This Row],[Prov]],$M$5:$M$16,0))*100000</f>
        <v>0.20321072952651897</v>
      </c>
      <c r="K213" s="69">
        <f>tblGem[[#This Row],[Aantal]]/tblGem[[#This Row],[Inwoners]]*100000</f>
        <v>3.0892801977139328</v>
      </c>
      <c r="M213" s="58"/>
      <c r="N213" s="58"/>
    </row>
    <row r="214" spans="2:14" x14ac:dyDescent="0.3">
      <c r="B214" s="63">
        <v>43909</v>
      </c>
      <c r="C214" s="64" t="s">
        <v>213</v>
      </c>
      <c r="D214" s="65">
        <v>4.3</v>
      </c>
      <c r="E214" s="66">
        <v>2</v>
      </c>
      <c r="F214" s="67">
        <f>tblGem[[#This Row],[Aantal]]-SUMIFS(tblGem[Aantal],tblGem[Datum],tblGem[[#This Row],[Datum]]-1,tblGem[Plaats],tblGem[[#This Row],[Plaats]])</f>
        <v>2</v>
      </c>
      <c r="G214" s="58" t="str">
        <f>INDEX(tblGemProv[Grootte],MATCH(tblGem[[#This Row],[Plaats]],tblGemProv[Gemeentenaam],0))</f>
        <v>Klein</v>
      </c>
      <c r="H214" s="58" t="str">
        <f>INDEX(tblGemProv[Provincie],MATCH(tblGem[[#This Row],[Plaats]],tblGemProv[Gemeentenaam],0))</f>
        <v>Flevoland</v>
      </c>
      <c r="I214" s="68">
        <f>INDEX(tblGemProv[InwonerAantal],MATCH(tblGem[[#This Row],[Plaats]],tblGemProv[Gemeentenaam],0))</f>
        <v>46625</v>
      </c>
      <c r="J214" s="69">
        <f>tblGem[[#This Row],[Aantal]]/INDEX($N$5:$N$16,MATCH(tblGem[[#This Row],[Prov]],$M$5:$M$16,0))*100000</f>
        <v>0.48582602570019673</v>
      </c>
      <c r="K214" s="69">
        <f>tblGem[[#This Row],[Aantal]]/tblGem[[#This Row],[Inwoners]]*100000</f>
        <v>4.2895442359249332</v>
      </c>
      <c r="M214" s="58"/>
      <c r="N214" s="58"/>
    </row>
    <row r="215" spans="2:14" x14ac:dyDescent="0.3">
      <c r="B215" s="63">
        <v>43909</v>
      </c>
      <c r="C215" s="64" t="s">
        <v>214</v>
      </c>
      <c r="D215" s="65">
        <v>7</v>
      </c>
      <c r="E215" s="66">
        <v>3</v>
      </c>
      <c r="F215" s="67">
        <f>tblGem[[#This Row],[Aantal]]-SUMIFS(tblGem[Aantal],tblGem[Datum],tblGem[[#This Row],[Datum]]-1,tblGem[Plaats],tblGem[[#This Row],[Plaats]])</f>
        <v>3</v>
      </c>
      <c r="G215" s="58" t="str">
        <f>INDEX(tblGemProv[Grootte],MATCH(tblGem[[#This Row],[Plaats]],tblGemProv[Gemeentenaam],0))</f>
        <v>Klein</v>
      </c>
      <c r="H215" s="58" t="str">
        <f>INDEX(tblGemProv[Provincie],MATCH(tblGem[[#This Row],[Plaats]],tblGemProv[Gemeentenaam],0))</f>
        <v>Zuid-Holland</v>
      </c>
      <c r="I215" s="68">
        <f>INDEX(tblGemProv[InwonerAantal],MATCH(tblGem[[#This Row],[Plaats]],tblGemProv[Gemeentenaam],0))</f>
        <v>42661</v>
      </c>
      <c r="J215" s="69">
        <f>tblGem[[#This Row],[Aantal]]/INDEX($N$5:$N$16,MATCH(tblGem[[#This Row],[Prov]],$M$5:$M$16,0))*100000</f>
        <v>8.2281727148307338E-2</v>
      </c>
      <c r="K215" s="69">
        <f>tblGem[[#This Row],[Aantal]]/tblGem[[#This Row],[Inwoners]]*100000</f>
        <v>7.0321839619324447</v>
      </c>
      <c r="M215" s="58"/>
      <c r="N215" s="58"/>
    </row>
    <row r="216" spans="2:14" x14ac:dyDescent="0.3">
      <c r="B216" s="63">
        <v>43909</v>
      </c>
      <c r="C216" s="64" t="s">
        <v>215</v>
      </c>
      <c r="D216" s="65">
        <v>4.3</v>
      </c>
      <c r="E216" s="66">
        <v>1</v>
      </c>
      <c r="F216" s="67">
        <f>tblGem[[#This Row],[Aantal]]-SUMIFS(tblGem[Aantal],tblGem[Datum],tblGem[[#This Row],[Datum]]-1,tblGem[Plaats],tblGem[[#This Row],[Plaats]])</f>
        <v>1</v>
      </c>
      <c r="G216" s="58" t="str">
        <f>INDEX(tblGemProv[Grootte],MATCH(tblGem[[#This Row],[Plaats]],tblGemProv[Gemeentenaam],0))</f>
        <v>Klein</v>
      </c>
      <c r="H216" s="58" t="str">
        <f>INDEX(tblGemProv[Provincie],MATCH(tblGem[[#This Row],[Plaats]],tblGemProv[Gemeentenaam],0))</f>
        <v>Noord-Brabant</v>
      </c>
      <c r="I216" s="68">
        <f>INDEX(tblGemProv[InwonerAantal],MATCH(tblGem[[#This Row],[Plaats]],tblGemProv[Gemeentenaam],0))</f>
        <v>23019</v>
      </c>
      <c r="J216" s="69">
        <f>tblGem[[#This Row],[Aantal]]/INDEX($N$5:$N$16,MATCH(tblGem[[#This Row],[Prov]],$M$5:$M$16,0))*100000</f>
        <v>3.955248733727118E-2</v>
      </c>
      <c r="K216" s="69">
        <f>tblGem[[#This Row],[Aantal]]/tblGem[[#This Row],[Inwoners]]*100000</f>
        <v>4.3442373691298499</v>
      </c>
      <c r="M216" s="58"/>
      <c r="N216" s="58"/>
    </row>
    <row r="217" spans="2:14" x14ac:dyDescent="0.3">
      <c r="B217" s="63">
        <v>43909</v>
      </c>
      <c r="C217" s="64" t="s">
        <v>216</v>
      </c>
      <c r="D217" s="65">
        <v>10.9</v>
      </c>
      <c r="E217" s="66">
        <v>3</v>
      </c>
      <c r="F217" s="67">
        <f>tblGem[[#This Row],[Aantal]]-SUMIFS(tblGem[Aantal],tblGem[Datum],tblGem[[#This Row],[Datum]]-1,tblGem[Plaats],tblGem[[#This Row],[Plaats]])</f>
        <v>3</v>
      </c>
      <c r="G217" s="58" t="str">
        <f>INDEX(tblGemProv[Grootte],MATCH(tblGem[[#This Row],[Plaats]],tblGemProv[Gemeentenaam],0))</f>
        <v>Klein</v>
      </c>
      <c r="H217" s="58" t="str">
        <f>INDEX(tblGemProv[Provincie],MATCH(tblGem[[#This Row],[Plaats]],tblGemProv[Gemeentenaam],0))</f>
        <v>Gelderland</v>
      </c>
      <c r="I217" s="68">
        <f>INDEX(tblGemProv[InwonerAantal],MATCH(tblGem[[#This Row],[Plaats]],tblGemProv[Gemeentenaam],0))</f>
        <v>27114</v>
      </c>
      <c r="J217" s="69">
        <f>tblGem[[#This Row],[Aantal]]/INDEX($N$5:$N$16,MATCH(tblGem[[#This Row],[Prov]],$M$5:$M$16,0))*100000</f>
        <v>0.14562378677182647</v>
      </c>
      <c r="K217" s="69">
        <f>tblGem[[#This Row],[Aantal]]/tblGem[[#This Row],[Inwoners]]*100000</f>
        <v>11.064394777605665</v>
      </c>
      <c r="M217" s="58"/>
      <c r="N217" s="58"/>
    </row>
    <row r="218" spans="2:14" x14ac:dyDescent="0.3">
      <c r="B218" s="63">
        <v>43909</v>
      </c>
      <c r="C218" s="64" t="s">
        <v>217</v>
      </c>
      <c r="D218" s="65">
        <v>20.5</v>
      </c>
      <c r="E218" s="66">
        <v>5</v>
      </c>
      <c r="F218" s="67">
        <f>tblGem[[#This Row],[Aantal]]-SUMIFS(tblGem[Aantal],tblGem[Datum],tblGem[[#This Row],[Datum]]-1,tblGem[Plaats],tblGem[[#This Row],[Plaats]])</f>
        <v>5</v>
      </c>
      <c r="G218" s="58" t="str">
        <f>INDEX(tblGemProv[Grootte],MATCH(tblGem[[#This Row],[Plaats]],tblGemProv[Gemeentenaam],0))</f>
        <v>Klein</v>
      </c>
      <c r="H218" s="58" t="str">
        <f>INDEX(tblGemProv[Provincie],MATCH(tblGem[[#This Row],[Plaats]],tblGemProv[Gemeentenaam],0))</f>
        <v>Zuid-Holland</v>
      </c>
      <c r="I218" s="68">
        <f>INDEX(tblGemProv[InwonerAantal],MATCH(tblGem[[#This Row],[Plaats]],tblGemProv[Gemeentenaam],0))</f>
        <v>23887</v>
      </c>
      <c r="J218" s="69">
        <f>tblGem[[#This Row],[Aantal]]/INDEX($N$5:$N$16,MATCH(tblGem[[#This Row],[Prov]],$M$5:$M$16,0))*100000</f>
        <v>0.13713621191384553</v>
      </c>
      <c r="K218" s="69">
        <f>tblGem[[#This Row],[Aantal]]/tblGem[[#This Row],[Inwoners]]*100000</f>
        <v>20.93188763762716</v>
      </c>
      <c r="M218" s="58"/>
      <c r="N218" s="58"/>
    </row>
    <row r="219" spans="2:14" x14ac:dyDescent="0.3">
      <c r="B219" s="63">
        <v>43909</v>
      </c>
      <c r="C219" s="64" t="s">
        <v>218</v>
      </c>
      <c r="D219" s="65">
        <v>5.4</v>
      </c>
      <c r="E219" s="66">
        <v>1</v>
      </c>
      <c r="F219" s="67">
        <f>tblGem[[#This Row],[Aantal]]-SUMIFS(tblGem[Aantal],tblGem[Datum],tblGem[[#This Row],[Datum]]-1,tblGem[Plaats],tblGem[[#This Row],[Plaats]])</f>
        <v>1</v>
      </c>
      <c r="G219" s="58" t="str">
        <f>INDEX(tblGemProv[Grootte],MATCH(tblGem[[#This Row],[Plaats]],tblGemProv[Gemeentenaam],0))</f>
        <v>Klein</v>
      </c>
      <c r="H219" s="58" t="str">
        <f>INDEX(tblGemProv[Provincie],MATCH(tblGem[[#This Row],[Plaats]],tblGemProv[Gemeentenaam],0))</f>
        <v>Noord-Brabant</v>
      </c>
      <c r="I219" s="68">
        <f>INDEX(tblGemProv[InwonerAantal],MATCH(tblGem[[#This Row],[Plaats]],tblGemProv[Gemeentenaam],0))</f>
        <v>18558</v>
      </c>
      <c r="J219" s="69">
        <f>tblGem[[#This Row],[Aantal]]/INDEX($N$5:$N$16,MATCH(tblGem[[#This Row],[Prov]],$M$5:$M$16,0))*100000</f>
        <v>3.955248733727118E-2</v>
      </c>
      <c r="K219" s="69">
        <f>tblGem[[#This Row],[Aantal]]/tblGem[[#This Row],[Inwoners]]*100000</f>
        <v>5.3885116930703738</v>
      </c>
      <c r="M219" s="58"/>
      <c r="N219" s="58"/>
    </row>
    <row r="220" spans="2:14" x14ac:dyDescent="0.3">
      <c r="B220" s="63">
        <v>43909</v>
      </c>
      <c r="C220" s="64" t="s">
        <v>219</v>
      </c>
      <c r="D220" s="65">
        <v>38.299999999999997</v>
      </c>
      <c r="E220" s="66">
        <v>10</v>
      </c>
      <c r="F220" s="67">
        <f>tblGem[[#This Row],[Aantal]]-SUMIFS(tblGem[Aantal],tblGem[Datum],tblGem[[#This Row],[Datum]]-1,tblGem[Plaats],tblGem[[#This Row],[Plaats]])</f>
        <v>10</v>
      </c>
      <c r="G220" s="58" t="str">
        <f>INDEX(tblGemProv[Grootte],MATCH(tblGem[[#This Row],[Plaats]],tblGemProv[Gemeentenaam],0))</f>
        <v>Klein</v>
      </c>
      <c r="H220" s="58" t="str">
        <f>INDEX(tblGemProv[Provincie],MATCH(tblGem[[#This Row],[Plaats]],tblGemProv[Gemeentenaam],0))</f>
        <v>Noord-Brabant</v>
      </c>
      <c r="I220" s="68">
        <f>INDEX(tblGemProv[InwonerAantal],MATCH(tblGem[[#This Row],[Plaats]],tblGemProv[Gemeentenaam],0))</f>
        <v>26132</v>
      </c>
      <c r="J220" s="69">
        <f>tblGem[[#This Row],[Aantal]]/INDEX($N$5:$N$16,MATCH(tblGem[[#This Row],[Prov]],$M$5:$M$16,0))*100000</f>
        <v>0.3955248733727118</v>
      </c>
      <c r="K220" s="69">
        <f>tblGem[[#This Row],[Aantal]]/tblGem[[#This Row],[Inwoners]]*100000</f>
        <v>38.26725853359865</v>
      </c>
      <c r="M220" s="58"/>
      <c r="N220" s="58"/>
    </row>
    <row r="221" spans="2:14" x14ac:dyDescent="0.3">
      <c r="B221" s="63">
        <v>43909</v>
      </c>
      <c r="C221" s="64" t="s">
        <v>220</v>
      </c>
      <c r="D221" s="65">
        <v>0</v>
      </c>
      <c r="E221" s="66">
        <v>0</v>
      </c>
      <c r="F221" s="67">
        <f>tblGem[[#This Row],[Aantal]]-SUMIFS(tblGem[Aantal],tblGem[Datum],tblGem[[#This Row],[Datum]]-1,tblGem[Plaats],tblGem[[#This Row],[Plaats]])</f>
        <v>0</v>
      </c>
      <c r="G221" s="58" t="str">
        <f>INDEX(tblGemProv[Grootte],MATCH(tblGem[[#This Row],[Plaats]],tblGemProv[Gemeentenaam],0))</f>
        <v>Klein</v>
      </c>
      <c r="H221" s="58" t="str">
        <f>INDEX(tblGemProv[Provincie],MATCH(tblGem[[#This Row],[Plaats]],tblGemProv[Gemeentenaam],0))</f>
        <v>Groningen</v>
      </c>
      <c r="I221" s="68">
        <f>INDEX(tblGemProv[InwonerAantal],MATCH(tblGem[[#This Row],[Plaats]],tblGemProv[Gemeentenaam],0))</f>
        <v>38075</v>
      </c>
      <c r="J221" s="69">
        <f>tblGem[[#This Row],[Aantal]]/INDEX($N$5:$N$16,MATCH(tblGem[[#This Row],[Prov]],$M$5:$M$16,0))*100000</f>
        <v>0</v>
      </c>
      <c r="K221" s="69">
        <f>tblGem[[#This Row],[Aantal]]/tblGem[[#This Row],[Inwoners]]*100000</f>
        <v>0</v>
      </c>
      <c r="M221" s="58"/>
      <c r="N221" s="58"/>
    </row>
    <row r="222" spans="2:14" x14ac:dyDescent="0.3">
      <c r="B222" s="63">
        <v>43909</v>
      </c>
      <c r="C222" s="64" t="s">
        <v>221</v>
      </c>
      <c r="D222" s="65">
        <v>21.2</v>
      </c>
      <c r="E222" s="66">
        <v>5</v>
      </c>
      <c r="F222" s="67">
        <f>tblGem[[#This Row],[Aantal]]-SUMIFS(tblGem[Aantal],tblGem[Datum],tblGem[[#This Row],[Datum]]-1,tblGem[Plaats],tblGem[[#This Row],[Plaats]])</f>
        <v>5</v>
      </c>
      <c r="G222" s="58" t="str">
        <f>INDEX(tblGemProv[Grootte],MATCH(tblGem[[#This Row],[Plaats]],tblGemProv[Gemeentenaam],0))</f>
        <v>Klein</v>
      </c>
      <c r="H222" s="58" t="str">
        <f>INDEX(tblGemProv[Provincie],MATCH(tblGem[[#This Row],[Plaats]],tblGemProv[Gemeentenaam],0))</f>
        <v>Gelderland</v>
      </c>
      <c r="I222" s="68">
        <f>INDEX(tblGemProv[InwonerAantal],MATCH(tblGem[[#This Row],[Plaats]],tblGemProv[Gemeentenaam],0))</f>
        <v>23504</v>
      </c>
      <c r="J222" s="69">
        <f>tblGem[[#This Row],[Aantal]]/INDEX($N$5:$N$16,MATCH(tblGem[[#This Row],[Prov]],$M$5:$M$16,0))*100000</f>
        <v>0.24270631128637743</v>
      </c>
      <c r="K222" s="69">
        <f>tblGem[[#This Row],[Aantal]]/tblGem[[#This Row],[Inwoners]]*100000</f>
        <v>21.27297481279782</v>
      </c>
      <c r="M222" s="58"/>
      <c r="N222" s="58"/>
    </row>
    <row r="223" spans="2:14" x14ac:dyDescent="0.3">
      <c r="B223" s="63">
        <v>43909</v>
      </c>
      <c r="C223" s="64" t="s">
        <v>222</v>
      </c>
      <c r="D223" s="65">
        <v>9.4</v>
      </c>
      <c r="E223" s="66">
        <v>3</v>
      </c>
      <c r="F223" s="67">
        <f>tblGem[[#This Row],[Aantal]]-SUMIFS(tblGem[Aantal],tblGem[Datum],tblGem[[#This Row],[Datum]]-1,tblGem[Plaats],tblGem[[#This Row],[Plaats]])</f>
        <v>3</v>
      </c>
      <c r="G223" s="58" t="str">
        <f>INDEX(tblGemProv[Grootte],MATCH(tblGem[[#This Row],[Plaats]],tblGemProv[Gemeentenaam],0))</f>
        <v>Klein</v>
      </c>
      <c r="H223" s="58" t="str">
        <f>INDEX(tblGemProv[Provincie],MATCH(tblGem[[#This Row],[Plaats]],tblGemProv[Gemeentenaam],0))</f>
        <v>Overijssel</v>
      </c>
      <c r="I223" s="68">
        <f>INDEX(tblGemProv[InwonerAantal],MATCH(tblGem[[#This Row],[Plaats]],tblGemProv[Gemeentenaam],0))</f>
        <v>31915</v>
      </c>
      <c r="J223" s="69">
        <f>tblGem[[#This Row],[Aantal]]/INDEX($N$5:$N$16,MATCH(tblGem[[#This Row],[Prov]],$M$5:$M$16,0))*100000</f>
        <v>0.26052951756012371</v>
      </c>
      <c r="K223" s="69">
        <f>tblGem[[#This Row],[Aantal]]/tblGem[[#This Row],[Inwoners]]*100000</f>
        <v>9.3999686667711106</v>
      </c>
      <c r="M223" s="58"/>
      <c r="N223" s="58"/>
    </row>
    <row r="224" spans="2:14" x14ac:dyDescent="0.3">
      <c r="B224" s="63">
        <v>43909</v>
      </c>
      <c r="C224" s="64" t="s">
        <v>223</v>
      </c>
      <c r="D224" s="65">
        <v>0</v>
      </c>
      <c r="E224" s="66">
        <v>0</v>
      </c>
      <c r="F224" s="67">
        <f>tblGem[[#This Row],[Aantal]]-SUMIFS(tblGem[Aantal],tblGem[Datum],tblGem[[#This Row],[Datum]]-1,tblGem[Plaats],tblGem[[#This Row],[Plaats]])</f>
        <v>0</v>
      </c>
      <c r="G224" s="58" t="str">
        <f>INDEX(tblGemProv[Grootte],MATCH(tblGem[[#This Row],[Plaats]],tblGemProv[Gemeentenaam],0))</f>
        <v>Klein</v>
      </c>
      <c r="H224" s="58" t="str">
        <f>INDEX(tblGemProv[Provincie],MATCH(tblGem[[#This Row],[Plaats]],tblGemProv[Gemeentenaam],0))</f>
        <v>Overijssel</v>
      </c>
      <c r="I224" s="68">
        <f>INDEX(tblGemProv[InwonerAantal],MATCH(tblGem[[#This Row],[Plaats]],tblGemProv[Gemeentenaam],0))</f>
        <v>18023</v>
      </c>
      <c r="J224" s="69">
        <f>tblGem[[#This Row],[Aantal]]/INDEX($N$5:$N$16,MATCH(tblGem[[#This Row],[Prov]],$M$5:$M$16,0))*100000</f>
        <v>0</v>
      </c>
      <c r="K224" s="69">
        <f>tblGem[[#This Row],[Aantal]]/tblGem[[#This Row],[Inwoners]]*100000</f>
        <v>0</v>
      </c>
      <c r="M224" s="58"/>
      <c r="N224" s="58"/>
    </row>
    <row r="225" spans="2:14" x14ac:dyDescent="0.3">
      <c r="B225" s="63">
        <v>43909</v>
      </c>
      <c r="C225" s="64" t="s">
        <v>224</v>
      </c>
      <c r="D225" s="65">
        <v>11.2</v>
      </c>
      <c r="E225" s="66">
        <v>2</v>
      </c>
      <c r="F225" s="67">
        <f>tblGem[[#This Row],[Aantal]]-SUMIFS(tblGem[Aantal],tblGem[Datum],tblGem[[#This Row],[Datum]]-1,tblGem[Plaats],tblGem[[#This Row],[Plaats]])</f>
        <v>2</v>
      </c>
      <c r="G225" s="58" t="str">
        <f>INDEX(tblGemProv[Grootte],MATCH(tblGem[[#This Row],[Plaats]],tblGemProv[Gemeentenaam],0))</f>
        <v>Klein</v>
      </c>
      <c r="H225" s="58" t="str">
        <f>INDEX(tblGemProv[Provincie],MATCH(tblGem[[#This Row],[Plaats]],tblGemProv[Gemeentenaam],0))</f>
        <v>Overijssel</v>
      </c>
      <c r="I225" s="68">
        <f>INDEX(tblGemProv[InwonerAantal],MATCH(tblGem[[#This Row],[Plaats]],tblGemProv[Gemeentenaam],0))</f>
        <v>17630</v>
      </c>
      <c r="J225" s="69">
        <f>tblGem[[#This Row],[Aantal]]/INDEX($N$5:$N$16,MATCH(tblGem[[#This Row],[Prov]],$M$5:$M$16,0))*100000</f>
        <v>0.17368634504008246</v>
      </c>
      <c r="K225" s="69">
        <f>tblGem[[#This Row],[Aantal]]/tblGem[[#This Row],[Inwoners]]*100000</f>
        <v>11.344299489506524</v>
      </c>
      <c r="M225" s="58"/>
      <c r="N225" s="58"/>
    </row>
    <row r="226" spans="2:14" x14ac:dyDescent="0.3">
      <c r="B226" s="63">
        <v>43909</v>
      </c>
      <c r="C226" s="64" t="s">
        <v>225</v>
      </c>
      <c r="D226" s="65">
        <v>0</v>
      </c>
      <c r="E226" s="66">
        <v>0</v>
      </c>
      <c r="F226" s="67">
        <f>tblGem[[#This Row],[Aantal]]-SUMIFS(tblGem[Aantal],tblGem[Datum],tblGem[[#This Row],[Datum]]-1,tblGem[Plaats],tblGem[[#This Row],[Plaats]])</f>
        <v>0</v>
      </c>
      <c r="G226" s="58" t="str">
        <f>INDEX(tblGemProv[Grootte],MATCH(tblGem[[#This Row],[Plaats]],tblGemProv[Gemeentenaam],0))</f>
        <v>Klein</v>
      </c>
      <c r="H226" s="58" t="str">
        <f>INDEX(tblGemProv[Provincie],MATCH(tblGem[[#This Row],[Plaats]],tblGemProv[Gemeentenaam],0))</f>
        <v>Gelderland</v>
      </c>
      <c r="I226" s="68">
        <f>INDEX(tblGemProv[InwonerAantal],MATCH(tblGem[[#This Row],[Plaats]],tblGemProv[Gemeentenaam],0))</f>
        <v>29675</v>
      </c>
      <c r="J226" s="69">
        <f>tblGem[[#This Row],[Aantal]]/INDEX($N$5:$N$16,MATCH(tblGem[[#This Row],[Prov]],$M$5:$M$16,0))*100000</f>
        <v>0</v>
      </c>
      <c r="K226" s="69">
        <f>tblGem[[#This Row],[Aantal]]/tblGem[[#This Row],[Inwoners]]*100000</f>
        <v>0</v>
      </c>
      <c r="M226" s="58"/>
      <c r="N226" s="58"/>
    </row>
    <row r="227" spans="2:14" x14ac:dyDescent="0.3">
      <c r="B227" s="63">
        <v>43909</v>
      </c>
      <c r="C227" s="64" t="s">
        <v>226</v>
      </c>
      <c r="D227" s="65">
        <v>16.2</v>
      </c>
      <c r="E227" s="66">
        <v>9</v>
      </c>
      <c r="F227" s="67">
        <f>tblGem[[#This Row],[Aantal]]-SUMIFS(tblGem[Aantal],tblGem[Datum],tblGem[[#This Row],[Datum]]-1,tblGem[Plaats],tblGem[[#This Row],[Plaats]])</f>
        <v>9</v>
      </c>
      <c r="G227" s="58" t="str">
        <f>INDEX(tblGemProv[Grootte],MATCH(tblGem[[#This Row],[Plaats]],tblGemProv[Gemeentenaam],0))</f>
        <v>Middelgroot</v>
      </c>
      <c r="H227" s="58" t="str">
        <f>INDEX(tblGemProv[Provincie],MATCH(tblGem[[#This Row],[Plaats]],tblGemProv[Gemeentenaam],0))</f>
        <v>Noord-Brabant</v>
      </c>
      <c r="I227" s="68">
        <f>INDEX(tblGemProv[InwonerAantal],MATCH(tblGem[[#This Row],[Plaats]],tblGemProv[Gemeentenaam],0))</f>
        <v>55147</v>
      </c>
      <c r="J227" s="69">
        <f>tblGem[[#This Row],[Aantal]]/INDEX($N$5:$N$16,MATCH(tblGem[[#This Row],[Prov]],$M$5:$M$16,0))*100000</f>
        <v>0.35597238603544057</v>
      </c>
      <c r="K227" s="69">
        <f>tblGem[[#This Row],[Aantal]]/tblGem[[#This Row],[Inwoners]]*100000</f>
        <v>16.320017408018568</v>
      </c>
      <c r="M227" s="58"/>
      <c r="N227" s="58"/>
    </row>
    <row r="228" spans="2:14" x14ac:dyDescent="0.3">
      <c r="B228" s="63">
        <v>43909</v>
      </c>
      <c r="C228" s="64" t="s">
        <v>227</v>
      </c>
      <c r="D228" s="65">
        <v>0</v>
      </c>
      <c r="E228" s="66">
        <v>0</v>
      </c>
      <c r="F228" s="67">
        <f>tblGem[[#This Row],[Aantal]]-SUMIFS(tblGem[Aantal],tblGem[Datum],tblGem[[#This Row],[Datum]]-1,tblGem[Plaats],tblGem[[#This Row],[Plaats]])</f>
        <v>0</v>
      </c>
      <c r="G228" s="58" t="str">
        <f>INDEX(tblGemProv[Grootte],MATCH(tblGem[[#This Row],[Plaats]],tblGemProv[Gemeentenaam],0))</f>
        <v>Klein</v>
      </c>
      <c r="H228" s="58" t="str">
        <f>INDEX(tblGemProv[Provincie],MATCH(tblGem[[#This Row],[Plaats]],tblGemProv[Gemeentenaam],0))</f>
        <v>Friesland</v>
      </c>
      <c r="I228" s="68">
        <f>INDEX(tblGemProv[InwonerAantal],MATCH(tblGem[[#This Row],[Plaats]],tblGemProv[Gemeentenaam],0))</f>
        <v>25459</v>
      </c>
      <c r="J228" s="69">
        <f>tblGem[[#This Row],[Aantal]]/INDEX($N$5:$N$16,MATCH(tblGem[[#This Row],[Prov]],$M$5:$M$16,0))*100000</f>
        <v>0</v>
      </c>
      <c r="K228" s="69">
        <f>tblGem[[#This Row],[Aantal]]/tblGem[[#This Row],[Inwoners]]*100000</f>
        <v>0</v>
      </c>
      <c r="M228" s="58"/>
      <c r="N228" s="58"/>
    </row>
    <row r="229" spans="2:14" x14ac:dyDescent="0.3">
      <c r="B229" s="63">
        <v>43909</v>
      </c>
      <c r="C229" s="64" t="s">
        <v>228</v>
      </c>
      <c r="D229" s="65">
        <v>20.5</v>
      </c>
      <c r="E229" s="66">
        <v>2</v>
      </c>
      <c r="F229" s="67">
        <f>tblGem[[#This Row],[Aantal]]-SUMIFS(tblGem[Aantal],tblGem[Datum],tblGem[[#This Row],[Datum]]-1,tblGem[Plaats],tblGem[[#This Row],[Plaats]])</f>
        <v>2</v>
      </c>
      <c r="G229" s="58" t="str">
        <f>INDEX(tblGemProv[Grootte],MATCH(tblGem[[#This Row],[Plaats]],tblGemProv[Gemeentenaam],0))</f>
        <v>Klein</v>
      </c>
      <c r="H229" s="58" t="str">
        <f>INDEX(tblGemProv[Provincie],MATCH(tblGem[[#This Row],[Plaats]],tblGemProv[Gemeentenaam],0))</f>
        <v>Noord-Holland</v>
      </c>
      <c r="I229" s="68">
        <f>INDEX(tblGemProv[InwonerAantal],MATCH(tblGem[[#This Row],[Plaats]],tblGemProv[Gemeentenaam],0))</f>
        <v>9735</v>
      </c>
      <c r="J229" s="69">
        <f>tblGem[[#This Row],[Aantal]]/INDEX($N$5:$N$16,MATCH(tblGem[[#This Row],[Prov]],$M$5:$M$16,0))*100000</f>
        <v>7.0641873252938178E-2</v>
      </c>
      <c r="K229" s="69">
        <f>tblGem[[#This Row],[Aantal]]/tblGem[[#This Row],[Inwoners]]*100000</f>
        <v>20.544427324088343</v>
      </c>
      <c r="M229" s="58"/>
      <c r="N229" s="58"/>
    </row>
    <row r="230" spans="2:14" x14ac:dyDescent="0.3">
      <c r="B230" s="63">
        <v>43909</v>
      </c>
      <c r="C230" s="64" t="s">
        <v>229</v>
      </c>
      <c r="D230" s="65">
        <v>0</v>
      </c>
      <c r="E230" s="66">
        <v>0</v>
      </c>
      <c r="F230" s="67">
        <f>tblGem[[#This Row],[Aantal]]-SUMIFS(tblGem[Aantal],tblGem[Datum],tblGem[[#This Row],[Datum]]-1,tblGem[Plaats],tblGem[[#This Row],[Plaats]])</f>
        <v>0</v>
      </c>
      <c r="G230" s="58" t="str">
        <f>INDEX(tblGemProv[Grootte],MATCH(tblGem[[#This Row],[Plaats]],tblGemProv[Gemeentenaam],0))</f>
        <v>Klein</v>
      </c>
      <c r="H230" s="58" t="str">
        <f>INDEX(tblGemProv[Provincie],MATCH(tblGem[[#This Row],[Plaats]],tblGemProv[Gemeentenaam],0))</f>
        <v>Noord-Holland</v>
      </c>
      <c r="I230" s="68">
        <f>INDEX(tblGemProv[InwonerAantal],MATCH(tblGem[[#This Row],[Plaats]],tblGemProv[Gemeentenaam],0))</f>
        <v>11526</v>
      </c>
      <c r="J230" s="69">
        <f>tblGem[[#This Row],[Aantal]]/INDEX($N$5:$N$16,MATCH(tblGem[[#This Row],[Prov]],$M$5:$M$16,0))*100000</f>
        <v>0</v>
      </c>
      <c r="K230" s="69">
        <f>tblGem[[#This Row],[Aantal]]/tblGem[[#This Row],[Inwoners]]*100000</f>
        <v>0</v>
      </c>
      <c r="M230" s="58"/>
      <c r="N230" s="58"/>
    </row>
    <row r="231" spans="2:14" x14ac:dyDescent="0.3">
      <c r="B231" s="63">
        <v>43909</v>
      </c>
      <c r="C231" s="64" t="s">
        <v>230</v>
      </c>
      <c r="D231" s="65">
        <v>6.7</v>
      </c>
      <c r="E231" s="66">
        <v>2</v>
      </c>
      <c r="F231" s="67">
        <f>tblGem[[#This Row],[Aantal]]-SUMIFS(tblGem[Aantal],tblGem[Datum],tblGem[[#This Row],[Datum]]-1,tblGem[Plaats],tblGem[[#This Row],[Plaats]])</f>
        <v>2</v>
      </c>
      <c r="G231" s="58" t="str">
        <f>INDEX(tblGemProv[Grootte],MATCH(tblGem[[#This Row],[Plaats]],tblGemProv[Gemeentenaam],0))</f>
        <v>Klein</v>
      </c>
      <c r="H231" s="58" t="str">
        <f>INDEX(tblGemProv[Provincie],MATCH(tblGem[[#This Row],[Plaats]],tblGemProv[Gemeentenaam],0))</f>
        <v>Friesland</v>
      </c>
      <c r="I231" s="68">
        <f>INDEX(tblGemProv[InwonerAantal],MATCH(tblGem[[#This Row],[Plaats]],tblGemProv[Gemeentenaam],0))</f>
        <v>29753</v>
      </c>
      <c r="J231" s="69">
        <f>tblGem[[#This Row],[Aantal]]/INDEX($N$5:$N$16,MATCH(tblGem[[#This Row],[Prov]],$M$5:$M$16,0))*100000</f>
        <v>0.30899102072093787</v>
      </c>
      <c r="K231" s="69">
        <f>tblGem[[#This Row],[Aantal]]/tblGem[[#This Row],[Inwoners]]*100000</f>
        <v>6.722011225758747</v>
      </c>
      <c r="M231" s="58"/>
      <c r="N231" s="58"/>
    </row>
    <row r="232" spans="2:14" x14ac:dyDescent="0.3">
      <c r="B232" s="63">
        <v>43909</v>
      </c>
      <c r="C232" s="64" t="s">
        <v>231</v>
      </c>
      <c r="D232" s="65">
        <v>28.4</v>
      </c>
      <c r="E232" s="66">
        <v>26</v>
      </c>
      <c r="F232" s="67">
        <f>tblGem[[#This Row],[Aantal]]-SUMIFS(tblGem[Aantal],tblGem[Datum],tblGem[[#This Row],[Datum]]-1,tblGem[Plaats],tblGem[[#This Row],[Plaats]])</f>
        <v>26</v>
      </c>
      <c r="G232" s="58" t="str">
        <f>INDEX(tblGemProv[Grootte],MATCH(tblGem[[#This Row],[Plaats]],tblGemProv[Gemeentenaam],0))</f>
        <v>Middelgroot</v>
      </c>
      <c r="H232" s="58" t="str">
        <f>INDEX(tblGemProv[Provincie],MATCH(tblGem[[#This Row],[Plaats]],tblGemProv[Gemeentenaam],0))</f>
        <v>Noord-Brabant</v>
      </c>
      <c r="I232" s="68">
        <f>INDEX(tblGemProv[InwonerAantal],MATCH(tblGem[[#This Row],[Plaats]],tblGemProv[Gemeentenaam],0))</f>
        <v>90951</v>
      </c>
      <c r="J232" s="69">
        <f>tblGem[[#This Row],[Aantal]]/INDEX($N$5:$N$16,MATCH(tblGem[[#This Row],[Prov]],$M$5:$M$16,0))*100000</f>
        <v>1.0283646707690506</v>
      </c>
      <c r="K232" s="69">
        <f>tblGem[[#This Row],[Aantal]]/tblGem[[#This Row],[Inwoners]]*100000</f>
        <v>28.586821475299885</v>
      </c>
      <c r="M232" s="58"/>
      <c r="N232" s="58"/>
    </row>
    <row r="233" spans="2:14" x14ac:dyDescent="0.3">
      <c r="B233" s="63">
        <v>43909</v>
      </c>
      <c r="C233" s="64" t="s">
        <v>232</v>
      </c>
      <c r="D233" s="65">
        <v>5.0999999999999996</v>
      </c>
      <c r="E233" s="66">
        <v>2</v>
      </c>
      <c r="F233" s="67">
        <f>tblGem[[#This Row],[Aantal]]-SUMIFS(tblGem[Aantal],tblGem[Datum],tblGem[[#This Row],[Datum]]-1,tblGem[Plaats],tblGem[[#This Row],[Plaats]])</f>
        <v>2</v>
      </c>
      <c r="G233" s="58" t="str">
        <f>INDEX(tblGemProv[Grootte],MATCH(tblGem[[#This Row],[Plaats]],tblGemProv[Gemeentenaam],0))</f>
        <v>Klein</v>
      </c>
      <c r="H233" s="58" t="str">
        <f>INDEX(tblGemProv[Provincie],MATCH(tblGem[[#This Row],[Plaats]],tblGemProv[Gemeentenaam],0))</f>
        <v>Gelderland</v>
      </c>
      <c r="I233" s="68">
        <f>INDEX(tblGemProv[InwonerAantal],MATCH(tblGem[[#This Row],[Plaats]],tblGemProv[Gemeentenaam],0))</f>
        <v>39520</v>
      </c>
      <c r="J233" s="69">
        <f>tblGem[[#This Row],[Aantal]]/INDEX($N$5:$N$16,MATCH(tblGem[[#This Row],[Prov]],$M$5:$M$16,0))*100000</f>
        <v>9.7082524514550975E-2</v>
      </c>
      <c r="K233" s="69">
        <f>tblGem[[#This Row],[Aantal]]/tblGem[[#This Row],[Inwoners]]*100000</f>
        <v>5.0607287449392713</v>
      </c>
      <c r="M233" s="58"/>
      <c r="N233" s="58"/>
    </row>
    <row r="234" spans="2:14" x14ac:dyDescent="0.3">
      <c r="B234" s="63">
        <v>43909</v>
      </c>
      <c r="C234" s="64" t="s">
        <v>233</v>
      </c>
      <c r="D234" s="65">
        <v>21.6</v>
      </c>
      <c r="E234" s="66">
        <v>3</v>
      </c>
      <c r="F234" s="67">
        <f>tblGem[[#This Row],[Aantal]]-SUMIFS(tblGem[Aantal],tblGem[Datum],tblGem[[#This Row],[Datum]]-1,tblGem[Plaats],tblGem[[#This Row],[Plaats]])</f>
        <v>3</v>
      </c>
      <c r="G234" s="58" t="str">
        <f>INDEX(tblGemProv[Grootte],MATCH(tblGem[[#This Row],[Plaats]],tblGemProv[Gemeentenaam],0))</f>
        <v>Klein</v>
      </c>
      <c r="H234" s="58" t="str">
        <f>INDEX(tblGemProv[Provincie],MATCH(tblGem[[#This Row],[Plaats]],tblGemProv[Gemeentenaam],0))</f>
        <v>Noord-Holland</v>
      </c>
      <c r="I234" s="68">
        <f>INDEX(tblGemProv[InwonerAantal],MATCH(tblGem[[#This Row],[Plaats]],tblGemProv[Gemeentenaam],0))</f>
        <v>13496</v>
      </c>
      <c r="J234" s="69">
        <f>tblGem[[#This Row],[Aantal]]/INDEX($N$5:$N$16,MATCH(tblGem[[#This Row],[Prov]],$M$5:$M$16,0))*100000</f>
        <v>0.10596280987940725</v>
      </c>
      <c r="K234" s="69">
        <f>tblGem[[#This Row],[Aantal]]/tblGem[[#This Row],[Inwoners]]*100000</f>
        <v>22.228808535862477</v>
      </c>
      <c r="M234" s="58"/>
      <c r="N234" s="58"/>
    </row>
    <row r="235" spans="2:14" x14ac:dyDescent="0.3">
      <c r="B235" s="63">
        <v>43909</v>
      </c>
      <c r="C235" s="64" t="s">
        <v>234</v>
      </c>
      <c r="D235" s="65">
        <v>19.600000000000001</v>
      </c>
      <c r="E235" s="66">
        <v>2</v>
      </c>
      <c r="F235" s="67">
        <f>tblGem[[#This Row],[Aantal]]-SUMIFS(tblGem[Aantal],tblGem[Datum],tblGem[[#This Row],[Datum]]-1,tblGem[Plaats],tblGem[[#This Row],[Plaats]])</f>
        <v>2</v>
      </c>
      <c r="G235" s="58" t="str">
        <f>INDEX(tblGemProv[Grootte],MATCH(tblGem[[#This Row],[Plaats]],tblGemProv[Gemeentenaam],0))</f>
        <v>Klein</v>
      </c>
      <c r="H235" s="58" t="str">
        <f>INDEX(tblGemProv[Provincie],MATCH(tblGem[[#This Row],[Plaats]],tblGemProv[Gemeentenaam],0))</f>
        <v>Utrecht</v>
      </c>
      <c r="I235" s="68">
        <f>INDEX(tblGemProv[InwonerAantal],MATCH(tblGem[[#This Row],[Plaats]],tblGemProv[Gemeentenaam],0))</f>
        <v>10180</v>
      </c>
      <c r="J235" s="69">
        <f>tblGem[[#This Row],[Aantal]]/INDEX($N$5:$N$16,MATCH(tblGem[[#This Row],[Prov]],$M$5:$M$16,0))*100000</f>
        <v>0.1503173951799224</v>
      </c>
      <c r="K235" s="69">
        <f>tblGem[[#This Row],[Aantal]]/tblGem[[#This Row],[Inwoners]]*100000</f>
        <v>19.646365422396855</v>
      </c>
      <c r="M235" s="58"/>
      <c r="N235" s="58"/>
    </row>
    <row r="236" spans="2:14" x14ac:dyDescent="0.3">
      <c r="B236" s="63">
        <v>43909</v>
      </c>
      <c r="C236" s="64" t="s">
        <v>235</v>
      </c>
      <c r="D236" s="65">
        <v>23.1</v>
      </c>
      <c r="E236" s="66">
        <v>11</v>
      </c>
      <c r="F236" s="67">
        <f>tblGem[[#This Row],[Aantal]]-SUMIFS(tblGem[Aantal],tblGem[Datum],tblGem[[#This Row],[Datum]]-1,tblGem[Plaats],tblGem[[#This Row],[Plaats]])</f>
        <v>11</v>
      </c>
      <c r="G236" s="58" t="str">
        <f>INDEX(tblGemProv[Grootte],MATCH(tblGem[[#This Row],[Plaats]],tblGemProv[Gemeentenaam],0))</f>
        <v>Klein</v>
      </c>
      <c r="H236" s="58" t="str">
        <f>INDEX(tblGemProv[Provincie],MATCH(tblGem[[#This Row],[Plaats]],tblGemProv[Gemeentenaam],0))</f>
        <v>Gelderland</v>
      </c>
      <c r="I236" s="68">
        <f>INDEX(tblGemProv[InwonerAantal],MATCH(tblGem[[#This Row],[Plaats]],tblGemProv[Gemeentenaam],0))</f>
        <v>47481</v>
      </c>
      <c r="J236" s="69">
        <f>tblGem[[#This Row],[Aantal]]/INDEX($N$5:$N$16,MATCH(tblGem[[#This Row],[Prov]],$M$5:$M$16,0))*100000</f>
        <v>0.53395388483003037</v>
      </c>
      <c r="K236" s="69">
        <f>tblGem[[#This Row],[Aantal]]/tblGem[[#This Row],[Inwoners]]*100000</f>
        <v>23.167161601482697</v>
      </c>
      <c r="M236" s="58"/>
      <c r="N236" s="58"/>
    </row>
    <row r="237" spans="2:14" x14ac:dyDescent="0.3">
      <c r="B237" s="63">
        <v>43909</v>
      </c>
      <c r="C237" s="64" t="s">
        <v>236</v>
      </c>
      <c r="D237" s="65">
        <v>3.1</v>
      </c>
      <c r="E237" s="66">
        <v>1</v>
      </c>
      <c r="F237" s="67">
        <f>tblGem[[#This Row],[Aantal]]-SUMIFS(tblGem[Aantal],tblGem[Datum],tblGem[[#This Row],[Datum]]-1,tblGem[Plaats],tblGem[[#This Row],[Plaats]])</f>
        <v>1</v>
      </c>
      <c r="G237" s="58" t="str">
        <f>INDEX(tblGemProv[Grootte],MATCH(tblGem[[#This Row],[Plaats]],tblGemProv[Gemeentenaam],0))</f>
        <v>Klein</v>
      </c>
      <c r="H237" s="58" t="str">
        <f>INDEX(tblGemProv[Provincie],MATCH(tblGem[[#This Row],[Plaats]],tblGemProv[Gemeentenaam],0))</f>
        <v>Zuid-Holland</v>
      </c>
      <c r="I237" s="68">
        <f>INDEX(tblGemProv[InwonerAantal],MATCH(tblGem[[#This Row],[Plaats]],tblGemProv[Gemeentenaam],0))</f>
        <v>32264</v>
      </c>
      <c r="J237" s="69">
        <f>tblGem[[#This Row],[Aantal]]/INDEX($N$5:$N$16,MATCH(tblGem[[#This Row],[Prov]],$M$5:$M$16,0))*100000</f>
        <v>2.7427242382769109E-2</v>
      </c>
      <c r="K237" s="69">
        <f>tblGem[[#This Row],[Aantal]]/tblGem[[#This Row],[Inwoners]]*100000</f>
        <v>3.099429704934292</v>
      </c>
      <c r="M237" s="58"/>
      <c r="N237" s="58"/>
    </row>
    <row r="238" spans="2:14" x14ac:dyDescent="0.3">
      <c r="B238" s="63">
        <v>43909</v>
      </c>
      <c r="C238" s="64" t="s">
        <v>237</v>
      </c>
      <c r="D238" s="65">
        <v>94.7</v>
      </c>
      <c r="E238" s="66">
        <v>41</v>
      </c>
      <c r="F238" s="67">
        <f>tblGem[[#This Row],[Aantal]]-SUMIFS(tblGem[Aantal],tblGem[Datum],tblGem[[#This Row],[Datum]]-1,tblGem[Plaats],tblGem[[#This Row],[Plaats]])</f>
        <v>41</v>
      </c>
      <c r="G238" s="58" t="str">
        <f>INDEX(tblGemProv[Grootte],MATCH(tblGem[[#This Row],[Plaats]],tblGemProv[Gemeentenaam],0))</f>
        <v>Klein</v>
      </c>
      <c r="H238" s="58" t="str">
        <f>INDEX(tblGemProv[Provincie],MATCH(tblGem[[#This Row],[Plaats]],tblGemProv[Gemeentenaam],0))</f>
        <v>Limburg</v>
      </c>
      <c r="I238" s="68">
        <f>INDEX(tblGemProv[InwonerAantal],MATCH(tblGem[[#This Row],[Plaats]],tblGemProv[Gemeentenaam],0))</f>
        <v>43312</v>
      </c>
      <c r="J238" s="69">
        <f>tblGem[[#This Row],[Aantal]]/INDEX($N$5:$N$16,MATCH(tblGem[[#This Row],[Prov]],$M$5:$M$16,0))*100000</f>
        <v>3.6698955780443572</v>
      </c>
      <c r="K238" s="69">
        <f>tblGem[[#This Row],[Aantal]]/tblGem[[#This Row],[Inwoners]]*100000</f>
        <v>94.661987439970446</v>
      </c>
      <c r="M238" s="58"/>
      <c r="N238" s="58"/>
    </row>
    <row r="239" spans="2:14" x14ac:dyDescent="0.3">
      <c r="B239" s="63">
        <v>43909</v>
      </c>
      <c r="C239" s="64" t="s">
        <v>238</v>
      </c>
      <c r="D239" s="65">
        <v>8.1999999999999993</v>
      </c>
      <c r="E239" s="66">
        <v>1</v>
      </c>
      <c r="F239" s="67">
        <f>tblGem[[#This Row],[Aantal]]-SUMIFS(tblGem[Aantal],tblGem[Datum],tblGem[[#This Row],[Datum]]-1,tblGem[Plaats],tblGem[[#This Row],[Plaats]])</f>
        <v>1</v>
      </c>
      <c r="G239" s="58" t="str">
        <f>INDEX(tblGemProv[Grootte],MATCH(tblGem[[#This Row],[Plaats]],tblGemProv[Gemeentenaam],0))</f>
        <v>Klein</v>
      </c>
      <c r="H239" s="58" t="str">
        <f>INDEX(tblGemProv[Provincie],MATCH(tblGem[[#This Row],[Plaats]],tblGemProv[Gemeentenaam],0))</f>
        <v>Groningen</v>
      </c>
      <c r="I239" s="68">
        <f>INDEX(tblGemProv[InwonerAantal],MATCH(tblGem[[#This Row],[Plaats]],tblGemProv[Gemeentenaam],0))</f>
        <v>12245</v>
      </c>
      <c r="J239" s="69">
        <f>tblGem[[#This Row],[Aantal]]/INDEX($N$5:$N$16,MATCH(tblGem[[#This Row],[Prov]],$M$5:$M$16,0))*100000</f>
        <v>0.17154335844156288</v>
      </c>
      <c r="K239" s="69">
        <f>tblGem[[#This Row],[Aantal]]/tblGem[[#This Row],[Inwoners]]*100000</f>
        <v>8.1665986116782356</v>
      </c>
      <c r="M239" s="58"/>
      <c r="N239" s="58"/>
    </row>
    <row r="240" spans="2:14" x14ac:dyDescent="0.3">
      <c r="B240" s="63">
        <v>43909</v>
      </c>
      <c r="C240" s="64" t="s">
        <v>239</v>
      </c>
      <c r="D240" s="65">
        <v>20.2</v>
      </c>
      <c r="E240" s="66">
        <v>11</v>
      </c>
      <c r="F240" s="67">
        <f>tblGem[[#This Row],[Aantal]]-SUMIFS(tblGem[Aantal],tblGem[Datum],tblGem[[#This Row],[Datum]]-1,tblGem[Plaats],tblGem[[#This Row],[Plaats]])</f>
        <v>11</v>
      </c>
      <c r="G240" s="58" t="str">
        <f>INDEX(tblGemProv[Grootte],MATCH(tblGem[[#This Row],[Plaats]],tblGemProv[Gemeentenaam],0))</f>
        <v>Middelgroot</v>
      </c>
      <c r="H240" s="58" t="str">
        <f>INDEX(tblGemProv[Provincie],MATCH(tblGem[[#This Row],[Plaats]],tblGemProv[Gemeentenaam],0))</f>
        <v>Zuid-Holland</v>
      </c>
      <c r="I240" s="68">
        <f>INDEX(tblGemProv[InwonerAantal],MATCH(tblGem[[#This Row],[Plaats]],tblGemProv[Gemeentenaam],0))</f>
        <v>53634</v>
      </c>
      <c r="J240" s="69">
        <f>tblGem[[#This Row],[Aantal]]/INDEX($N$5:$N$16,MATCH(tblGem[[#This Row],[Prov]],$M$5:$M$16,0))*100000</f>
        <v>0.30169966621046018</v>
      </c>
      <c r="K240" s="69">
        <f>tblGem[[#This Row],[Aantal]]/tblGem[[#This Row],[Inwoners]]*100000</f>
        <v>20.509378379386213</v>
      </c>
      <c r="M240" s="58"/>
      <c r="N240" s="58"/>
    </row>
    <row r="241" spans="2:14" x14ac:dyDescent="0.3">
      <c r="B241" s="63">
        <v>43909</v>
      </c>
      <c r="C241" s="64" t="s">
        <v>240</v>
      </c>
      <c r="D241" s="65">
        <v>8.6999999999999993</v>
      </c>
      <c r="E241" s="66">
        <v>7</v>
      </c>
      <c r="F241" s="67">
        <f>tblGem[[#This Row],[Aantal]]-SUMIFS(tblGem[Aantal],tblGem[Datum],tblGem[[#This Row],[Datum]]-1,tblGem[Plaats],tblGem[[#This Row],[Plaats]])</f>
        <v>7</v>
      </c>
      <c r="G241" s="58" t="str">
        <f>INDEX(tblGemProv[Grootte],MATCH(tblGem[[#This Row],[Plaats]],tblGemProv[Gemeentenaam],0))</f>
        <v>Middelgroot</v>
      </c>
      <c r="H241" s="58" t="str">
        <f>INDEX(tblGemProv[Provincie],MATCH(tblGem[[#This Row],[Plaats]],tblGemProv[Gemeentenaam],0))</f>
        <v>Noord-Holland</v>
      </c>
      <c r="I241" s="68">
        <f>INDEX(tblGemProv[InwonerAantal],MATCH(tblGem[[#This Row],[Plaats]],tblGemProv[Gemeentenaam],0))</f>
        <v>79983</v>
      </c>
      <c r="J241" s="69">
        <f>tblGem[[#This Row],[Aantal]]/INDEX($N$5:$N$16,MATCH(tblGem[[#This Row],[Prov]],$M$5:$M$16,0))*100000</f>
        <v>0.24724655638528362</v>
      </c>
      <c r="K241" s="69">
        <f>tblGem[[#This Row],[Aantal]]/tblGem[[#This Row],[Inwoners]]*100000</f>
        <v>8.7518597702011682</v>
      </c>
      <c r="M241" s="58"/>
      <c r="N241" s="58"/>
    </row>
    <row r="242" spans="2:14" x14ac:dyDescent="0.3">
      <c r="B242" s="63">
        <v>43909</v>
      </c>
      <c r="C242" s="64" t="s">
        <v>241</v>
      </c>
      <c r="D242" s="65">
        <v>8.3000000000000007</v>
      </c>
      <c r="E242" s="66">
        <v>2</v>
      </c>
      <c r="F242" s="67">
        <f>tblGem[[#This Row],[Aantal]]-SUMIFS(tblGem[Aantal],tblGem[Datum],tblGem[[#This Row],[Datum]]-1,tblGem[Plaats],tblGem[[#This Row],[Plaats]])</f>
        <v>2</v>
      </c>
      <c r="G242" s="58" t="str">
        <f>INDEX(tblGemProv[Grootte],MATCH(tblGem[[#This Row],[Plaats]],tblGemProv[Gemeentenaam],0))</f>
        <v>Klein</v>
      </c>
      <c r="H242" s="58" t="str">
        <f>INDEX(tblGemProv[Provincie],MATCH(tblGem[[#This Row],[Plaats]],tblGemProv[Gemeentenaam],0))</f>
        <v>Gelderland</v>
      </c>
      <c r="I242" s="68">
        <f>INDEX(tblGemProv[InwonerAantal],MATCH(tblGem[[#This Row],[Plaats]],tblGemProv[Gemeentenaam],0))</f>
        <v>24313</v>
      </c>
      <c r="J242" s="69">
        <f>tblGem[[#This Row],[Aantal]]/INDEX($N$5:$N$16,MATCH(tblGem[[#This Row],[Prov]],$M$5:$M$16,0))*100000</f>
        <v>9.7082524514550975E-2</v>
      </c>
      <c r="K242" s="69">
        <f>tblGem[[#This Row],[Aantal]]/tblGem[[#This Row],[Inwoners]]*100000</f>
        <v>8.2260519063875304</v>
      </c>
      <c r="M242" s="58"/>
      <c r="N242" s="58"/>
    </row>
    <row r="243" spans="2:14" x14ac:dyDescent="0.3">
      <c r="B243" s="63">
        <v>43909</v>
      </c>
      <c r="C243" s="64" t="s">
        <v>242</v>
      </c>
      <c r="D243" s="65">
        <v>8</v>
      </c>
      <c r="E243" s="66">
        <v>3</v>
      </c>
      <c r="F243" s="67">
        <f>tblGem[[#This Row],[Aantal]]-SUMIFS(tblGem[Aantal],tblGem[Datum],tblGem[[#This Row],[Datum]]-1,tblGem[Plaats],tblGem[[#This Row],[Plaats]])</f>
        <v>3</v>
      </c>
      <c r="G243" s="58" t="str">
        <f>INDEX(tblGemProv[Grootte],MATCH(tblGem[[#This Row],[Plaats]],tblGemProv[Gemeentenaam],0))</f>
        <v>Klein</v>
      </c>
      <c r="H243" s="58" t="str">
        <f>INDEX(tblGemProv[Provincie],MATCH(tblGem[[#This Row],[Plaats]],tblGemProv[Gemeentenaam],0))</f>
        <v>Overijssel</v>
      </c>
      <c r="I243" s="68">
        <f>INDEX(tblGemProv[InwonerAantal],MATCH(tblGem[[#This Row],[Plaats]],tblGemProv[Gemeentenaam],0))</f>
        <v>37158</v>
      </c>
      <c r="J243" s="69">
        <f>tblGem[[#This Row],[Aantal]]/INDEX($N$5:$N$16,MATCH(tblGem[[#This Row],[Prov]],$M$5:$M$16,0))*100000</f>
        <v>0.26052951756012371</v>
      </c>
      <c r="K243" s="69">
        <f>tblGem[[#This Row],[Aantal]]/tblGem[[#This Row],[Inwoners]]*100000</f>
        <v>8.0736315194574519</v>
      </c>
      <c r="M243" s="58"/>
      <c r="N243" s="58"/>
    </row>
    <row r="244" spans="2:14" x14ac:dyDescent="0.3">
      <c r="B244" s="63">
        <v>43909</v>
      </c>
      <c r="C244" s="64" t="s">
        <v>243</v>
      </c>
      <c r="D244" s="65">
        <v>17.600000000000001</v>
      </c>
      <c r="E244" s="66">
        <v>4</v>
      </c>
      <c r="F244" s="67">
        <f>tblGem[[#This Row],[Aantal]]-SUMIFS(tblGem[Aantal],tblGem[Datum],tblGem[[#This Row],[Datum]]-1,tblGem[Plaats],tblGem[[#This Row],[Plaats]])</f>
        <v>4</v>
      </c>
      <c r="G244" s="58" t="str">
        <f>INDEX(tblGemProv[Grootte],MATCH(tblGem[[#This Row],[Plaats]],tblGemProv[Gemeentenaam],0))</f>
        <v>Klein</v>
      </c>
      <c r="H244" s="58" t="str">
        <f>INDEX(tblGemProv[Provincie],MATCH(tblGem[[#This Row],[Plaats]],tblGemProv[Gemeentenaam],0))</f>
        <v>Zeeland</v>
      </c>
      <c r="I244" s="68">
        <f>INDEX(tblGemProv[InwonerAantal],MATCH(tblGem[[#This Row],[Plaats]],tblGemProv[Gemeentenaam],0))</f>
        <v>22555</v>
      </c>
      <c r="J244" s="69">
        <f>tblGem[[#This Row],[Aantal]]/INDEX($N$5:$N$16,MATCH(tblGem[[#This Row],[Prov]],$M$5:$M$16,0))*100000</f>
        <v>1.0462877709885325</v>
      </c>
      <c r="K244" s="69">
        <f>tblGem[[#This Row],[Aantal]]/tblGem[[#This Row],[Inwoners]]*100000</f>
        <v>17.734426956328974</v>
      </c>
      <c r="M244" s="58"/>
      <c r="N244" s="58"/>
    </row>
    <row r="245" spans="2:14" x14ac:dyDescent="0.3">
      <c r="B245" s="63">
        <v>43909</v>
      </c>
      <c r="C245" s="64" t="s">
        <v>244</v>
      </c>
      <c r="D245" s="65">
        <v>25.6</v>
      </c>
      <c r="E245" s="66">
        <v>8</v>
      </c>
      <c r="F245" s="67">
        <f>tblGem[[#This Row],[Aantal]]-SUMIFS(tblGem[Aantal],tblGem[Datum],tblGem[[#This Row],[Datum]]-1,tblGem[Plaats],tblGem[[#This Row],[Plaats]])</f>
        <v>8</v>
      </c>
      <c r="G245" s="58" t="str">
        <f>INDEX(tblGemProv[Grootte],MATCH(tblGem[[#This Row],[Plaats]],tblGemProv[Gemeentenaam],0))</f>
        <v>Klein</v>
      </c>
      <c r="H245" s="58" t="str">
        <f>INDEX(tblGemProv[Provincie],MATCH(tblGem[[#This Row],[Plaats]],tblGemProv[Gemeentenaam],0))</f>
        <v>Gelderland</v>
      </c>
      <c r="I245" s="68">
        <f>INDEX(tblGemProv[InwonerAantal],MATCH(tblGem[[#This Row],[Plaats]],tblGemProv[Gemeentenaam],0))</f>
        <v>31338</v>
      </c>
      <c r="J245" s="69">
        <f>tblGem[[#This Row],[Aantal]]/INDEX($N$5:$N$16,MATCH(tblGem[[#This Row],[Prov]],$M$5:$M$16,0))*100000</f>
        <v>0.3883300980582039</v>
      </c>
      <c r="K245" s="69">
        <f>tblGem[[#This Row],[Aantal]]/tblGem[[#This Row],[Inwoners]]*100000</f>
        <v>25.528112834258724</v>
      </c>
      <c r="M245" s="58"/>
      <c r="N245" s="58"/>
    </row>
    <row r="246" spans="2:14" x14ac:dyDescent="0.3">
      <c r="B246" s="63">
        <v>43909</v>
      </c>
      <c r="C246" s="64" t="s">
        <v>245</v>
      </c>
      <c r="D246" s="65">
        <v>0</v>
      </c>
      <c r="E246" s="66">
        <v>0</v>
      </c>
      <c r="F246" s="67">
        <f>tblGem[[#This Row],[Aantal]]-SUMIFS(tblGem[Aantal],tblGem[Datum],tblGem[[#This Row],[Datum]]-1,tblGem[Plaats],tblGem[[#This Row],[Plaats]])</f>
        <v>0</v>
      </c>
      <c r="G246" s="58" t="str">
        <f>INDEX(tblGemProv[Grootte],MATCH(tblGem[[#This Row],[Plaats]],tblGemProv[Gemeentenaam],0))</f>
        <v>Klein</v>
      </c>
      <c r="H246" s="58" t="str">
        <f>INDEX(tblGemProv[Provincie],MATCH(tblGem[[#This Row],[Plaats]],tblGemProv[Gemeentenaam],0))</f>
        <v>Utrecht</v>
      </c>
      <c r="I246" s="68">
        <f>INDEX(tblGemProv[InwonerAantal],MATCH(tblGem[[#This Row],[Plaats]],tblGemProv[Gemeentenaam],0))</f>
        <v>5175</v>
      </c>
      <c r="J246" s="69">
        <f>tblGem[[#This Row],[Aantal]]/INDEX($N$5:$N$16,MATCH(tblGem[[#This Row],[Prov]],$M$5:$M$16,0))*100000</f>
        <v>0</v>
      </c>
      <c r="K246" s="69">
        <f>tblGem[[#This Row],[Aantal]]/tblGem[[#This Row],[Inwoners]]*100000</f>
        <v>0</v>
      </c>
      <c r="M246" s="58"/>
      <c r="N246" s="58"/>
    </row>
    <row r="247" spans="2:14" x14ac:dyDescent="0.3">
      <c r="B247" s="63">
        <v>43909</v>
      </c>
      <c r="C247" s="64" t="s">
        <v>246</v>
      </c>
      <c r="D247" s="65">
        <v>0</v>
      </c>
      <c r="E247" s="66">
        <v>0</v>
      </c>
      <c r="F247" s="67">
        <f>tblGem[[#This Row],[Aantal]]-SUMIFS(tblGem[Aantal],tblGem[Datum],tblGem[[#This Row],[Datum]]-1,tblGem[Plaats],tblGem[[#This Row],[Plaats]])</f>
        <v>0</v>
      </c>
      <c r="G247" s="58" t="str">
        <f>INDEX(tblGemProv[Grootte],MATCH(tblGem[[#This Row],[Plaats]],tblGemProv[Gemeentenaam],0))</f>
        <v>Klein</v>
      </c>
      <c r="H247" s="58" t="str">
        <f>INDEX(tblGemProv[Provincie],MATCH(tblGem[[#This Row],[Plaats]],tblGemProv[Gemeentenaam],0))</f>
        <v>Noord-Brabant</v>
      </c>
      <c r="I247" s="68">
        <f>INDEX(tblGemProv[InwonerAantal],MATCH(tblGem[[#This Row],[Plaats]],tblGemProv[Gemeentenaam],0))</f>
        <v>13040</v>
      </c>
      <c r="J247" s="69">
        <f>tblGem[[#This Row],[Aantal]]/INDEX($N$5:$N$16,MATCH(tblGem[[#This Row],[Prov]],$M$5:$M$16,0))*100000</f>
        <v>0</v>
      </c>
      <c r="K247" s="69">
        <f>tblGem[[#This Row],[Aantal]]/tblGem[[#This Row],[Inwoners]]*100000</f>
        <v>0</v>
      </c>
      <c r="M247" s="58"/>
      <c r="N247" s="58"/>
    </row>
    <row r="248" spans="2:14" x14ac:dyDescent="0.3">
      <c r="B248" s="63">
        <v>43909</v>
      </c>
      <c r="C248" s="64" t="s">
        <v>247</v>
      </c>
      <c r="D248" s="65">
        <v>9.1999999999999993</v>
      </c>
      <c r="E248" s="66">
        <v>4</v>
      </c>
      <c r="F248" s="67">
        <f>tblGem[[#This Row],[Aantal]]-SUMIFS(tblGem[Aantal],tblGem[Datum],tblGem[[#This Row],[Datum]]-1,tblGem[Plaats],tblGem[[#This Row],[Plaats]])</f>
        <v>4</v>
      </c>
      <c r="G248" s="58" t="str">
        <f>INDEX(tblGemProv[Grootte],MATCH(tblGem[[#This Row],[Plaats]],tblGemProv[Gemeentenaam],0))</f>
        <v>Klein</v>
      </c>
      <c r="H248" s="58" t="str">
        <f>INDEX(tblGemProv[Provincie],MATCH(tblGem[[#This Row],[Plaats]],tblGemProv[Gemeentenaam],0))</f>
        <v>Gelderland</v>
      </c>
      <c r="I248" s="68">
        <f>INDEX(tblGemProv[InwonerAantal],MATCH(tblGem[[#This Row],[Plaats]],tblGemProv[Gemeentenaam],0))</f>
        <v>43527</v>
      </c>
      <c r="J248" s="69">
        <f>tblGem[[#This Row],[Aantal]]/INDEX($N$5:$N$16,MATCH(tblGem[[#This Row],[Prov]],$M$5:$M$16,0))*100000</f>
        <v>0.19416504902910195</v>
      </c>
      <c r="K248" s="69">
        <f>tblGem[[#This Row],[Aantal]]/tblGem[[#This Row],[Inwoners]]*100000</f>
        <v>9.1896983481517207</v>
      </c>
      <c r="M248" s="58"/>
      <c r="N248" s="58"/>
    </row>
    <row r="249" spans="2:14" x14ac:dyDescent="0.3">
      <c r="B249" s="63">
        <v>43909</v>
      </c>
      <c r="C249" s="64" t="s">
        <v>248</v>
      </c>
      <c r="D249" s="65">
        <v>0</v>
      </c>
      <c r="E249" s="66">
        <v>0</v>
      </c>
      <c r="F249" s="67">
        <f>tblGem[[#This Row],[Aantal]]-SUMIFS(tblGem[Aantal],tblGem[Datum],tblGem[[#This Row],[Datum]]-1,tblGem[Plaats],tblGem[[#This Row],[Plaats]])</f>
        <v>0</v>
      </c>
      <c r="G249" s="58" t="str">
        <f>INDEX(tblGemProv[Grootte],MATCH(tblGem[[#This Row],[Plaats]],tblGemProv[Gemeentenaam],0))</f>
        <v>Klein</v>
      </c>
      <c r="H249" s="58" t="str">
        <f>INDEX(tblGemProv[Provincie],MATCH(tblGem[[#This Row],[Plaats]],tblGemProv[Gemeentenaam],0))</f>
        <v>Utrecht</v>
      </c>
      <c r="I249" s="68">
        <f>INDEX(tblGemProv[InwonerAantal],MATCH(tblGem[[#This Row],[Plaats]],tblGemProv[Gemeentenaam],0))</f>
        <v>19816</v>
      </c>
      <c r="J249" s="69">
        <f>tblGem[[#This Row],[Aantal]]/INDEX($N$5:$N$16,MATCH(tblGem[[#This Row],[Prov]],$M$5:$M$16,0))*100000</f>
        <v>0</v>
      </c>
      <c r="K249" s="69">
        <f>tblGem[[#This Row],[Aantal]]/tblGem[[#This Row],[Inwoners]]*100000</f>
        <v>0</v>
      </c>
      <c r="M249" s="58"/>
      <c r="N249" s="58"/>
    </row>
    <row r="250" spans="2:14" x14ac:dyDescent="0.3">
      <c r="B250" s="63">
        <v>43909</v>
      </c>
      <c r="C250" s="64" t="s">
        <v>249</v>
      </c>
      <c r="D250" s="65">
        <v>2.2000000000000002</v>
      </c>
      <c r="E250" s="66">
        <v>1</v>
      </c>
      <c r="F250" s="67">
        <f>tblGem[[#This Row],[Aantal]]-SUMIFS(tblGem[Aantal],tblGem[Datum],tblGem[[#This Row],[Datum]]-1,tblGem[Plaats],tblGem[[#This Row],[Plaats]])</f>
        <v>1</v>
      </c>
      <c r="G250" s="58" t="str">
        <f>INDEX(tblGemProv[Grootte],MATCH(tblGem[[#This Row],[Plaats]],tblGemProv[Gemeentenaam],0))</f>
        <v>Klein</v>
      </c>
      <c r="H250" s="58" t="str">
        <f>INDEX(tblGemProv[Provincie],MATCH(tblGem[[#This Row],[Plaats]],tblGemProv[Gemeentenaam],0))</f>
        <v>Zuid-Holland</v>
      </c>
      <c r="I250" s="68">
        <f>INDEX(tblGemProv[InwonerAantal],MATCH(tblGem[[#This Row],[Plaats]],tblGemProv[Gemeentenaam],0))</f>
        <v>45789</v>
      </c>
      <c r="J250" s="69">
        <f>tblGem[[#This Row],[Aantal]]/INDEX($N$5:$N$16,MATCH(tblGem[[#This Row],[Prov]],$M$5:$M$16,0))*100000</f>
        <v>2.7427242382769109E-2</v>
      </c>
      <c r="K250" s="69">
        <f>tblGem[[#This Row],[Aantal]]/tblGem[[#This Row],[Inwoners]]*100000</f>
        <v>2.1839306383629258</v>
      </c>
      <c r="M250" s="58"/>
      <c r="N250" s="58"/>
    </row>
    <row r="251" spans="2:14" x14ac:dyDescent="0.3">
      <c r="B251" s="63">
        <v>43909</v>
      </c>
      <c r="C251" s="64" t="s">
        <v>250</v>
      </c>
      <c r="D251" s="65">
        <v>0</v>
      </c>
      <c r="E251" s="66">
        <v>0</v>
      </c>
      <c r="F251" s="67">
        <f>tblGem[[#This Row],[Aantal]]-SUMIFS(tblGem[Aantal],tblGem[Datum],tblGem[[#This Row],[Datum]]-1,tblGem[Plaats],tblGem[[#This Row],[Plaats]])</f>
        <v>0</v>
      </c>
      <c r="G251" s="58" t="str">
        <f>INDEX(tblGemProv[Grootte],MATCH(tblGem[[#This Row],[Plaats]],tblGemProv[Gemeentenaam],0))</f>
        <v>Klein</v>
      </c>
      <c r="H251" s="58" t="str">
        <f>INDEX(tblGemProv[Provincie],MATCH(tblGem[[#This Row],[Plaats]],tblGemProv[Gemeentenaam],0))</f>
        <v>Overijssel</v>
      </c>
      <c r="I251" s="68">
        <f>INDEX(tblGemProv[InwonerAantal],MATCH(tblGem[[#This Row],[Plaats]],tblGemProv[Gemeentenaam],0))</f>
        <v>38097</v>
      </c>
      <c r="J251" s="69">
        <f>tblGem[[#This Row],[Aantal]]/INDEX($N$5:$N$16,MATCH(tblGem[[#This Row],[Prov]],$M$5:$M$16,0))*100000</f>
        <v>0</v>
      </c>
      <c r="K251" s="69">
        <f>tblGem[[#This Row],[Aantal]]/tblGem[[#This Row],[Inwoners]]*100000</f>
        <v>0</v>
      </c>
      <c r="M251" s="58"/>
      <c r="N251" s="58"/>
    </row>
    <row r="252" spans="2:14" x14ac:dyDescent="0.3">
      <c r="B252" s="63">
        <v>43909</v>
      </c>
      <c r="C252" s="64" t="s">
        <v>251</v>
      </c>
      <c r="D252" s="65">
        <v>5.6</v>
      </c>
      <c r="E252" s="66">
        <v>3</v>
      </c>
      <c r="F252" s="67">
        <f>tblGem[[#This Row],[Aantal]]-SUMIFS(tblGem[Aantal],tblGem[Datum],tblGem[[#This Row],[Datum]]-1,tblGem[Plaats],tblGem[[#This Row],[Plaats]])</f>
        <v>3</v>
      </c>
      <c r="G252" s="58" t="str">
        <f>INDEX(tblGemProv[Grootte],MATCH(tblGem[[#This Row],[Plaats]],tblGemProv[Gemeentenaam],0))</f>
        <v>Middelgroot</v>
      </c>
      <c r="H252" s="58" t="str">
        <f>INDEX(tblGemProv[Provincie],MATCH(tblGem[[#This Row],[Plaats]],tblGemProv[Gemeentenaam],0))</f>
        <v>Zuid-Holland</v>
      </c>
      <c r="I252" s="68">
        <f>INDEX(tblGemProv[InwonerAantal],MATCH(tblGem[[#This Row],[Plaats]],tblGemProv[Gemeentenaam],0))</f>
        <v>52208</v>
      </c>
      <c r="J252" s="69">
        <f>tblGem[[#This Row],[Aantal]]/INDEX($N$5:$N$16,MATCH(tblGem[[#This Row],[Prov]],$M$5:$M$16,0))*100000</f>
        <v>8.2281727148307338E-2</v>
      </c>
      <c r="K252" s="69">
        <f>tblGem[[#This Row],[Aantal]]/tblGem[[#This Row],[Inwoners]]*100000</f>
        <v>5.7462457860864236</v>
      </c>
      <c r="M252" s="58"/>
      <c r="N252" s="58"/>
    </row>
    <row r="253" spans="2:14" x14ac:dyDescent="0.3">
      <c r="B253" s="63">
        <v>43909</v>
      </c>
      <c r="C253" s="64" t="s">
        <v>252</v>
      </c>
      <c r="D253" s="65">
        <v>4.9000000000000004</v>
      </c>
      <c r="E253" s="66">
        <v>1</v>
      </c>
      <c r="F253" s="67">
        <f>tblGem[[#This Row],[Aantal]]-SUMIFS(tblGem[Aantal],tblGem[Datum],tblGem[[#This Row],[Datum]]-1,tblGem[Plaats],tblGem[[#This Row],[Plaats]])</f>
        <v>1</v>
      </c>
      <c r="G253" s="58" t="str">
        <f>INDEX(tblGemProv[Grootte],MATCH(tblGem[[#This Row],[Plaats]],tblGemProv[Gemeentenaam],0))</f>
        <v>Klein</v>
      </c>
      <c r="H253" s="58" t="str">
        <f>INDEX(tblGemProv[Provincie],MATCH(tblGem[[#This Row],[Plaats]],tblGemProv[Gemeentenaam],0))</f>
        <v>Limburg</v>
      </c>
      <c r="I253" s="68">
        <f>INDEX(tblGemProv[InwonerAantal],MATCH(tblGem[[#This Row],[Plaats]],tblGemProv[Gemeentenaam],0))</f>
        <v>20728</v>
      </c>
      <c r="J253" s="69">
        <f>tblGem[[#This Row],[Aantal]]/INDEX($N$5:$N$16,MATCH(tblGem[[#This Row],[Prov]],$M$5:$M$16,0))*100000</f>
        <v>8.9509648244984322E-2</v>
      </c>
      <c r="K253" s="69">
        <f>tblGem[[#This Row],[Aantal]]/tblGem[[#This Row],[Inwoners]]*100000</f>
        <v>4.8243921265920493</v>
      </c>
      <c r="M253" s="58"/>
      <c r="N253" s="58"/>
    </row>
    <row r="254" spans="2:14" x14ac:dyDescent="0.3">
      <c r="B254" s="63">
        <v>43909</v>
      </c>
      <c r="C254" s="64" t="s">
        <v>253</v>
      </c>
      <c r="D254" s="65">
        <v>22.3</v>
      </c>
      <c r="E254" s="66">
        <v>13</v>
      </c>
      <c r="F254" s="67">
        <f>tblGem[[#This Row],[Aantal]]-SUMIFS(tblGem[Aantal],tblGem[Datum],tblGem[[#This Row],[Datum]]-1,tblGem[Plaats],tblGem[[#This Row],[Plaats]])</f>
        <v>13</v>
      </c>
      <c r="G254" s="58" t="str">
        <f>INDEX(tblGemProv[Grootte],MATCH(tblGem[[#This Row],[Plaats]],tblGemProv[Gemeentenaam],0))</f>
        <v>Middelgroot</v>
      </c>
      <c r="H254" s="58" t="str">
        <f>INDEX(tblGemProv[Provincie],MATCH(tblGem[[#This Row],[Plaats]],tblGemProv[Gemeentenaam],0))</f>
        <v>Limburg</v>
      </c>
      <c r="I254" s="68">
        <f>INDEX(tblGemProv[InwonerAantal],MATCH(tblGem[[#This Row],[Plaats]],tblGemProv[Gemeentenaam],0))</f>
        <v>57761</v>
      </c>
      <c r="J254" s="69">
        <f>tblGem[[#This Row],[Aantal]]/INDEX($N$5:$N$16,MATCH(tblGem[[#This Row],[Prov]],$M$5:$M$16,0))*100000</f>
        <v>1.1636254271847961</v>
      </c>
      <c r="K254" s="69">
        <f>tblGem[[#This Row],[Aantal]]/tblGem[[#This Row],[Inwoners]]*100000</f>
        <v>22.506535551669813</v>
      </c>
      <c r="M254" s="58"/>
      <c r="N254" s="58"/>
    </row>
    <row r="255" spans="2:14" x14ac:dyDescent="0.3">
      <c r="B255" s="63">
        <v>43909</v>
      </c>
      <c r="C255" s="64" t="s">
        <v>254</v>
      </c>
      <c r="D255" s="65">
        <v>9.1</v>
      </c>
      <c r="E255" s="66">
        <v>7</v>
      </c>
      <c r="F255" s="67">
        <f>tblGem[[#This Row],[Aantal]]-SUMIFS(tblGem[Aantal],tblGem[Datum],tblGem[[#This Row],[Datum]]-1,tblGem[Plaats],tblGem[[#This Row],[Plaats]])</f>
        <v>7</v>
      </c>
      <c r="G255" s="58" t="str">
        <f>INDEX(tblGemProv[Grootte],MATCH(tblGem[[#This Row],[Plaats]],tblGemProv[Gemeentenaam],0))</f>
        <v>Middelgroot</v>
      </c>
      <c r="H255" s="58" t="str">
        <f>INDEX(tblGemProv[Provincie],MATCH(tblGem[[#This Row],[Plaats]],tblGemProv[Gemeentenaam],0))</f>
        <v>Noord-Brabant</v>
      </c>
      <c r="I255" s="68">
        <f>INDEX(tblGemProv[InwonerAantal],MATCH(tblGem[[#This Row],[Plaats]],tblGemProv[Gemeentenaam],0))</f>
        <v>77000</v>
      </c>
      <c r="J255" s="69">
        <f>tblGem[[#This Row],[Aantal]]/INDEX($N$5:$N$16,MATCH(tblGem[[#This Row],[Prov]],$M$5:$M$16,0))*100000</f>
        <v>0.27686741136089826</v>
      </c>
      <c r="K255" s="69">
        <f>tblGem[[#This Row],[Aantal]]/tblGem[[#This Row],[Inwoners]]*100000</f>
        <v>9.0909090909090899</v>
      </c>
      <c r="M255" s="58"/>
      <c r="N255" s="58"/>
    </row>
    <row r="256" spans="2:14" x14ac:dyDescent="0.3">
      <c r="B256" s="63">
        <v>43909</v>
      </c>
      <c r="C256" s="64" t="s">
        <v>255</v>
      </c>
      <c r="D256" s="65">
        <v>12.6</v>
      </c>
      <c r="E256" s="66">
        <v>81</v>
      </c>
      <c r="F256" s="67">
        <f>tblGem[[#This Row],[Aantal]]-SUMIFS(tblGem[Aantal],tblGem[Datum],tblGem[[#This Row],[Datum]]-1,tblGem[Plaats],tblGem[[#This Row],[Plaats]])</f>
        <v>81</v>
      </c>
      <c r="G256" s="58" t="str">
        <f>INDEX(tblGemProv[Grootte],MATCH(tblGem[[#This Row],[Plaats]],tblGemProv[Gemeentenaam],0))</f>
        <v>Groot</v>
      </c>
      <c r="H256" s="58" t="str">
        <f>INDEX(tblGemProv[Provincie],MATCH(tblGem[[#This Row],[Plaats]],tblGemProv[Gemeentenaam],0))</f>
        <v>Zuid-Holland</v>
      </c>
      <c r="I256" s="68">
        <f>INDEX(tblGemProv[InwonerAantal],MATCH(tblGem[[#This Row],[Plaats]],tblGemProv[Gemeentenaam],0))</f>
        <v>638712</v>
      </c>
      <c r="J256" s="69">
        <f>tblGem[[#This Row],[Aantal]]/INDEX($N$5:$N$16,MATCH(tblGem[[#This Row],[Prov]],$M$5:$M$16,0))*100000</f>
        <v>2.2216066330042978</v>
      </c>
      <c r="K256" s="69">
        <f>tblGem[[#This Row],[Aantal]]/tblGem[[#This Row],[Inwoners]]*100000</f>
        <v>12.681772066283395</v>
      </c>
      <c r="M256" s="58"/>
      <c r="N256" s="58"/>
    </row>
    <row r="257" spans="2:14" x14ac:dyDescent="0.3">
      <c r="B257" s="63">
        <v>43909</v>
      </c>
      <c r="C257" s="64" t="s">
        <v>256</v>
      </c>
      <c r="D257" s="65">
        <v>120.9</v>
      </c>
      <c r="E257" s="66">
        <v>2</v>
      </c>
      <c r="F257" s="67">
        <f>tblGem[[#This Row],[Aantal]]-SUMIFS(tblGem[Aantal],tblGem[Datum],tblGem[[#This Row],[Datum]]-1,tblGem[Plaats],tblGem[[#This Row],[Plaats]])</f>
        <v>2</v>
      </c>
      <c r="G257" s="58" t="str">
        <f>INDEX(tblGemProv[Grootte],MATCH(tblGem[[#This Row],[Plaats]],tblGemProv[Gemeentenaam],0))</f>
        <v>Klein</v>
      </c>
      <c r="H257" s="58" t="str">
        <f>INDEX(tblGemProv[Provincie],MATCH(tblGem[[#This Row],[Plaats]],tblGemProv[Gemeentenaam],0))</f>
        <v>Gelderland</v>
      </c>
      <c r="I257" s="68">
        <f>INDEX(tblGemProv[InwonerAantal],MATCH(tblGem[[#This Row],[Plaats]],tblGemProv[Gemeentenaam],0))</f>
        <v>1575</v>
      </c>
      <c r="J257" s="69">
        <f>tblGem[[#This Row],[Aantal]]/INDEX($N$5:$N$16,MATCH(tblGem[[#This Row],[Prov]],$M$5:$M$16,0))*100000</f>
        <v>9.7082524514550975E-2</v>
      </c>
      <c r="K257" s="69">
        <f>tblGem[[#This Row],[Aantal]]/tblGem[[#This Row],[Inwoners]]*100000</f>
        <v>126.98412698412699</v>
      </c>
      <c r="M257" s="58"/>
      <c r="N257" s="58"/>
    </row>
    <row r="258" spans="2:14" x14ac:dyDescent="0.3">
      <c r="B258" s="63">
        <v>43909</v>
      </c>
      <c r="C258" s="64" t="s">
        <v>257</v>
      </c>
      <c r="D258" s="65">
        <v>8.9</v>
      </c>
      <c r="E258" s="66">
        <v>2</v>
      </c>
      <c r="F258" s="67">
        <f>tblGem[[#This Row],[Aantal]]-SUMIFS(tblGem[Aantal],tblGem[Datum],tblGem[[#This Row],[Datum]]-1,tblGem[Plaats],tblGem[[#This Row],[Plaats]])</f>
        <v>2</v>
      </c>
      <c r="G258" s="58" t="str">
        <f>INDEX(tblGemProv[Grootte],MATCH(tblGem[[#This Row],[Plaats]],tblGemProv[Gemeentenaam],0))</f>
        <v>Klein</v>
      </c>
      <c r="H258" s="58" t="str">
        <f>INDEX(tblGemProv[Provincie],MATCH(tblGem[[#This Row],[Plaats]],tblGemProv[Gemeentenaam],0))</f>
        <v>Noord-Brabant</v>
      </c>
      <c r="I258" s="68">
        <f>INDEX(tblGemProv[InwonerAantal],MATCH(tblGem[[#This Row],[Plaats]],tblGemProv[Gemeentenaam],0))</f>
        <v>22401</v>
      </c>
      <c r="J258" s="69">
        <f>tblGem[[#This Row],[Aantal]]/INDEX($N$5:$N$16,MATCH(tblGem[[#This Row],[Prov]],$M$5:$M$16,0))*100000</f>
        <v>7.9104974674542361E-2</v>
      </c>
      <c r="K258" s="69">
        <f>tblGem[[#This Row],[Aantal]]/tblGem[[#This Row],[Inwoners]]*100000</f>
        <v>8.9281728494263657</v>
      </c>
      <c r="M258" s="58"/>
      <c r="N258" s="58"/>
    </row>
    <row r="259" spans="2:14" x14ac:dyDescent="0.3">
      <c r="B259" s="63">
        <v>43909</v>
      </c>
      <c r="C259" s="64" t="s">
        <v>258</v>
      </c>
      <c r="D259" s="65">
        <v>12.9</v>
      </c>
      <c r="E259" s="66">
        <v>6</v>
      </c>
      <c r="F259" s="67">
        <f>tblGem[[#This Row],[Aantal]]-SUMIFS(tblGem[Aantal],tblGem[Datum],tblGem[[#This Row],[Datum]]-1,tblGem[Plaats],tblGem[[#This Row],[Plaats]])</f>
        <v>6</v>
      </c>
      <c r="G259" s="58" t="str">
        <f>INDEX(tblGemProv[Grootte],MATCH(tblGem[[#This Row],[Plaats]],tblGemProv[Gemeentenaam],0))</f>
        <v>Klein</v>
      </c>
      <c r="H259" s="58" t="str">
        <f>INDEX(tblGemProv[Provincie],MATCH(tblGem[[#This Row],[Plaats]],tblGemProv[Gemeentenaam],0))</f>
        <v>Noord-Holland</v>
      </c>
      <c r="I259" s="68">
        <f>INDEX(tblGemProv[InwonerAantal],MATCH(tblGem[[#This Row],[Plaats]],tblGemProv[Gemeentenaam],0))</f>
        <v>46379</v>
      </c>
      <c r="J259" s="69">
        <f>tblGem[[#This Row],[Aantal]]/INDEX($N$5:$N$16,MATCH(tblGem[[#This Row],[Prov]],$M$5:$M$16,0))*100000</f>
        <v>0.21192561975881449</v>
      </c>
      <c r="K259" s="69">
        <f>tblGem[[#This Row],[Aantal]]/tblGem[[#This Row],[Inwoners]]*100000</f>
        <v>12.936889540524806</v>
      </c>
      <c r="M259" s="58"/>
      <c r="N259" s="58"/>
    </row>
    <row r="260" spans="2:14" x14ac:dyDescent="0.3">
      <c r="B260" s="63">
        <v>43909</v>
      </c>
      <c r="C260" s="64" t="s">
        <v>259</v>
      </c>
      <c r="D260" s="65">
        <v>0</v>
      </c>
      <c r="E260" s="66">
        <v>0</v>
      </c>
      <c r="F260" s="67">
        <f>tblGem[[#This Row],[Aantal]]-SUMIFS(tblGem[Aantal],tblGem[Datum],tblGem[[#This Row],[Datum]]-1,tblGem[Plaats],tblGem[[#This Row],[Plaats]])</f>
        <v>0</v>
      </c>
      <c r="G260" s="58" t="str">
        <f>INDEX(tblGemProv[Grootte],MATCH(tblGem[[#This Row],[Plaats]],tblGemProv[Gemeentenaam],0))</f>
        <v>Klein</v>
      </c>
      <c r="H260" s="58" t="str">
        <f>INDEX(tblGemProv[Provincie],MATCH(tblGem[[#This Row],[Plaats]],tblGemProv[Gemeentenaam],0))</f>
        <v>Gelderland</v>
      </c>
      <c r="I260" s="68">
        <f>INDEX(tblGemProv[InwonerAantal],MATCH(tblGem[[#This Row],[Plaats]],tblGemProv[Gemeentenaam],0))</f>
        <v>9751</v>
      </c>
      <c r="J260" s="69">
        <f>tblGem[[#This Row],[Aantal]]/INDEX($N$5:$N$16,MATCH(tblGem[[#This Row],[Prov]],$M$5:$M$16,0))*100000</f>
        <v>0</v>
      </c>
      <c r="K260" s="69">
        <f>tblGem[[#This Row],[Aantal]]/tblGem[[#This Row],[Inwoners]]*100000</f>
        <v>0</v>
      </c>
      <c r="M260" s="58"/>
      <c r="N260" s="58"/>
    </row>
    <row r="261" spans="2:14" x14ac:dyDescent="0.3">
      <c r="B261" s="63">
        <v>43909</v>
      </c>
      <c r="C261" s="64" t="s">
        <v>260</v>
      </c>
      <c r="D261" s="65">
        <v>2.6</v>
      </c>
      <c r="E261" s="66">
        <v>2</v>
      </c>
      <c r="F261" s="67">
        <f>tblGem[[#This Row],[Aantal]]-SUMIFS(tblGem[Aantal],tblGem[Datum],tblGem[[#This Row],[Datum]]-1,tblGem[Plaats],tblGem[[#This Row],[Plaats]])</f>
        <v>2</v>
      </c>
      <c r="G261" s="58" t="str">
        <f>INDEX(tblGemProv[Grootte],MATCH(tblGem[[#This Row],[Plaats]],tblGemProv[Gemeentenaam],0))</f>
        <v>Middelgroot</v>
      </c>
      <c r="H261" s="58" t="str">
        <f>INDEX(tblGemProv[Provincie],MATCH(tblGem[[#This Row],[Plaats]],tblGemProv[Gemeentenaam],0))</f>
        <v>Zuid-Holland</v>
      </c>
      <c r="I261" s="68">
        <f>INDEX(tblGemProv[InwonerAantal],MATCH(tblGem[[#This Row],[Plaats]],tblGemProv[Gemeentenaam],0))</f>
        <v>77907</v>
      </c>
      <c r="J261" s="69">
        <f>tblGem[[#This Row],[Aantal]]/INDEX($N$5:$N$16,MATCH(tblGem[[#This Row],[Prov]],$M$5:$M$16,0))*100000</f>
        <v>5.4854484765538218E-2</v>
      </c>
      <c r="K261" s="69">
        <f>tblGem[[#This Row],[Aantal]]/tblGem[[#This Row],[Inwoners]]*100000</f>
        <v>2.5671634127870413</v>
      </c>
      <c r="M261" s="58"/>
      <c r="N261" s="58"/>
    </row>
    <row r="262" spans="2:14" x14ac:dyDescent="0.3">
      <c r="B262" s="63">
        <v>43909</v>
      </c>
      <c r="C262" s="64" t="s">
        <v>261</v>
      </c>
      <c r="D262" s="65">
        <v>0</v>
      </c>
      <c r="E262" s="66">
        <v>0</v>
      </c>
      <c r="F262" s="67">
        <f>tblGem[[#This Row],[Aantal]]-SUMIFS(tblGem[Aantal],tblGem[Datum],tblGem[[#This Row],[Datum]]-1,tblGem[Plaats],tblGem[[#This Row],[Plaats]])</f>
        <v>0</v>
      </c>
      <c r="G262" s="58" t="str">
        <f>INDEX(tblGemProv[Grootte],MATCH(tblGem[[#This Row],[Plaats]],tblGemProv[Gemeentenaam],0))</f>
        <v>Klein</v>
      </c>
      <c r="H262" s="58" t="str">
        <f>INDEX(tblGemProv[Provincie],MATCH(tblGem[[#This Row],[Plaats]],tblGemProv[Gemeentenaam],0))</f>
        <v>Friesland</v>
      </c>
      <c r="I262" s="68">
        <f>INDEX(tblGemProv[InwonerAantal],MATCH(tblGem[[#This Row],[Plaats]],tblGemProv[Gemeentenaam],0))</f>
        <v>932</v>
      </c>
      <c r="J262" s="69">
        <f>tblGem[[#This Row],[Aantal]]/INDEX($N$5:$N$16,MATCH(tblGem[[#This Row],[Prov]],$M$5:$M$16,0))*100000</f>
        <v>0</v>
      </c>
      <c r="K262" s="69">
        <f>tblGem[[#This Row],[Aantal]]/tblGem[[#This Row],[Inwoners]]*100000</f>
        <v>0</v>
      </c>
      <c r="M262" s="58"/>
      <c r="N262" s="58"/>
    </row>
    <row r="263" spans="2:14" x14ac:dyDescent="0.3">
      <c r="B263" s="63">
        <v>43909</v>
      </c>
      <c r="C263" s="64" t="s">
        <v>262</v>
      </c>
      <c r="D263" s="65">
        <v>5.9</v>
      </c>
      <c r="E263" s="66">
        <v>2</v>
      </c>
      <c r="F263" s="67">
        <f>tblGem[[#This Row],[Aantal]]-SUMIFS(tblGem[Aantal],tblGem[Datum],tblGem[[#This Row],[Datum]]-1,tblGem[Plaats],tblGem[[#This Row],[Plaats]])</f>
        <v>2</v>
      </c>
      <c r="G263" s="58" t="str">
        <f>INDEX(tblGemProv[Grootte],MATCH(tblGem[[#This Row],[Plaats]],tblGemProv[Gemeentenaam],0))</f>
        <v>Klein</v>
      </c>
      <c r="H263" s="58" t="str">
        <f>INDEX(tblGemProv[Provincie],MATCH(tblGem[[#This Row],[Plaats]],tblGemProv[Gemeentenaam],0))</f>
        <v>Zeeland</v>
      </c>
      <c r="I263" s="68">
        <f>INDEX(tblGemProv[InwonerAantal],MATCH(tblGem[[#This Row],[Plaats]],tblGemProv[Gemeentenaam],0))</f>
        <v>33687</v>
      </c>
      <c r="J263" s="69">
        <f>tblGem[[#This Row],[Aantal]]/INDEX($N$5:$N$16,MATCH(tblGem[[#This Row],[Prov]],$M$5:$M$16,0))*100000</f>
        <v>0.52314388549426627</v>
      </c>
      <c r="K263" s="69">
        <f>tblGem[[#This Row],[Aantal]]/tblGem[[#This Row],[Inwoners]]*100000</f>
        <v>5.9370083414967194</v>
      </c>
      <c r="M263" s="58"/>
      <c r="N263" s="58"/>
    </row>
    <row r="264" spans="2:14" x14ac:dyDescent="0.3">
      <c r="B264" s="63">
        <v>43909</v>
      </c>
      <c r="C264" s="64" t="s">
        <v>2</v>
      </c>
      <c r="D264" s="65">
        <v>5</v>
      </c>
      <c r="E264" s="66">
        <v>27</v>
      </c>
      <c r="F264" s="67">
        <f>tblGem[[#This Row],[Aantal]]-SUMIFS(tblGem[Aantal],tblGem[Datum],tblGem[[#This Row],[Datum]]-1,tblGem[Plaats],tblGem[[#This Row],[Plaats]])</f>
        <v>27</v>
      </c>
      <c r="G264" s="58" t="str">
        <f>INDEX(tblGemProv[Grootte],MATCH(tblGem[[#This Row],[Plaats]],tblGemProv[Gemeentenaam],0))</f>
        <v>Groot</v>
      </c>
      <c r="H264" s="58" t="str">
        <f>INDEX(tblGemProv[Provincie],MATCH(tblGem[[#This Row],[Plaats]],tblGemProv[Gemeentenaam],0))</f>
        <v>Zuid-Holland</v>
      </c>
      <c r="I264" s="68">
        <f>INDEX(tblGemProv[InwonerAantal],MATCH(tblGem[[#This Row],[Plaats]],tblGemProv[Gemeentenaam],0))</f>
        <v>532561</v>
      </c>
      <c r="J264" s="69">
        <f>tblGem[[#This Row],[Aantal]]/INDEX($N$5:$N$16,MATCH(tblGem[[#This Row],[Prov]],$M$5:$M$16,0))*100000</f>
        <v>0.74053554433476598</v>
      </c>
      <c r="K264" s="69">
        <f>tblGem[[#This Row],[Aantal]]/tblGem[[#This Row],[Inwoners]]*100000</f>
        <v>5.0698417646053695</v>
      </c>
      <c r="M264" s="58"/>
      <c r="N264" s="58"/>
    </row>
    <row r="265" spans="2:14" x14ac:dyDescent="0.3">
      <c r="B265" s="63">
        <v>43909</v>
      </c>
      <c r="C265" s="64" t="s">
        <v>3</v>
      </c>
      <c r="D265" s="65">
        <v>22.7</v>
      </c>
      <c r="E265" s="66">
        <v>35</v>
      </c>
      <c r="F265" s="67">
        <f>tblGem[[#This Row],[Aantal]]-SUMIFS(tblGem[Aantal],tblGem[Datum],tblGem[[#This Row],[Datum]]-1,tblGem[Plaats],tblGem[[#This Row],[Plaats]])</f>
        <v>35</v>
      </c>
      <c r="G265" s="58" t="str">
        <f>INDEX(tblGemProv[Grootte],MATCH(tblGem[[#This Row],[Plaats]],tblGemProv[Gemeentenaam],0))</f>
        <v>Groot</v>
      </c>
      <c r="H265" s="58" t="str">
        <f>INDEX(tblGemProv[Provincie],MATCH(tblGem[[#This Row],[Plaats]],tblGemProv[Gemeentenaam],0))</f>
        <v>Noord-Brabant</v>
      </c>
      <c r="I265" s="68">
        <f>INDEX(tblGemProv[InwonerAantal],MATCH(tblGem[[#This Row],[Plaats]],tblGemProv[Gemeentenaam],0))</f>
        <v>153434</v>
      </c>
      <c r="J265" s="69">
        <f>tblGem[[#This Row],[Aantal]]/INDEX($N$5:$N$16,MATCH(tblGem[[#This Row],[Prov]],$M$5:$M$16,0))*100000</f>
        <v>1.3843370568044913</v>
      </c>
      <c r="K265" s="69">
        <f>tblGem[[#This Row],[Aantal]]/tblGem[[#This Row],[Inwoners]]*100000</f>
        <v>22.811110966278662</v>
      </c>
      <c r="M265" s="58"/>
      <c r="N265" s="58"/>
    </row>
    <row r="266" spans="2:14" x14ac:dyDescent="0.3">
      <c r="B266" s="63">
        <v>43909</v>
      </c>
      <c r="C266" s="64" t="s">
        <v>263</v>
      </c>
      <c r="D266" s="65">
        <v>47.5</v>
      </c>
      <c r="E266" s="66">
        <v>5</v>
      </c>
      <c r="F266" s="67">
        <f>tblGem[[#This Row],[Aantal]]-SUMIFS(tblGem[Aantal],tblGem[Datum],tblGem[[#This Row],[Datum]]-1,tblGem[Plaats],tblGem[[#This Row],[Plaats]])</f>
        <v>5</v>
      </c>
      <c r="G266" s="58" t="str">
        <f>INDEX(tblGemProv[Grootte],MATCH(tblGem[[#This Row],[Plaats]],tblGemProv[Gemeentenaam],0))</f>
        <v>Klein</v>
      </c>
      <c r="H266" s="58" t="str">
        <f>INDEX(tblGemProv[Provincie],MATCH(tblGem[[#This Row],[Plaats]],tblGemProv[Gemeentenaam],0))</f>
        <v>Limburg</v>
      </c>
      <c r="I266" s="68">
        <f>INDEX(tblGemProv[InwonerAantal],MATCH(tblGem[[#This Row],[Plaats]],tblGemProv[Gemeentenaam],0))</f>
        <v>10561</v>
      </c>
      <c r="J266" s="69">
        <f>tblGem[[#This Row],[Aantal]]/INDEX($N$5:$N$16,MATCH(tblGem[[#This Row],[Prov]],$M$5:$M$16,0))*100000</f>
        <v>0.44754824122492165</v>
      </c>
      <c r="K266" s="69">
        <f>tblGem[[#This Row],[Aantal]]/tblGem[[#This Row],[Inwoners]]*100000</f>
        <v>47.344001515008053</v>
      </c>
      <c r="M266" s="58"/>
      <c r="N266" s="58"/>
    </row>
    <row r="267" spans="2:14" x14ac:dyDescent="0.3">
      <c r="B267" s="63">
        <v>43909</v>
      </c>
      <c r="C267" s="64" t="s">
        <v>264</v>
      </c>
      <c r="D267" s="65">
        <v>68.900000000000006</v>
      </c>
      <c r="E267" s="66">
        <v>8</v>
      </c>
      <c r="F267" s="67">
        <f>tblGem[[#This Row],[Aantal]]-SUMIFS(tblGem[Aantal],tblGem[Datum],tblGem[[#This Row],[Datum]]-1,tblGem[Plaats],tblGem[[#This Row],[Plaats]])</f>
        <v>8</v>
      </c>
      <c r="G267" s="58" t="str">
        <f>INDEX(tblGemProv[Grootte],MATCH(tblGem[[#This Row],[Plaats]],tblGemProv[Gemeentenaam],0))</f>
        <v>Klein</v>
      </c>
      <c r="H267" s="58" t="str">
        <f>INDEX(tblGemProv[Provincie],MATCH(tblGem[[#This Row],[Plaats]],tblGemProv[Gemeentenaam],0))</f>
        <v>Noord-Brabant</v>
      </c>
      <c r="I267" s="68">
        <f>INDEX(tblGemProv[InwonerAantal],MATCH(tblGem[[#This Row],[Plaats]],tblGemProv[Gemeentenaam],0))</f>
        <v>11577</v>
      </c>
      <c r="J267" s="69">
        <f>tblGem[[#This Row],[Aantal]]/INDEX($N$5:$N$16,MATCH(tblGem[[#This Row],[Prov]],$M$5:$M$16,0))*100000</f>
        <v>0.31641989869816944</v>
      </c>
      <c r="K267" s="69">
        <f>tblGem[[#This Row],[Aantal]]/tblGem[[#This Row],[Inwoners]]*100000</f>
        <v>69.102530880193484</v>
      </c>
      <c r="M267" s="58"/>
      <c r="N267" s="58"/>
    </row>
    <row r="268" spans="2:14" x14ac:dyDescent="0.3">
      <c r="B268" s="63">
        <v>43909</v>
      </c>
      <c r="C268" s="64" t="s">
        <v>265</v>
      </c>
      <c r="D268" s="65">
        <v>34.5</v>
      </c>
      <c r="E268" s="66">
        <v>10</v>
      </c>
      <c r="F268" s="67">
        <f>tblGem[[#This Row],[Aantal]]-SUMIFS(tblGem[Aantal],tblGem[Datum],tblGem[[#This Row],[Datum]]-1,tblGem[Plaats],tblGem[[#This Row],[Plaats]])</f>
        <v>10</v>
      </c>
      <c r="G268" s="58" t="str">
        <f>INDEX(tblGemProv[Grootte],MATCH(tblGem[[#This Row],[Plaats]],tblGemProv[Gemeentenaam],0))</f>
        <v>Klein</v>
      </c>
      <c r="H268" s="58" t="str">
        <f>INDEX(tblGemProv[Provincie],MATCH(tblGem[[#This Row],[Plaats]],tblGemProv[Gemeentenaam],0))</f>
        <v>Noord-Brabant</v>
      </c>
      <c r="I268" s="68">
        <f>INDEX(tblGemProv[InwonerAantal],MATCH(tblGem[[#This Row],[Plaats]],tblGemProv[Gemeentenaam],0))</f>
        <v>28673</v>
      </c>
      <c r="J268" s="69">
        <f>tblGem[[#This Row],[Aantal]]/INDEX($N$5:$N$16,MATCH(tblGem[[#This Row],[Prov]],$M$5:$M$16,0))*100000</f>
        <v>0.3955248733727118</v>
      </c>
      <c r="K268" s="69">
        <f>tblGem[[#This Row],[Aantal]]/tblGem[[#This Row],[Inwoners]]*100000</f>
        <v>34.876015763959124</v>
      </c>
      <c r="M268" s="58"/>
      <c r="N268" s="58"/>
    </row>
    <row r="269" spans="2:14" x14ac:dyDescent="0.3">
      <c r="B269" s="63">
        <v>43909</v>
      </c>
      <c r="C269" s="64" t="s">
        <v>266</v>
      </c>
      <c r="D269" s="65">
        <v>55</v>
      </c>
      <c r="E269" s="66">
        <v>51</v>
      </c>
      <c r="F269" s="67">
        <f>tblGem[[#This Row],[Aantal]]-SUMIFS(tblGem[Aantal],tblGem[Datum],tblGem[[#This Row],[Datum]]-1,tblGem[Plaats],tblGem[[#This Row],[Plaats]])</f>
        <v>51</v>
      </c>
      <c r="G269" s="58" t="str">
        <f>INDEX(tblGemProv[Grootte],MATCH(tblGem[[#This Row],[Plaats]],tblGemProv[Gemeentenaam],0))</f>
        <v>Middelgroot</v>
      </c>
      <c r="H269" s="58" t="str">
        <f>INDEX(tblGemProv[Provincie],MATCH(tblGem[[#This Row],[Plaats]],tblGemProv[Gemeentenaam],0))</f>
        <v>Limburg</v>
      </c>
      <c r="I269" s="68">
        <f>INDEX(tblGemProv[InwonerAantal],MATCH(tblGem[[#This Row],[Plaats]],tblGemProv[Gemeentenaam],0))</f>
        <v>92956</v>
      </c>
      <c r="J269" s="69">
        <f>tblGem[[#This Row],[Aantal]]/INDEX($N$5:$N$16,MATCH(tblGem[[#This Row],[Prov]],$M$5:$M$16,0))*100000</f>
        <v>4.5649920604942009</v>
      </c>
      <c r="K269" s="69">
        <f>tblGem[[#This Row],[Aantal]]/tblGem[[#This Row],[Inwoners]]*100000</f>
        <v>54.864667154352595</v>
      </c>
      <c r="M269" s="58"/>
      <c r="N269" s="58"/>
    </row>
    <row r="270" spans="2:14" x14ac:dyDescent="0.3">
      <c r="B270" s="63">
        <v>43909</v>
      </c>
      <c r="C270" s="64" t="s">
        <v>267</v>
      </c>
      <c r="D270" s="65">
        <v>4</v>
      </c>
      <c r="E270" s="66">
        <v>1</v>
      </c>
      <c r="F270" s="67">
        <f>tblGem[[#This Row],[Aantal]]-SUMIFS(tblGem[Aantal],tblGem[Datum],tblGem[[#This Row],[Datum]]-1,tblGem[Plaats],tblGem[[#This Row],[Plaats]])</f>
        <v>1</v>
      </c>
      <c r="G270" s="58" t="str">
        <f>INDEX(tblGemProv[Grootte],MATCH(tblGem[[#This Row],[Plaats]],tblGemProv[Gemeentenaam],0))</f>
        <v>Klein</v>
      </c>
      <c r="H270" s="58" t="str">
        <f>INDEX(tblGemProv[Provincie],MATCH(tblGem[[#This Row],[Plaats]],tblGemProv[Gemeentenaam],0))</f>
        <v>Zuid-Holland</v>
      </c>
      <c r="I270" s="68">
        <f>INDEX(tblGemProv[InwonerAantal],MATCH(tblGem[[#This Row],[Plaats]],tblGemProv[Gemeentenaam],0))</f>
        <v>25020</v>
      </c>
      <c r="J270" s="69">
        <f>tblGem[[#This Row],[Aantal]]/INDEX($N$5:$N$16,MATCH(tblGem[[#This Row],[Prov]],$M$5:$M$16,0))*100000</f>
        <v>2.7427242382769109E-2</v>
      </c>
      <c r="K270" s="69">
        <f>tblGem[[#This Row],[Aantal]]/tblGem[[#This Row],[Inwoners]]*100000</f>
        <v>3.9968025579536373</v>
      </c>
      <c r="M270" s="58"/>
      <c r="N270" s="58"/>
    </row>
    <row r="271" spans="2:14" x14ac:dyDescent="0.3">
      <c r="B271" s="63">
        <v>43909</v>
      </c>
      <c r="C271" s="64" t="s">
        <v>268</v>
      </c>
      <c r="D271" s="65">
        <v>8.6</v>
      </c>
      <c r="E271" s="66">
        <v>2</v>
      </c>
      <c r="F271" s="67">
        <f>tblGem[[#This Row],[Aantal]]-SUMIFS(tblGem[Aantal],tblGem[Datum],tblGem[[#This Row],[Datum]]-1,tblGem[Plaats],tblGem[[#This Row],[Plaats]])</f>
        <v>2</v>
      </c>
      <c r="G271" s="58" t="str">
        <f>INDEX(tblGemProv[Grootte],MATCH(tblGem[[#This Row],[Plaats]],tblGemProv[Gemeentenaam],0))</f>
        <v>Klein</v>
      </c>
      <c r="H271" s="58" t="str">
        <f>INDEX(tblGemProv[Provincie],MATCH(tblGem[[#This Row],[Plaats]],tblGemProv[Gemeentenaam],0))</f>
        <v>Zeeland</v>
      </c>
      <c r="I271" s="68">
        <f>INDEX(tblGemProv[InwonerAantal],MATCH(tblGem[[#This Row],[Plaats]],tblGemProv[Gemeentenaam],0))</f>
        <v>23526</v>
      </c>
      <c r="J271" s="69">
        <f>tblGem[[#This Row],[Aantal]]/INDEX($N$5:$N$16,MATCH(tblGem[[#This Row],[Prov]],$M$5:$M$16,0))*100000</f>
        <v>0.52314388549426627</v>
      </c>
      <c r="K271" s="69">
        <f>tblGem[[#This Row],[Aantal]]/tblGem[[#This Row],[Inwoners]]*100000</f>
        <v>8.5012326787384165</v>
      </c>
      <c r="M271" s="58"/>
      <c r="N271" s="58"/>
    </row>
    <row r="272" spans="2:14" x14ac:dyDescent="0.3">
      <c r="B272" s="63">
        <v>43909</v>
      </c>
      <c r="C272" s="64" t="s">
        <v>269</v>
      </c>
      <c r="D272" s="65">
        <v>5.4</v>
      </c>
      <c r="E272" s="66">
        <v>3</v>
      </c>
      <c r="F272" s="67">
        <f>tblGem[[#This Row],[Aantal]]-SUMIFS(tblGem[Aantal],tblGem[Datum],tblGem[[#This Row],[Datum]]-1,tblGem[Plaats],tblGem[[#This Row],[Plaats]])</f>
        <v>3</v>
      </c>
      <c r="G272" s="58" t="str">
        <f>INDEX(tblGemProv[Grootte],MATCH(tblGem[[#This Row],[Plaats]],tblGemProv[Gemeentenaam],0))</f>
        <v>Middelgroot</v>
      </c>
      <c r="H272" s="58" t="str">
        <f>INDEX(tblGemProv[Provincie],MATCH(tblGem[[#This Row],[Plaats]],tblGemProv[Gemeentenaam],0))</f>
        <v>Friesland</v>
      </c>
      <c r="I272" s="68">
        <f>INDEX(tblGemProv[InwonerAantal],MATCH(tblGem[[#This Row],[Plaats]],tblGemProv[Gemeentenaam],0))</f>
        <v>55889</v>
      </c>
      <c r="J272" s="69">
        <f>tblGem[[#This Row],[Aantal]]/INDEX($N$5:$N$16,MATCH(tblGem[[#This Row],[Prov]],$M$5:$M$16,0))*100000</f>
        <v>0.46348653108140681</v>
      </c>
      <c r="K272" s="69">
        <f>tblGem[[#This Row],[Aantal]]/tblGem[[#This Row],[Inwoners]]*100000</f>
        <v>5.3677825690207372</v>
      </c>
      <c r="M272" s="58"/>
      <c r="N272" s="58"/>
    </row>
    <row r="273" spans="2:14" x14ac:dyDescent="0.3">
      <c r="B273" s="63">
        <v>43909</v>
      </c>
      <c r="C273" s="64" t="s">
        <v>270</v>
      </c>
      <c r="D273" s="65">
        <v>28.1</v>
      </c>
      <c r="E273" s="66">
        <v>13</v>
      </c>
      <c r="F273" s="67">
        <f>tblGem[[#This Row],[Aantal]]-SUMIFS(tblGem[Aantal],tblGem[Datum],tblGem[[#This Row],[Datum]]-1,tblGem[Plaats],tblGem[[#This Row],[Plaats]])</f>
        <v>13</v>
      </c>
      <c r="G273" s="58" t="str">
        <f>INDEX(tblGemProv[Grootte],MATCH(tblGem[[#This Row],[Plaats]],tblGemProv[Gemeentenaam],0))</f>
        <v>Klein</v>
      </c>
      <c r="H273" s="58" t="str">
        <f>INDEX(tblGemProv[Provincie],MATCH(tblGem[[#This Row],[Plaats]],tblGemProv[Gemeentenaam],0))</f>
        <v>Utrecht</v>
      </c>
      <c r="I273" s="68">
        <f>INDEX(tblGemProv[InwonerAantal],MATCH(tblGem[[#This Row],[Plaats]],tblGemProv[Gemeentenaam],0))</f>
        <v>46089</v>
      </c>
      <c r="J273" s="69">
        <f>tblGem[[#This Row],[Aantal]]/INDEX($N$5:$N$16,MATCH(tblGem[[#This Row],[Prov]],$M$5:$M$16,0))*100000</f>
        <v>0.97706306866949566</v>
      </c>
      <c r="K273" s="69">
        <f>tblGem[[#This Row],[Aantal]]/tblGem[[#This Row],[Inwoners]]*100000</f>
        <v>28.206296513267805</v>
      </c>
      <c r="M273" s="58"/>
      <c r="N273" s="58"/>
    </row>
    <row r="274" spans="2:14" x14ac:dyDescent="0.3">
      <c r="B274" s="63">
        <v>43909</v>
      </c>
      <c r="C274" s="64" t="s">
        <v>271</v>
      </c>
      <c r="D274" s="65">
        <v>15.5</v>
      </c>
      <c r="E274" s="66">
        <v>3</v>
      </c>
      <c r="F274" s="67">
        <f>tblGem[[#This Row],[Aantal]]-SUMIFS(tblGem[Aantal],tblGem[Datum],tblGem[[#This Row],[Datum]]-1,tblGem[Plaats],tblGem[[#This Row],[Plaats]])</f>
        <v>3</v>
      </c>
      <c r="G274" s="58" t="str">
        <f>INDEX(tblGemProv[Grootte],MATCH(tblGem[[#This Row],[Plaats]],tblGemProv[Gemeentenaam],0))</f>
        <v>Klein</v>
      </c>
      <c r="H274" s="58" t="str">
        <f>INDEX(tblGemProv[Provincie],MATCH(tblGem[[#This Row],[Plaats]],tblGemProv[Gemeentenaam],0))</f>
        <v>Noord-Brabant</v>
      </c>
      <c r="I274" s="68">
        <f>INDEX(tblGemProv[InwonerAantal],MATCH(tblGem[[#This Row],[Plaats]],tblGemProv[Gemeentenaam],0))</f>
        <v>19120</v>
      </c>
      <c r="J274" s="69">
        <f>tblGem[[#This Row],[Aantal]]/INDEX($N$5:$N$16,MATCH(tblGem[[#This Row],[Prov]],$M$5:$M$16,0))*100000</f>
        <v>0.11865746201181353</v>
      </c>
      <c r="K274" s="69">
        <f>tblGem[[#This Row],[Aantal]]/tblGem[[#This Row],[Inwoners]]*100000</f>
        <v>15.690376569037657</v>
      </c>
      <c r="M274" s="58"/>
      <c r="N274" s="58"/>
    </row>
    <row r="275" spans="2:14" x14ac:dyDescent="0.3">
      <c r="B275" s="63">
        <v>43909</v>
      </c>
      <c r="C275" s="64" t="s">
        <v>272</v>
      </c>
      <c r="D275" s="65">
        <v>29.6</v>
      </c>
      <c r="E275" s="66">
        <v>5</v>
      </c>
      <c r="F275" s="67">
        <f>tblGem[[#This Row],[Aantal]]-SUMIFS(tblGem[Aantal],tblGem[Datum],tblGem[[#This Row],[Datum]]-1,tblGem[Plaats],tblGem[[#This Row],[Plaats]])</f>
        <v>5</v>
      </c>
      <c r="G275" s="58" t="str">
        <f>INDEX(tblGemProv[Grootte],MATCH(tblGem[[#This Row],[Plaats]],tblGemProv[Gemeentenaam],0))</f>
        <v>Klein</v>
      </c>
      <c r="H275" s="58" t="str">
        <f>INDEX(tblGemProv[Provincie],MATCH(tblGem[[#This Row],[Plaats]],tblGemProv[Gemeentenaam],0))</f>
        <v>Noord-Brabant</v>
      </c>
      <c r="I275" s="68">
        <f>INDEX(tblGemProv[InwonerAantal],MATCH(tblGem[[#This Row],[Plaats]],tblGemProv[Gemeentenaam],0))</f>
        <v>16753</v>
      </c>
      <c r="J275" s="69">
        <f>tblGem[[#This Row],[Aantal]]/INDEX($N$5:$N$16,MATCH(tblGem[[#This Row],[Prov]],$M$5:$M$16,0))*100000</f>
        <v>0.1977624366863559</v>
      </c>
      <c r="K275" s="69">
        <f>tblGem[[#This Row],[Aantal]]/tblGem[[#This Row],[Inwoners]]*100000</f>
        <v>29.845400823733062</v>
      </c>
      <c r="M275" s="58"/>
      <c r="N275" s="58"/>
    </row>
    <row r="276" spans="2:14" x14ac:dyDescent="0.3">
      <c r="B276" s="63">
        <v>43909</v>
      </c>
      <c r="C276" s="64" t="s">
        <v>273</v>
      </c>
      <c r="D276" s="65">
        <v>0</v>
      </c>
      <c r="E276" s="66">
        <v>0</v>
      </c>
      <c r="F276" s="67">
        <f>tblGem[[#This Row],[Aantal]]-SUMIFS(tblGem[Aantal],tblGem[Datum],tblGem[[#This Row],[Datum]]-1,tblGem[Plaats],tblGem[[#This Row],[Plaats]])</f>
        <v>0</v>
      </c>
      <c r="G276" s="58" t="str">
        <f>INDEX(tblGemProv[Grootte],MATCH(tblGem[[#This Row],[Plaats]],tblGemProv[Gemeentenaam],0))</f>
        <v>Klein</v>
      </c>
      <c r="H276" s="58" t="str">
        <f>INDEX(tblGemProv[Provincie],MATCH(tblGem[[#This Row],[Plaats]],tblGemProv[Gemeentenaam],0))</f>
        <v>Groningen</v>
      </c>
      <c r="I276" s="68">
        <f>INDEX(tblGemProv[InwonerAantal],MATCH(tblGem[[#This Row],[Plaats]],tblGemProv[Gemeentenaam],0))</f>
        <v>32258</v>
      </c>
      <c r="J276" s="69">
        <f>tblGem[[#This Row],[Aantal]]/INDEX($N$5:$N$16,MATCH(tblGem[[#This Row],[Prov]],$M$5:$M$16,0))*100000</f>
        <v>0</v>
      </c>
      <c r="K276" s="69">
        <f>tblGem[[#This Row],[Aantal]]/tblGem[[#This Row],[Inwoners]]*100000</f>
        <v>0</v>
      </c>
      <c r="M276" s="58"/>
      <c r="N276" s="58"/>
    </row>
    <row r="277" spans="2:14" x14ac:dyDescent="0.3">
      <c r="B277" s="63">
        <v>43909</v>
      </c>
      <c r="C277" s="64" t="s">
        <v>274</v>
      </c>
      <c r="D277" s="65">
        <v>11.8</v>
      </c>
      <c r="E277" s="66">
        <v>2</v>
      </c>
      <c r="F277" s="67">
        <f>tblGem[[#This Row],[Aantal]]-SUMIFS(tblGem[Aantal],tblGem[Datum],tblGem[[#This Row],[Datum]]-1,tblGem[Plaats],tblGem[[#This Row],[Plaats]])</f>
        <v>2</v>
      </c>
      <c r="G277" s="58" t="str">
        <f>INDEX(tblGemProv[Grootte],MATCH(tblGem[[#This Row],[Plaats]],tblGemProv[Gemeentenaam],0))</f>
        <v>Klein</v>
      </c>
      <c r="H277" s="58" t="str">
        <f>INDEX(tblGemProv[Provincie],MATCH(tblGem[[#This Row],[Plaats]],tblGemProv[Gemeentenaam],0))</f>
        <v>Overijssel</v>
      </c>
      <c r="I277" s="68">
        <f>INDEX(tblGemProv[InwonerAantal],MATCH(tblGem[[#This Row],[Plaats]],tblGemProv[Gemeentenaam],0))</f>
        <v>16797</v>
      </c>
      <c r="J277" s="69">
        <f>tblGem[[#This Row],[Aantal]]/INDEX($N$5:$N$16,MATCH(tblGem[[#This Row],[Prov]],$M$5:$M$16,0))*100000</f>
        <v>0.17368634504008246</v>
      </c>
      <c r="K277" s="69">
        <f>tblGem[[#This Row],[Aantal]]/tblGem[[#This Row],[Inwoners]]*100000</f>
        <v>11.906888134785973</v>
      </c>
      <c r="M277" s="58"/>
      <c r="N277" s="58"/>
    </row>
    <row r="278" spans="2:14" x14ac:dyDescent="0.3">
      <c r="B278" s="63">
        <v>43909</v>
      </c>
      <c r="C278" s="64" t="s">
        <v>275</v>
      </c>
      <c r="D278" s="65">
        <v>13.8</v>
      </c>
      <c r="E278" s="66">
        <v>3</v>
      </c>
      <c r="F278" s="67">
        <f>tblGem[[#This Row],[Aantal]]-SUMIFS(tblGem[Aantal],tblGem[Datum],tblGem[[#This Row],[Datum]]-1,tblGem[Plaats],tblGem[[#This Row],[Plaats]])</f>
        <v>3</v>
      </c>
      <c r="G278" s="58" t="str">
        <f>INDEX(tblGemProv[Grootte],MATCH(tblGem[[#This Row],[Plaats]],tblGemProv[Gemeentenaam],0))</f>
        <v>Klein</v>
      </c>
      <c r="H278" s="58" t="str">
        <f>INDEX(tblGemProv[Provincie],MATCH(tblGem[[#This Row],[Plaats]],tblGemProv[Gemeentenaam],0))</f>
        <v>Noord-Holland</v>
      </c>
      <c r="I278" s="68">
        <f>INDEX(tblGemProv[InwonerAantal],MATCH(tblGem[[#This Row],[Plaats]],tblGemProv[Gemeentenaam],0))</f>
        <v>21670</v>
      </c>
      <c r="J278" s="69">
        <f>tblGem[[#This Row],[Aantal]]/INDEX($N$5:$N$16,MATCH(tblGem[[#This Row],[Prov]],$M$5:$M$16,0))*100000</f>
        <v>0.10596280987940725</v>
      </c>
      <c r="K278" s="69">
        <f>tblGem[[#This Row],[Aantal]]/tblGem[[#This Row],[Inwoners]]*100000</f>
        <v>13.844023996308259</v>
      </c>
      <c r="M278" s="58"/>
      <c r="N278" s="58"/>
    </row>
    <row r="279" spans="2:14" x14ac:dyDescent="0.3">
      <c r="B279" s="63">
        <v>43909</v>
      </c>
      <c r="C279" s="64" t="s">
        <v>276</v>
      </c>
      <c r="D279" s="65">
        <v>16</v>
      </c>
      <c r="E279" s="66">
        <v>4</v>
      </c>
      <c r="F279" s="67">
        <f>tblGem[[#This Row],[Aantal]]-SUMIFS(tblGem[Aantal],tblGem[Datum],tblGem[[#This Row],[Datum]]-1,tblGem[Plaats],tblGem[[#This Row],[Plaats]])</f>
        <v>4</v>
      </c>
      <c r="G279" s="58" t="str">
        <f>INDEX(tblGemProv[Grootte],MATCH(tblGem[[#This Row],[Plaats]],tblGemProv[Gemeentenaam],0))</f>
        <v>Klein</v>
      </c>
      <c r="H279" s="58" t="str">
        <f>INDEX(tblGemProv[Provincie],MATCH(tblGem[[#This Row],[Plaats]],tblGemProv[Gemeentenaam],0))</f>
        <v>Noord-Brabant</v>
      </c>
      <c r="I279" s="68">
        <f>INDEX(tblGemProv[InwonerAantal],MATCH(tblGem[[#This Row],[Plaats]],tblGemProv[Gemeentenaam],0))</f>
        <v>24781</v>
      </c>
      <c r="J279" s="69">
        <f>tblGem[[#This Row],[Aantal]]/INDEX($N$5:$N$16,MATCH(tblGem[[#This Row],[Prov]],$M$5:$M$16,0))*100000</f>
        <v>0.15820994934908472</v>
      </c>
      <c r="K279" s="69">
        <f>tblGem[[#This Row],[Aantal]]/tblGem[[#This Row],[Inwoners]]*100000</f>
        <v>16.141398652193214</v>
      </c>
      <c r="M279" s="58"/>
      <c r="N279" s="58"/>
    </row>
    <row r="280" spans="2:14" x14ac:dyDescent="0.3">
      <c r="B280" s="63">
        <v>43909</v>
      </c>
      <c r="C280" s="64" t="s">
        <v>277</v>
      </c>
      <c r="D280" s="65">
        <v>2.2999999999999998</v>
      </c>
      <c r="E280" s="66">
        <v>1</v>
      </c>
      <c r="F280" s="67">
        <f>tblGem[[#This Row],[Aantal]]-SUMIFS(tblGem[Aantal],tblGem[Datum],tblGem[[#This Row],[Datum]]-1,tblGem[Plaats],tblGem[[#This Row],[Plaats]])</f>
        <v>1</v>
      </c>
      <c r="G280" s="58" t="str">
        <f>INDEX(tblGemProv[Grootte],MATCH(tblGem[[#This Row],[Plaats]],tblGemProv[Gemeentenaam],0))</f>
        <v>Klein</v>
      </c>
      <c r="H280" s="58" t="str">
        <f>INDEX(tblGemProv[Provincie],MATCH(tblGem[[#This Row],[Plaats]],tblGemProv[Gemeentenaam],0))</f>
        <v>Overijssel</v>
      </c>
      <c r="I280" s="68">
        <f>INDEX(tblGemProv[InwonerAantal],MATCH(tblGem[[#This Row],[Plaats]],tblGemProv[Gemeentenaam],0))</f>
        <v>43768</v>
      </c>
      <c r="J280" s="69">
        <f>tblGem[[#This Row],[Aantal]]/INDEX($N$5:$N$16,MATCH(tblGem[[#This Row],[Prov]],$M$5:$M$16,0))*100000</f>
        <v>8.6843172520041229E-2</v>
      </c>
      <c r="K280" s="69">
        <f>tblGem[[#This Row],[Aantal]]/tblGem[[#This Row],[Inwoners]]*100000</f>
        <v>2.2847742643026869</v>
      </c>
      <c r="M280" s="58"/>
      <c r="N280" s="58"/>
    </row>
    <row r="281" spans="2:14" x14ac:dyDescent="0.3">
      <c r="B281" s="63">
        <v>43909</v>
      </c>
      <c r="C281" s="64" t="s">
        <v>278</v>
      </c>
      <c r="D281" s="65">
        <v>16</v>
      </c>
      <c r="E281" s="66">
        <v>4</v>
      </c>
      <c r="F281" s="67">
        <f>tblGem[[#This Row],[Aantal]]-SUMIFS(tblGem[Aantal],tblGem[Datum],tblGem[[#This Row],[Datum]]-1,tblGem[Plaats],tblGem[[#This Row],[Plaats]])</f>
        <v>4</v>
      </c>
      <c r="G281" s="58" t="str">
        <f>INDEX(tblGemProv[Grootte],MATCH(tblGem[[#This Row],[Plaats]],tblGemProv[Gemeentenaam],0))</f>
        <v>Klein</v>
      </c>
      <c r="H281" s="58" t="str">
        <f>INDEX(tblGemProv[Provincie],MATCH(tblGem[[#This Row],[Plaats]],tblGemProv[Gemeentenaam],0))</f>
        <v>Limburg</v>
      </c>
      <c r="I281" s="68">
        <f>INDEX(tblGemProv[InwonerAantal],MATCH(tblGem[[#This Row],[Plaats]],tblGemProv[Gemeentenaam],0))</f>
        <v>24987</v>
      </c>
      <c r="J281" s="69">
        <f>tblGem[[#This Row],[Aantal]]/INDEX($N$5:$N$16,MATCH(tblGem[[#This Row],[Prov]],$M$5:$M$16,0))*100000</f>
        <v>0.35803859297993729</v>
      </c>
      <c r="K281" s="69">
        <f>tblGem[[#This Row],[Aantal]]/tblGem[[#This Row],[Inwoners]]*100000</f>
        <v>16.0083243286509</v>
      </c>
      <c r="M281" s="58"/>
      <c r="N281" s="58"/>
    </row>
    <row r="282" spans="2:14" x14ac:dyDescent="0.3">
      <c r="B282" s="63">
        <v>43909</v>
      </c>
      <c r="C282" s="64" t="s">
        <v>279</v>
      </c>
      <c r="D282" s="65">
        <v>15.5</v>
      </c>
      <c r="E282" s="66">
        <v>10</v>
      </c>
      <c r="F282" s="67">
        <f>tblGem[[#This Row],[Aantal]]-SUMIFS(tblGem[Aantal],tblGem[Datum],tblGem[[#This Row],[Datum]]-1,tblGem[Plaats],tblGem[[#This Row],[Plaats]])</f>
        <v>10</v>
      </c>
      <c r="G282" s="58" t="str">
        <f>INDEX(tblGemProv[Grootte],MATCH(tblGem[[#This Row],[Plaats]],tblGemProv[Gemeentenaam],0))</f>
        <v>Middelgroot</v>
      </c>
      <c r="H282" s="58" t="str">
        <f>INDEX(tblGemProv[Provincie],MATCH(tblGem[[#This Row],[Plaats]],tblGemProv[Gemeentenaam],0))</f>
        <v>Utrecht</v>
      </c>
      <c r="I282" s="68">
        <f>INDEX(tblGemProv[InwonerAantal],MATCH(tblGem[[#This Row],[Plaats]],tblGemProv[Gemeentenaam],0))</f>
        <v>64513</v>
      </c>
      <c r="J282" s="69">
        <f>tblGem[[#This Row],[Aantal]]/INDEX($N$5:$N$16,MATCH(tblGem[[#This Row],[Prov]],$M$5:$M$16,0))*100000</f>
        <v>0.75158697589961199</v>
      </c>
      <c r="K282" s="69">
        <f>tblGem[[#This Row],[Aantal]]/tblGem[[#This Row],[Inwoners]]*100000</f>
        <v>15.500751786461642</v>
      </c>
      <c r="M282" s="58"/>
      <c r="N282" s="58"/>
    </row>
    <row r="283" spans="2:14" x14ac:dyDescent="0.3">
      <c r="B283" s="63">
        <v>43909</v>
      </c>
      <c r="C283" s="64" t="s">
        <v>280</v>
      </c>
      <c r="D283" s="65">
        <v>2.2000000000000002</v>
      </c>
      <c r="E283" s="66">
        <v>2</v>
      </c>
      <c r="F283" s="67">
        <f>tblGem[[#This Row],[Aantal]]-SUMIFS(tblGem[Aantal],tblGem[Datum],tblGem[[#This Row],[Datum]]-1,tblGem[Plaats],tblGem[[#This Row],[Plaats]])</f>
        <v>2</v>
      </c>
      <c r="G283" s="58" t="str">
        <f>INDEX(tblGemProv[Grootte],MATCH(tblGem[[#This Row],[Plaats]],tblGemProv[Gemeentenaam],0))</f>
        <v>Middelgroot</v>
      </c>
      <c r="H283" s="58" t="str">
        <f>INDEX(tblGemProv[Provincie],MATCH(tblGem[[#This Row],[Plaats]],tblGemProv[Gemeentenaam],0))</f>
        <v>Friesland</v>
      </c>
      <c r="I283" s="68">
        <f>INDEX(tblGemProv[InwonerAantal],MATCH(tblGem[[#This Row],[Plaats]],tblGemProv[Gemeentenaam],0))</f>
        <v>89583</v>
      </c>
      <c r="J283" s="69">
        <f>tblGem[[#This Row],[Aantal]]/INDEX($N$5:$N$16,MATCH(tblGem[[#This Row],[Prov]],$M$5:$M$16,0))*100000</f>
        <v>0.30899102072093787</v>
      </c>
      <c r="K283" s="69">
        <f>tblGem[[#This Row],[Aantal]]/tblGem[[#This Row],[Inwoners]]*100000</f>
        <v>2.2325664467588715</v>
      </c>
      <c r="M283" s="58"/>
      <c r="N283" s="58"/>
    </row>
    <row r="284" spans="2:14" x14ac:dyDescent="0.3">
      <c r="B284" s="63">
        <v>43909</v>
      </c>
      <c r="C284" s="64" t="s">
        <v>281</v>
      </c>
      <c r="D284" s="65">
        <v>7.3</v>
      </c>
      <c r="E284" s="66">
        <v>4</v>
      </c>
      <c r="F284" s="67">
        <f>tblGem[[#This Row],[Aantal]]-SUMIFS(tblGem[Aantal],tblGem[Datum],tblGem[[#This Row],[Datum]]-1,tblGem[Plaats],tblGem[[#This Row],[Plaats]])</f>
        <v>4</v>
      </c>
      <c r="G284" s="58" t="str">
        <f>INDEX(tblGemProv[Grootte],MATCH(tblGem[[#This Row],[Plaats]],tblGemProv[Gemeentenaam],0))</f>
        <v>Middelgroot</v>
      </c>
      <c r="H284" s="58" t="str">
        <f>INDEX(tblGemProv[Provincie],MATCH(tblGem[[#This Row],[Plaats]],tblGemProv[Gemeentenaam],0))</f>
        <v>Zeeland</v>
      </c>
      <c r="I284" s="68">
        <f>INDEX(tblGemProv[InwonerAantal],MATCH(tblGem[[#This Row],[Plaats]],tblGemProv[Gemeentenaam],0))</f>
        <v>54440</v>
      </c>
      <c r="J284" s="69">
        <f>tblGem[[#This Row],[Aantal]]/INDEX($N$5:$N$16,MATCH(tblGem[[#This Row],[Prov]],$M$5:$M$16,0))*100000</f>
        <v>1.0462877709885325</v>
      </c>
      <c r="K284" s="69">
        <f>tblGem[[#This Row],[Aantal]]/tblGem[[#This Row],[Inwoners]]*100000</f>
        <v>7.3475385745775164</v>
      </c>
      <c r="M284" s="58"/>
      <c r="N284" s="58"/>
    </row>
    <row r="285" spans="2:14" x14ac:dyDescent="0.3">
      <c r="B285" s="63">
        <v>43909</v>
      </c>
      <c r="C285" s="64" t="s">
        <v>282</v>
      </c>
      <c r="D285" s="65">
        <v>0</v>
      </c>
      <c r="E285" s="66">
        <v>0</v>
      </c>
      <c r="F285" s="67">
        <f>tblGem[[#This Row],[Aantal]]-SUMIFS(tblGem[Aantal],tblGem[Datum],tblGem[[#This Row],[Datum]]-1,tblGem[Plaats],tblGem[[#This Row],[Plaats]])</f>
        <v>0</v>
      </c>
      <c r="G285" s="58" t="str">
        <f>INDEX(tblGemProv[Grootte],MATCH(tblGem[[#This Row],[Plaats]],tblGemProv[Gemeentenaam],0))</f>
        <v>Klein</v>
      </c>
      <c r="H285" s="58" t="str">
        <f>INDEX(tblGemProv[Provincie],MATCH(tblGem[[#This Row],[Plaats]],tblGemProv[Gemeentenaam],0))</f>
        <v>Friesland</v>
      </c>
      <c r="I285" s="68">
        <f>INDEX(tblGemProv[InwonerAantal],MATCH(tblGem[[#This Row],[Plaats]],tblGemProv[Gemeentenaam],0))</f>
        <v>4906</v>
      </c>
      <c r="J285" s="69">
        <f>tblGem[[#This Row],[Aantal]]/INDEX($N$5:$N$16,MATCH(tblGem[[#This Row],[Prov]],$M$5:$M$16,0))*100000</f>
        <v>0</v>
      </c>
      <c r="K285" s="69">
        <f>tblGem[[#This Row],[Aantal]]/tblGem[[#This Row],[Inwoners]]*100000</f>
        <v>0</v>
      </c>
      <c r="M285" s="58"/>
      <c r="N285" s="58"/>
    </row>
    <row r="286" spans="2:14" x14ac:dyDescent="0.3">
      <c r="B286" s="63">
        <v>43909</v>
      </c>
      <c r="C286" s="64" t="s">
        <v>283</v>
      </c>
      <c r="D286" s="65">
        <v>14.8</v>
      </c>
      <c r="E286" s="66">
        <v>2</v>
      </c>
      <c r="F286" s="67">
        <f>tblGem[[#This Row],[Aantal]]-SUMIFS(tblGem[Aantal],tblGem[Datum],tblGem[[#This Row],[Datum]]-1,tblGem[Plaats],tblGem[[#This Row],[Plaats]])</f>
        <v>2</v>
      </c>
      <c r="G286" s="58" t="str">
        <f>INDEX(tblGemProv[Grootte],MATCH(tblGem[[#This Row],[Plaats]],tblGemProv[Gemeentenaam],0))</f>
        <v>Klein</v>
      </c>
      <c r="H286" s="58" t="str">
        <f>INDEX(tblGemProv[Provincie],MATCH(tblGem[[#This Row],[Plaats]],tblGemProv[Gemeentenaam],0))</f>
        <v>Noord-Holland</v>
      </c>
      <c r="I286" s="68">
        <f>INDEX(tblGemProv[InwonerAantal],MATCH(tblGem[[#This Row],[Plaats]],tblGemProv[Gemeentenaam],0))</f>
        <v>13584</v>
      </c>
      <c r="J286" s="69">
        <f>tblGem[[#This Row],[Aantal]]/INDEX($N$5:$N$16,MATCH(tblGem[[#This Row],[Prov]],$M$5:$M$16,0))*100000</f>
        <v>7.0641873252938178E-2</v>
      </c>
      <c r="K286" s="69">
        <f>tblGem[[#This Row],[Aantal]]/tblGem[[#This Row],[Inwoners]]*100000</f>
        <v>14.723203769140163</v>
      </c>
      <c r="M286" s="58"/>
      <c r="N286" s="58"/>
    </row>
    <row r="287" spans="2:14" x14ac:dyDescent="0.3">
      <c r="B287" s="63">
        <v>43909</v>
      </c>
      <c r="C287" s="64" t="s">
        <v>284</v>
      </c>
      <c r="D287" s="65">
        <v>5.4</v>
      </c>
      <c r="E287" s="66">
        <v>2</v>
      </c>
      <c r="F287" s="67">
        <f>tblGem[[#This Row],[Aantal]]-SUMIFS(tblGem[Aantal],tblGem[Datum],tblGem[[#This Row],[Datum]]-1,tblGem[Plaats],tblGem[[#This Row],[Plaats]])</f>
        <v>2</v>
      </c>
      <c r="G287" s="58" t="str">
        <f>INDEX(tblGemProv[Grootte],MATCH(tblGem[[#This Row],[Plaats]],tblGemProv[Gemeentenaam],0))</f>
        <v>Klein</v>
      </c>
      <c r="H287" s="58" t="str">
        <f>INDEX(tblGemProv[Provincie],MATCH(tblGem[[#This Row],[Plaats]],tblGemProv[Gemeentenaam],0))</f>
        <v>Zuid-Holland</v>
      </c>
      <c r="I287" s="68">
        <f>INDEX(tblGemProv[InwonerAantal],MATCH(tblGem[[#This Row],[Plaats]],tblGemProv[Gemeentenaam],0))</f>
        <v>36584</v>
      </c>
      <c r="J287" s="69">
        <f>tblGem[[#This Row],[Aantal]]/INDEX($N$5:$N$16,MATCH(tblGem[[#This Row],[Prov]],$M$5:$M$16,0))*100000</f>
        <v>5.4854484765538218E-2</v>
      </c>
      <c r="K287" s="69">
        <f>tblGem[[#This Row],[Aantal]]/tblGem[[#This Row],[Inwoners]]*100000</f>
        <v>5.4668707631751587</v>
      </c>
      <c r="M287" s="58"/>
      <c r="N287" s="58"/>
    </row>
    <row r="288" spans="2:14" x14ac:dyDescent="0.3">
      <c r="B288" s="63">
        <v>43909</v>
      </c>
      <c r="C288" s="64" t="s">
        <v>285</v>
      </c>
      <c r="D288" s="65">
        <v>7.8</v>
      </c>
      <c r="E288" s="66">
        <v>2</v>
      </c>
      <c r="F288" s="67">
        <f>tblGem[[#This Row],[Aantal]]-SUMIFS(tblGem[Aantal],tblGem[Datum],tblGem[[#This Row],[Datum]]-1,tblGem[Plaats],tblGem[[#This Row],[Plaats]])</f>
        <v>2</v>
      </c>
      <c r="G288" s="58" t="str">
        <f>INDEX(tblGemProv[Grootte],MATCH(tblGem[[#This Row],[Plaats]],tblGemProv[Gemeentenaam],0))</f>
        <v>Klein</v>
      </c>
      <c r="H288" s="58" t="str">
        <f>INDEX(tblGemProv[Provincie],MATCH(tblGem[[#This Row],[Plaats]],tblGemProv[Gemeentenaam],0))</f>
        <v>Zeeland</v>
      </c>
      <c r="I288" s="68">
        <f>INDEX(tblGemProv[InwonerAantal],MATCH(tblGem[[#This Row],[Plaats]],tblGemProv[Gemeentenaam],0))</f>
        <v>25583</v>
      </c>
      <c r="J288" s="69">
        <f>tblGem[[#This Row],[Aantal]]/INDEX($N$5:$N$16,MATCH(tblGem[[#This Row],[Prov]],$M$5:$M$16,0))*100000</f>
        <v>0.52314388549426627</v>
      </c>
      <c r="K288" s="69">
        <f>tblGem[[#This Row],[Aantal]]/tblGem[[#This Row],[Inwoners]]*100000</f>
        <v>7.8176914357190324</v>
      </c>
      <c r="M288" s="58"/>
      <c r="N288" s="58"/>
    </row>
    <row r="289" spans="2:14" x14ac:dyDescent="0.3">
      <c r="B289" s="63">
        <v>43909</v>
      </c>
      <c r="C289" s="64" t="s">
        <v>286</v>
      </c>
      <c r="D289" s="65">
        <v>9.5</v>
      </c>
      <c r="E289" s="66">
        <v>4</v>
      </c>
      <c r="F289" s="67">
        <f>tblGem[[#This Row],[Aantal]]-SUMIFS(tblGem[Aantal],tblGem[Datum],tblGem[[#This Row],[Datum]]-1,tblGem[Plaats],tblGem[[#This Row],[Plaats]])</f>
        <v>4</v>
      </c>
      <c r="G289" s="58" t="str">
        <f>INDEX(tblGemProv[Grootte],MATCH(tblGem[[#This Row],[Plaats]],tblGemProv[Gemeentenaam],0))</f>
        <v>Klein</v>
      </c>
      <c r="H289" s="58" t="str">
        <f>INDEX(tblGemProv[Provincie],MATCH(tblGem[[#This Row],[Plaats]],tblGemProv[Gemeentenaam],0))</f>
        <v>Gelderland</v>
      </c>
      <c r="I289" s="68">
        <f>INDEX(tblGemProv[InwonerAantal],MATCH(tblGem[[#This Row],[Plaats]],tblGemProv[Gemeentenaam],0))</f>
        <v>41465</v>
      </c>
      <c r="J289" s="69">
        <f>tblGem[[#This Row],[Aantal]]/INDEX($N$5:$N$16,MATCH(tblGem[[#This Row],[Prov]],$M$5:$M$16,0))*100000</f>
        <v>0.19416504902910195</v>
      </c>
      <c r="K289" s="69">
        <f>tblGem[[#This Row],[Aantal]]/tblGem[[#This Row],[Inwoners]]*100000</f>
        <v>9.646689979500783</v>
      </c>
      <c r="M289" s="58"/>
      <c r="N289" s="58"/>
    </row>
    <row r="290" spans="2:14" x14ac:dyDescent="0.3">
      <c r="B290" s="63">
        <v>43909</v>
      </c>
      <c r="C290" s="64" t="s">
        <v>287</v>
      </c>
      <c r="D290" s="65">
        <v>54.8</v>
      </c>
      <c r="E290" s="66">
        <v>119</v>
      </c>
      <c r="F290" s="67">
        <f>tblGem[[#This Row],[Aantal]]-SUMIFS(tblGem[Aantal],tblGem[Datum],tblGem[[#This Row],[Datum]]-1,tblGem[Plaats],tblGem[[#This Row],[Plaats]])</f>
        <v>119</v>
      </c>
      <c r="G290" s="58" t="str">
        <f>INDEX(tblGemProv[Grootte],MATCH(tblGem[[#This Row],[Plaats]],tblGemProv[Gemeentenaam],0))</f>
        <v>Groot</v>
      </c>
      <c r="H290" s="58" t="str">
        <f>INDEX(tblGemProv[Provincie],MATCH(tblGem[[#This Row],[Plaats]],tblGemProv[Gemeentenaam],0))</f>
        <v>Noord-Brabant</v>
      </c>
      <c r="I290" s="68">
        <f>INDEX(tblGemProv[InwonerAantal],MATCH(tblGem[[#This Row],[Plaats]],tblGemProv[Gemeentenaam],0))</f>
        <v>215521</v>
      </c>
      <c r="J290" s="69">
        <f>tblGem[[#This Row],[Aantal]]/INDEX($N$5:$N$16,MATCH(tblGem[[#This Row],[Prov]],$M$5:$M$16,0))*100000</f>
        <v>4.7067459931352706</v>
      </c>
      <c r="K290" s="69">
        <f>tblGem[[#This Row],[Aantal]]/tblGem[[#This Row],[Inwoners]]*100000</f>
        <v>55.215037049753853</v>
      </c>
      <c r="M290" s="58"/>
      <c r="N290" s="58"/>
    </row>
    <row r="291" spans="2:14" x14ac:dyDescent="0.3">
      <c r="B291" s="63">
        <v>43909</v>
      </c>
      <c r="C291" s="64" t="s">
        <v>288</v>
      </c>
      <c r="D291" s="65">
        <v>14.1</v>
      </c>
      <c r="E291" s="66">
        <v>3</v>
      </c>
      <c r="F291" s="67">
        <f>tblGem[[#This Row],[Aantal]]-SUMIFS(tblGem[Aantal],tblGem[Datum],tblGem[[#This Row],[Datum]]-1,tblGem[Plaats],tblGem[[#This Row],[Plaats]])</f>
        <v>3</v>
      </c>
      <c r="G291" s="58" t="str">
        <f>INDEX(tblGemProv[Grootte],MATCH(tblGem[[#This Row],[Plaats]],tblGemProv[Gemeentenaam],0))</f>
        <v>Klein</v>
      </c>
      <c r="H291" s="58" t="str">
        <f>INDEX(tblGemProv[Provincie],MATCH(tblGem[[#This Row],[Plaats]],tblGemProv[Gemeentenaam],0))</f>
        <v>Overijssel</v>
      </c>
      <c r="I291" s="68">
        <f>INDEX(tblGemProv[InwonerAantal],MATCH(tblGem[[#This Row],[Plaats]],tblGemProv[Gemeentenaam],0))</f>
        <v>21213</v>
      </c>
      <c r="J291" s="69">
        <f>tblGem[[#This Row],[Aantal]]/INDEX($N$5:$N$16,MATCH(tblGem[[#This Row],[Prov]],$M$5:$M$16,0))*100000</f>
        <v>0.26052951756012371</v>
      </c>
      <c r="K291" s="69">
        <f>tblGem[[#This Row],[Aantal]]/tblGem[[#This Row],[Inwoners]]*100000</f>
        <v>14.142271248762549</v>
      </c>
      <c r="M291" s="58"/>
      <c r="N291" s="58"/>
    </row>
    <row r="292" spans="2:14" x14ac:dyDescent="0.3">
      <c r="B292" s="63">
        <v>43909</v>
      </c>
      <c r="C292" s="64" t="s">
        <v>289</v>
      </c>
      <c r="D292" s="65">
        <v>0</v>
      </c>
      <c r="E292" s="66">
        <v>0</v>
      </c>
      <c r="F292" s="67">
        <f>tblGem[[#This Row],[Aantal]]-SUMIFS(tblGem[Aantal],tblGem[Datum],tblGem[[#This Row],[Datum]]-1,tblGem[Plaats],tblGem[[#This Row],[Plaats]])</f>
        <v>0</v>
      </c>
      <c r="G292" s="58" t="str">
        <f>INDEX(tblGemProv[Grootte],MATCH(tblGem[[#This Row],[Plaats]],tblGemProv[Gemeentenaam],0))</f>
        <v>Klein</v>
      </c>
      <c r="H292" s="58" t="str">
        <f>INDEX(tblGemProv[Provincie],MATCH(tblGem[[#This Row],[Plaats]],tblGemProv[Gemeentenaam],0))</f>
        <v>Overijssel</v>
      </c>
      <c r="I292" s="68">
        <f>INDEX(tblGemProv[InwonerAantal],MATCH(tblGem[[#This Row],[Plaats]],tblGemProv[Gemeentenaam],0))</f>
        <v>33903</v>
      </c>
      <c r="J292" s="69">
        <f>tblGem[[#This Row],[Aantal]]/INDEX($N$5:$N$16,MATCH(tblGem[[#This Row],[Prov]],$M$5:$M$16,0))*100000</f>
        <v>0</v>
      </c>
      <c r="K292" s="69">
        <f>tblGem[[#This Row],[Aantal]]/tblGem[[#This Row],[Inwoners]]*100000</f>
        <v>0</v>
      </c>
      <c r="M292" s="58"/>
      <c r="N292" s="58"/>
    </row>
    <row r="293" spans="2:14" x14ac:dyDescent="0.3">
      <c r="B293" s="63">
        <v>43909</v>
      </c>
      <c r="C293" s="64" t="s">
        <v>290</v>
      </c>
      <c r="D293" s="65">
        <v>11.9</v>
      </c>
      <c r="E293" s="66">
        <v>4</v>
      </c>
      <c r="F293" s="67">
        <f>tblGem[[#This Row],[Aantal]]-SUMIFS(tblGem[Aantal],tblGem[Datum],tblGem[[#This Row],[Datum]]-1,tblGem[Plaats],tblGem[[#This Row],[Plaats]])</f>
        <v>4</v>
      </c>
      <c r="G293" s="58" t="str">
        <f>INDEX(tblGemProv[Grootte],MATCH(tblGem[[#This Row],[Plaats]],tblGemProv[Gemeentenaam],0))</f>
        <v>Klein</v>
      </c>
      <c r="H293" s="58" t="str">
        <f>INDEX(tblGemProv[Provincie],MATCH(tblGem[[#This Row],[Plaats]],tblGemProv[Gemeentenaam],0))</f>
        <v>Drenthe</v>
      </c>
      <c r="I293" s="68">
        <f>INDEX(tblGemProv[InwonerAantal],MATCH(tblGem[[#This Row],[Plaats]],tblGemProv[Gemeentenaam],0))</f>
        <v>33462</v>
      </c>
      <c r="J293" s="69">
        <f>tblGem[[#This Row],[Aantal]]/INDEX($N$5:$N$16,MATCH(tblGem[[#This Row],[Prov]],$M$5:$M$16,0))*100000</f>
        <v>0.8128429181060759</v>
      </c>
      <c r="K293" s="69">
        <f>tblGem[[#This Row],[Aantal]]/tblGem[[#This Row],[Inwoners]]*100000</f>
        <v>11.95385810770426</v>
      </c>
      <c r="M293" s="58"/>
      <c r="N293" s="58"/>
    </row>
    <row r="294" spans="2:14" x14ac:dyDescent="0.3">
      <c r="B294" s="63">
        <v>43909</v>
      </c>
      <c r="C294" s="64" t="s">
        <v>291</v>
      </c>
      <c r="D294" s="65">
        <v>3.1</v>
      </c>
      <c r="E294" s="66">
        <v>1</v>
      </c>
      <c r="F294" s="67">
        <f>tblGem[[#This Row],[Aantal]]-SUMIFS(tblGem[Aantal],tblGem[Datum],tblGem[[#This Row],[Datum]]-1,tblGem[Plaats],tblGem[[#This Row],[Plaats]])</f>
        <v>1</v>
      </c>
      <c r="G294" s="58" t="str">
        <f>INDEX(tblGemProv[Grootte],MATCH(tblGem[[#This Row],[Plaats]],tblGemProv[Gemeentenaam],0))</f>
        <v>Klein</v>
      </c>
      <c r="H294" s="58" t="str">
        <f>INDEX(tblGemProv[Provincie],MATCH(tblGem[[#This Row],[Plaats]],tblGemProv[Gemeentenaam],0))</f>
        <v>Friesland</v>
      </c>
      <c r="I294" s="68">
        <f>INDEX(tblGemProv[InwonerAantal],MATCH(tblGem[[#This Row],[Plaats]],tblGemProv[Gemeentenaam],0))</f>
        <v>31870</v>
      </c>
      <c r="J294" s="69">
        <f>tblGem[[#This Row],[Aantal]]/INDEX($N$5:$N$16,MATCH(tblGem[[#This Row],[Prov]],$M$5:$M$16,0))*100000</f>
        <v>0.15449551036046894</v>
      </c>
      <c r="K294" s="69">
        <f>tblGem[[#This Row],[Aantal]]/tblGem[[#This Row],[Inwoners]]*100000</f>
        <v>3.1377470975839352</v>
      </c>
      <c r="M294" s="58"/>
      <c r="N294" s="58"/>
    </row>
    <row r="295" spans="2:14" x14ac:dyDescent="0.3">
      <c r="B295" s="63">
        <v>43909</v>
      </c>
      <c r="C295" s="64" t="s">
        <v>292</v>
      </c>
      <c r="D295" s="65">
        <v>143.6</v>
      </c>
      <c r="E295" s="66">
        <v>60</v>
      </c>
      <c r="F295" s="67">
        <f>tblGem[[#This Row],[Aantal]]-SUMIFS(tblGem[Aantal],tblGem[Datum],tblGem[[#This Row],[Datum]]-1,tblGem[Plaats],tblGem[[#This Row],[Plaats]])</f>
        <v>60</v>
      </c>
      <c r="G295" s="58" t="str">
        <f>INDEX(tblGemProv[Grootte],MATCH(tblGem[[#This Row],[Plaats]],tblGemProv[Gemeentenaam],0))</f>
        <v>Klein</v>
      </c>
      <c r="H295" s="58" t="str">
        <f>INDEX(tblGemProv[Provincie],MATCH(tblGem[[#This Row],[Plaats]],tblGemProv[Gemeentenaam],0))</f>
        <v>Noord-Brabant</v>
      </c>
      <c r="I295" s="68">
        <f>INDEX(tblGemProv[InwonerAantal],MATCH(tblGem[[#This Row],[Plaats]],tblGemProv[Gemeentenaam],0))</f>
        <v>41725</v>
      </c>
      <c r="J295" s="69">
        <f>tblGem[[#This Row],[Aantal]]/INDEX($N$5:$N$16,MATCH(tblGem[[#This Row],[Prov]],$M$5:$M$16,0))*100000</f>
        <v>2.3731492402362706</v>
      </c>
      <c r="K295" s="69">
        <f>tblGem[[#This Row],[Aantal]]/tblGem[[#This Row],[Inwoners]]*100000</f>
        <v>143.79868184541641</v>
      </c>
      <c r="M295" s="58"/>
      <c r="N295" s="58"/>
    </row>
    <row r="296" spans="2:14" x14ac:dyDescent="0.3">
      <c r="B296" s="63">
        <v>43909</v>
      </c>
      <c r="C296" s="64" t="s">
        <v>293</v>
      </c>
      <c r="D296" s="65">
        <v>0</v>
      </c>
      <c r="E296" s="66">
        <v>0</v>
      </c>
      <c r="F296" s="67">
        <f>tblGem[[#This Row],[Aantal]]-SUMIFS(tblGem[Aantal],tblGem[Datum],tblGem[[#This Row],[Datum]]-1,tblGem[Plaats],tblGem[[#This Row],[Plaats]])</f>
        <v>0</v>
      </c>
      <c r="G296" s="58" t="str">
        <f>INDEX(tblGemProv[Grootte],MATCH(tblGem[[#This Row],[Plaats]],tblGemProv[Gemeentenaam],0))</f>
        <v>Klein</v>
      </c>
      <c r="H296" s="58" t="str">
        <f>INDEX(tblGemProv[Provincie],MATCH(tblGem[[#This Row],[Plaats]],tblGemProv[Gemeentenaam],0))</f>
        <v>Noord-Holland</v>
      </c>
      <c r="I296" s="68">
        <f>INDEX(tblGemProv[InwonerAantal],MATCH(tblGem[[#This Row],[Plaats]],tblGemProv[Gemeentenaam],0))</f>
        <v>13520</v>
      </c>
      <c r="J296" s="69">
        <f>tblGem[[#This Row],[Aantal]]/INDEX($N$5:$N$16,MATCH(tblGem[[#This Row],[Prov]],$M$5:$M$16,0))*100000</f>
        <v>0</v>
      </c>
      <c r="K296" s="69">
        <f>tblGem[[#This Row],[Aantal]]/tblGem[[#This Row],[Inwoners]]*100000</f>
        <v>0</v>
      </c>
      <c r="M296" s="58"/>
      <c r="N296" s="58"/>
    </row>
    <row r="297" spans="2:14" x14ac:dyDescent="0.3">
      <c r="B297" s="63">
        <v>43909</v>
      </c>
      <c r="C297" s="64" t="s">
        <v>294</v>
      </c>
      <c r="D297" s="65">
        <v>6.8</v>
      </c>
      <c r="E297" s="66">
        <v>2</v>
      </c>
      <c r="F297" s="67">
        <f>tblGem[[#This Row],[Aantal]]-SUMIFS(tblGem[Aantal],tblGem[Datum],tblGem[[#This Row],[Datum]]-1,tblGem[Plaats],tblGem[[#This Row],[Plaats]])</f>
        <v>2</v>
      </c>
      <c r="G297" s="58" t="str">
        <f>INDEX(tblGemProv[Grootte],MATCH(tblGem[[#This Row],[Plaats]],tblGemProv[Gemeentenaam],0))</f>
        <v>Klein</v>
      </c>
      <c r="H297" s="58" t="str">
        <f>INDEX(tblGemProv[Provincie],MATCH(tblGem[[#This Row],[Plaats]],tblGemProv[Gemeentenaam],0))</f>
        <v>Noord-Holland</v>
      </c>
      <c r="I297" s="68">
        <f>INDEX(tblGemProv[InwonerAantal],MATCH(tblGem[[#This Row],[Plaats]],tblGemProv[Gemeentenaam],0))</f>
        <v>29445</v>
      </c>
      <c r="J297" s="69">
        <f>tblGem[[#This Row],[Aantal]]/INDEX($N$5:$N$16,MATCH(tblGem[[#This Row],[Prov]],$M$5:$M$16,0))*100000</f>
        <v>7.0641873252938178E-2</v>
      </c>
      <c r="K297" s="69">
        <f>tblGem[[#This Row],[Aantal]]/tblGem[[#This Row],[Inwoners]]*100000</f>
        <v>6.7923246731193752</v>
      </c>
      <c r="M297" s="58"/>
      <c r="N297" s="58"/>
    </row>
    <row r="298" spans="2:14" x14ac:dyDescent="0.3">
      <c r="B298" s="63">
        <v>43909</v>
      </c>
      <c r="C298" s="64" t="s">
        <v>295</v>
      </c>
      <c r="D298" s="65">
        <v>19.3</v>
      </c>
      <c r="E298" s="66">
        <v>4</v>
      </c>
      <c r="F298" s="67">
        <f>tblGem[[#This Row],[Aantal]]-SUMIFS(tblGem[Aantal],tblGem[Datum],tblGem[[#This Row],[Datum]]-1,tblGem[Plaats],tblGem[[#This Row],[Plaats]])</f>
        <v>4</v>
      </c>
      <c r="G298" s="58" t="str">
        <f>INDEX(tblGemProv[Grootte],MATCH(tblGem[[#This Row],[Plaats]],tblGemProv[Gemeentenaam],0))</f>
        <v>Klein</v>
      </c>
      <c r="H298" s="58" t="str">
        <f>INDEX(tblGemProv[Provincie],MATCH(tblGem[[#This Row],[Plaats]],tblGemProv[Gemeentenaam],0))</f>
        <v>Flevoland</v>
      </c>
      <c r="I298" s="68">
        <f>INDEX(tblGemProv[InwonerAantal],MATCH(tblGem[[#This Row],[Plaats]],tblGemProv[Gemeentenaam],0))</f>
        <v>20524</v>
      </c>
      <c r="J298" s="69">
        <f>tblGem[[#This Row],[Aantal]]/INDEX($N$5:$N$16,MATCH(tblGem[[#This Row],[Prov]],$M$5:$M$16,0))*100000</f>
        <v>0.97165205140039346</v>
      </c>
      <c r="K298" s="69">
        <f>tblGem[[#This Row],[Aantal]]/tblGem[[#This Row],[Inwoners]]*100000</f>
        <v>19.489378288832587</v>
      </c>
      <c r="M298" s="58"/>
      <c r="N298" s="58"/>
    </row>
    <row r="299" spans="2:14" x14ac:dyDescent="0.3">
      <c r="B299" s="63">
        <v>43909</v>
      </c>
      <c r="C299" s="64" t="s">
        <v>296</v>
      </c>
      <c r="D299" s="65">
        <v>23.5</v>
      </c>
      <c r="E299" s="66">
        <v>83</v>
      </c>
      <c r="F299" s="67">
        <f>tblGem[[#This Row],[Aantal]]-SUMIFS(tblGem[Aantal],tblGem[Datum],tblGem[[#This Row],[Datum]]-1,tblGem[Plaats],tblGem[[#This Row],[Plaats]])</f>
        <v>83</v>
      </c>
      <c r="G299" s="58" t="str">
        <f>INDEX(tblGemProv[Grootte],MATCH(tblGem[[#This Row],[Plaats]],tblGemProv[Gemeentenaam],0))</f>
        <v>Groot</v>
      </c>
      <c r="H299" s="58" t="str">
        <f>INDEX(tblGemProv[Provincie],MATCH(tblGem[[#This Row],[Plaats]],tblGemProv[Gemeentenaam],0))</f>
        <v>Utrecht</v>
      </c>
      <c r="I299" s="68">
        <f>INDEX(tblGemProv[InwonerAantal],MATCH(tblGem[[#This Row],[Plaats]],tblGemProv[Gemeentenaam],0))</f>
        <v>347483</v>
      </c>
      <c r="J299" s="69">
        <f>tblGem[[#This Row],[Aantal]]/INDEX($N$5:$N$16,MATCH(tblGem[[#This Row],[Prov]],$M$5:$M$16,0))*100000</f>
        <v>6.2381718999667797</v>
      </c>
      <c r="K299" s="69">
        <f>tblGem[[#This Row],[Aantal]]/tblGem[[#This Row],[Inwoners]]*100000</f>
        <v>23.886060613037184</v>
      </c>
      <c r="M299" s="58"/>
      <c r="N299" s="58"/>
    </row>
    <row r="300" spans="2:14" x14ac:dyDescent="0.3">
      <c r="B300" s="63">
        <v>43909</v>
      </c>
      <c r="C300" s="64" t="s">
        <v>297</v>
      </c>
      <c r="D300" s="65">
        <v>16.2</v>
      </c>
      <c r="E300" s="66">
        <v>8</v>
      </c>
      <c r="F300" s="67">
        <f>tblGem[[#This Row],[Aantal]]-SUMIFS(tblGem[Aantal],tblGem[Datum],tblGem[[#This Row],[Datum]]-1,tblGem[Plaats],tblGem[[#This Row],[Plaats]])</f>
        <v>8</v>
      </c>
      <c r="G300" s="58" t="str">
        <f>INDEX(tblGemProv[Grootte],MATCH(tblGem[[#This Row],[Plaats]],tblGemProv[Gemeentenaam],0))</f>
        <v>Klein</v>
      </c>
      <c r="H300" s="58" t="str">
        <f>INDEX(tblGemProv[Provincie],MATCH(tblGem[[#This Row],[Plaats]],tblGemProv[Gemeentenaam],0))</f>
        <v>Utrecht</v>
      </c>
      <c r="I300" s="68">
        <f>INDEX(tblGemProv[InwonerAantal],MATCH(tblGem[[#This Row],[Plaats]],tblGemProv[Gemeentenaam],0))</f>
        <v>49314</v>
      </c>
      <c r="J300" s="69">
        <f>tblGem[[#This Row],[Aantal]]/INDEX($N$5:$N$16,MATCH(tblGem[[#This Row],[Prov]],$M$5:$M$16,0))*100000</f>
        <v>0.60126958071968961</v>
      </c>
      <c r="K300" s="69">
        <f>tblGem[[#This Row],[Aantal]]/tblGem[[#This Row],[Inwoners]]*100000</f>
        <v>16.222573711319303</v>
      </c>
      <c r="M300" s="58"/>
      <c r="N300" s="58"/>
    </row>
    <row r="301" spans="2:14" x14ac:dyDescent="0.3">
      <c r="B301" s="63">
        <v>43909</v>
      </c>
      <c r="C301" s="64" t="s">
        <v>298</v>
      </c>
      <c r="D301" s="65">
        <v>0</v>
      </c>
      <c r="E301" s="66">
        <v>0</v>
      </c>
      <c r="F301" s="67">
        <f>tblGem[[#This Row],[Aantal]]-SUMIFS(tblGem[Aantal],tblGem[Datum],tblGem[[#This Row],[Datum]]-1,tblGem[Plaats],tblGem[[#This Row],[Plaats]])</f>
        <v>0</v>
      </c>
      <c r="G301" s="58" t="str">
        <f>INDEX(tblGemProv[Grootte],MATCH(tblGem[[#This Row],[Plaats]],tblGemProv[Gemeentenaam],0))</f>
        <v>Klein</v>
      </c>
      <c r="H301" s="58" t="str">
        <f>INDEX(tblGemProv[Provincie],MATCH(tblGem[[#This Row],[Plaats]],tblGemProv[Gemeentenaam],0))</f>
        <v>Limburg</v>
      </c>
      <c r="I301" s="68">
        <f>INDEX(tblGemProv[InwonerAantal],MATCH(tblGem[[#This Row],[Plaats]],tblGemProv[Gemeentenaam],0))</f>
        <v>9874</v>
      </c>
      <c r="J301" s="69">
        <f>tblGem[[#This Row],[Aantal]]/INDEX($N$5:$N$16,MATCH(tblGem[[#This Row],[Prov]],$M$5:$M$16,0))*100000</f>
        <v>0</v>
      </c>
      <c r="K301" s="69">
        <f>tblGem[[#This Row],[Aantal]]/tblGem[[#This Row],[Inwoners]]*100000</f>
        <v>0</v>
      </c>
      <c r="M301" s="58"/>
      <c r="N301" s="58"/>
    </row>
    <row r="302" spans="2:14" x14ac:dyDescent="0.3">
      <c r="B302" s="63">
        <v>43909</v>
      </c>
      <c r="C302" s="64" t="s">
        <v>299</v>
      </c>
      <c r="D302" s="65">
        <v>12.1</v>
      </c>
      <c r="E302" s="66">
        <v>2</v>
      </c>
      <c r="F302" s="67">
        <f>tblGem[[#This Row],[Aantal]]-SUMIFS(tblGem[Aantal],tblGem[Datum],tblGem[[#This Row],[Datum]]-1,tblGem[Plaats],tblGem[[#This Row],[Plaats]])</f>
        <v>2</v>
      </c>
      <c r="G302" s="58" t="str">
        <f>INDEX(tblGemProv[Grootte],MATCH(tblGem[[#This Row],[Plaats]],tblGemProv[Gemeentenaam],0))</f>
        <v>Klein</v>
      </c>
      <c r="H302" s="58" t="str">
        <f>INDEX(tblGemProv[Provincie],MATCH(tblGem[[#This Row],[Plaats]],tblGemProv[Gemeentenaam],0))</f>
        <v>Limburg</v>
      </c>
      <c r="I302" s="68">
        <f>INDEX(tblGemProv[InwonerAantal],MATCH(tblGem[[#This Row],[Plaats]],tblGemProv[Gemeentenaam],0))</f>
        <v>16431</v>
      </c>
      <c r="J302" s="69">
        <f>tblGem[[#This Row],[Aantal]]/INDEX($N$5:$N$16,MATCH(tblGem[[#This Row],[Prov]],$M$5:$M$16,0))*100000</f>
        <v>0.17901929648996864</v>
      </c>
      <c r="K302" s="69">
        <f>tblGem[[#This Row],[Aantal]]/tblGem[[#This Row],[Inwoners]]*100000</f>
        <v>12.172113687541842</v>
      </c>
      <c r="M302" s="58"/>
      <c r="N302" s="58"/>
    </row>
    <row r="303" spans="2:14" x14ac:dyDescent="0.3">
      <c r="B303" s="63">
        <v>43909</v>
      </c>
      <c r="C303" s="64" t="s">
        <v>300</v>
      </c>
      <c r="D303" s="65">
        <v>3.2</v>
      </c>
      <c r="E303" s="66">
        <v>1</v>
      </c>
      <c r="F303" s="67">
        <f>tblGem[[#This Row],[Aantal]]-SUMIFS(tblGem[Aantal],tblGem[Datum],tblGem[[#This Row],[Datum]]-1,tblGem[Plaats],tblGem[[#This Row],[Plaats]])</f>
        <v>1</v>
      </c>
      <c r="G303" s="58" t="str">
        <f>INDEX(tblGemProv[Grootte],MATCH(tblGem[[#This Row],[Plaats]],tblGemProv[Gemeentenaam],0))</f>
        <v>Klein</v>
      </c>
      <c r="H303" s="58" t="str">
        <f>INDEX(tblGemProv[Provincie],MATCH(tblGem[[#This Row],[Plaats]],tblGemProv[Gemeentenaam],0))</f>
        <v>Noord-Brabant</v>
      </c>
      <c r="I303" s="68">
        <f>INDEX(tblGemProv[InwonerAantal],MATCH(tblGem[[#This Row],[Plaats]],tblGemProv[Gemeentenaam],0))</f>
        <v>30654</v>
      </c>
      <c r="J303" s="69">
        <f>tblGem[[#This Row],[Aantal]]/INDEX($N$5:$N$16,MATCH(tblGem[[#This Row],[Prov]],$M$5:$M$16,0))*100000</f>
        <v>3.955248733727118E-2</v>
      </c>
      <c r="K303" s="69">
        <f>tblGem[[#This Row],[Aantal]]/tblGem[[#This Row],[Inwoners]]*100000</f>
        <v>3.2622170026750181</v>
      </c>
      <c r="M303" s="58"/>
      <c r="N303" s="58"/>
    </row>
    <row r="304" spans="2:14" x14ac:dyDescent="0.3">
      <c r="B304" s="63">
        <v>43909</v>
      </c>
      <c r="C304" s="64" t="s">
        <v>301</v>
      </c>
      <c r="D304" s="65">
        <v>0</v>
      </c>
      <c r="E304" s="66">
        <v>0</v>
      </c>
      <c r="F304" s="67">
        <f>tblGem[[#This Row],[Aantal]]-SUMIFS(tblGem[Aantal],tblGem[Datum],tblGem[[#This Row],[Datum]]-1,tblGem[Plaats],tblGem[[#This Row],[Plaats]])</f>
        <v>0</v>
      </c>
      <c r="G304" s="58" t="str">
        <f>INDEX(tblGemProv[Grootte],MATCH(tblGem[[#This Row],[Plaats]],tblGemProv[Gemeentenaam],0))</f>
        <v>Klein</v>
      </c>
      <c r="H304" s="58" t="str">
        <f>INDEX(tblGemProv[Provincie],MATCH(tblGem[[#This Row],[Plaats]],tblGemProv[Gemeentenaam],0))</f>
        <v>Groningen</v>
      </c>
      <c r="I304" s="68">
        <f>INDEX(tblGemProv[InwonerAantal],MATCH(tblGem[[#This Row],[Plaats]],tblGemProv[Gemeentenaam],0))</f>
        <v>27508</v>
      </c>
      <c r="J304" s="69">
        <f>tblGem[[#This Row],[Aantal]]/INDEX($N$5:$N$16,MATCH(tblGem[[#This Row],[Prov]],$M$5:$M$16,0))*100000</f>
        <v>0</v>
      </c>
      <c r="K304" s="69">
        <f>tblGem[[#This Row],[Aantal]]/tblGem[[#This Row],[Inwoners]]*100000</f>
        <v>0</v>
      </c>
      <c r="M304" s="58"/>
      <c r="N304" s="58"/>
    </row>
    <row r="305" spans="2:14" x14ac:dyDescent="0.3">
      <c r="B305" s="63">
        <v>43909</v>
      </c>
      <c r="C305" s="64" t="s">
        <v>302</v>
      </c>
      <c r="D305" s="65">
        <v>3</v>
      </c>
      <c r="E305" s="66">
        <v>2</v>
      </c>
      <c r="F305" s="67">
        <f>tblGem[[#This Row],[Aantal]]-SUMIFS(tblGem[Aantal],tblGem[Datum],tblGem[[#This Row],[Datum]]-1,tblGem[Plaats],tblGem[[#This Row],[Plaats]])</f>
        <v>2</v>
      </c>
      <c r="G305" s="58" t="str">
        <f>INDEX(tblGemProv[Grootte],MATCH(tblGem[[#This Row],[Plaats]],tblGemProv[Gemeentenaam],0))</f>
        <v>Middelgroot</v>
      </c>
      <c r="H305" s="58" t="str">
        <f>INDEX(tblGemProv[Provincie],MATCH(tblGem[[#This Row],[Plaats]],tblGemProv[Gemeentenaam],0))</f>
        <v>Utrecht</v>
      </c>
      <c r="I305" s="68">
        <f>INDEX(tblGemProv[InwonerAantal],MATCH(tblGem[[#This Row],[Plaats]],tblGemProv[Gemeentenaam],0))</f>
        <v>64918</v>
      </c>
      <c r="J305" s="69">
        <f>tblGem[[#This Row],[Aantal]]/INDEX($N$5:$N$16,MATCH(tblGem[[#This Row],[Prov]],$M$5:$M$16,0))*100000</f>
        <v>0.1503173951799224</v>
      </c>
      <c r="K305" s="69">
        <f>tblGem[[#This Row],[Aantal]]/tblGem[[#This Row],[Inwoners]]*100000</f>
        <v>3.0808096367725439</v>
      </c>
      <c r="M305" s="58"/>
      <c r="N305" s="58"/>
    </row>
    <row r="306" spans="2:14" x14ac:dyDescent="0.3">
      <c r="B306" s="63">
        <v>43909</v>
      </c>
      <c r="C306" s="64" t="s">
        <v>303</v>
      </c>
      <c r="D306" s="65">
        <v>4.5999999999999996</v>
      </c>
      <c r="E306" s="66">
        <v>1</v>
      </c>
      <c r="F306" s="67">
        <f>tblGem[[#This Row],[Aantal]]-SUMIFS(tblGem[Aantal],tblGem[Datum],tblGem[[#This Row],[Datum]]-1,tblGem[Plaats],tblGem[[#This Row],[Plaats]])</f>
        <v>1</v>
      </c>
      <c r="G306" s="58" t="str">
        <f>INDEX(tblGemProv[Grootte],MATCH(tblGem[[#This Row],[Plaats]],tblGemProv[Gemeentenaam],0))</f>
        <v>Klein</v>
      </c>
      <c r="H306" s="58" t="str">
        <f>INDEX(tblGemProv[Provincie],MATCH(tblGem[[#This Row],[Plaats]],tblGemProv[Gemeentenaam],0))</f>
        <v>Zeeland</v>
      </c>
      <c r="I306" s="68">
        <f>INDEX(tblGemProv[InwonerAantal],MATCH(tblGem[[#This Row],[Plaats]],tblGemProv[Gemeentenaam],0))</f>
        <v>21867</v>
      </c>
      <c r="J306" s="69">
        <f>tblGem[[#This Row],[Aantal]]/INDEX($N$5:$N$16,MATCH(tblGem[[#This Row],[Prov]],$M$5:$M$16,0))*100000</f>
        <v>0.26157194274713313</v>
      </c>
      <c r="K306" s="69">
        <f>tblGem[[#This Row],[Aantal]]/tblGem[[#This Row],[Inwoners]]*100000</f>
        <v>4.5731010198015278</v>
      </c>
      <c r="M306" s="58"/>
      <c r="N306" s="58"/>
    </row>
    <row r="307" spans="2:14" x14ac:dyDescent="0.3">
      <c r="B307" s="63">
        <v>43909</v>
      </c>
      <c r="C307" s="64" t="s">
        <v>304</v>
      </c>
      <c r="D307" s="65">
        <v>4.4000000000000004</v>
      </c>
      <c r="E307" s="66">
        <v>2</v>
      </c>
      <c r="F307" s="67">
        <f>tblGem[[#This Row],[Aantal]]-SUMIFS(tblGem[Aantal],tblGem[Datum],tblGem[[#This Row],[Datum]]-1,tblGem[Plaats],tblGem[[#This Row],[Plaats]])</f>
        <v>2</v>
      </c>
      <c r="G307" s="58" t="str">
        <f>INDEX(tblGemProv[Grootte],MATCH(tblGem[[#This Row],[Plaats]],tblGemProv[Gemeentenaam],0))</f>
        <v>Klein</v>
      </c>
      <c r="H307" s="58" t="str">
        <f>INDEX(tblGemProv[Provincie],MATCH(tblGem[[#This Row],[Plaats]],tblGemProv[Gemeentenaam],0))</f>
        <v>Noord-Brabant</v>
      </c>
      <c r="I307" s="68">
        <f>INDEX(tblGemProv[InwonerAantal],MATCH(tblGem[[#This Row],[Plaats]],tblGemProv[Gemeentenaam],0))</f>
        <v>44925</v>
      </c>
      <c r="J307" s="69">
        <f>tblGem[[#This Row],[Aantal]]/INDEX($N$5:$N$16,MATCH(tblGem[[#This Row],[Prov]],$M$5:$M$16,0))*100000</f>
        <v>7.9104974674542361E-2</v>
      </c>
      <c r="K307" s="69">
        <f>tblGem[[#This Row],[Aantal]]/tblGem[[#This Row],[Inwoners]]*100000</f>
        <v>4.4518642181413464</v>
      </c>
      <c r="M307" s="58"/>
      <c r="N307" s="58"/>
    </row>
    <row r="308" spans="2:14" x14ac:dyDescent="0.3">
      <c r="B308" s="63">
        <v>43909</v>
      </c>
      <c r="C308" s="64" t="s">
        <v>305</v>
      </c>
      <c r="D308" s="65">
        <v>5.9</v>
      </c>
      <c r="E308" s="66">
        <v>4</v>
      </c>
      <c r="F308" s="67">
        <f>tblGem[[#This Row],[Aantal]]-SUMIFS(tblGem[Aantal],tblGem[Datum],tblGem[[#This Row],[Datum]]-1,tblGem[Plaats],tblGem[[#This Row],[Plaats]])</f>
        <v>4</v>
      </c>
      <c r="G308" s="58" t="str">
        <f>INDEX(tblGemProv[Grootte],MATCH(tblGem[[#This Row],[Plaats]],tblGemProv[Gemeentenaam],0))</f>
        <v>Middelgroot</v>
      </c>
      <c r="H308" s="58" t="str">
        <f>INDEX(tblGemProv[Provincie],MATCH(tblGem[[#This Row],[Plaats]],tblGemProv[Gemeentenaam],0))</f>
        <v>Noord-Holland</v>
      </c>
      <c r="I308" s="68">
        <f>INDEX(tblGemProv[InwonerAantal],MATCH(tblGem[[#This Row],[Plaats]],tblGemProv[Gemeentenaam],0))</f>
        <v>67831</v>
      </c>
      <c r="J308" s="69">
        <f>tblGem[[#This Row],[Aantal]]/INDEX($N$5:$N$16,MATCH(tblGem[[#This Row],[Prov]],$M$5:$M$16,0))*100000</f>
        <v>0.14128374650587636</v>
      </c>
      <c r="K308" s="69">
        <f>tblGem[[#This Row],[Aantal]]/tblGem[[#This Row],[Inwoners]]*100000</f>
        <v>5.8970087423154602</v>
      </c>
      <c r="M308" s="58"/>
      <c r="N308" s="58"/>
    </row>
    <row r="309" spans="2:14" x14ac:dyDescent="0.3">
      <c r="B309" s="63">
        <v>43909</v>
      </c>
      <c r="C309" s="64" t="s">
        <v>306</v>
      </c>
      <c r="D309" s="65">
        <v>20.7</v>
      </c>
      <c r="E309" s="66">
        <v>21</v>
      </c>
      <c r="F309" s="67">
        <f>tblGem[[#This Row],[Aantal]]-SUMIFS(tblGem[Aantal],tblGem[Datum],tblGem[[#This Row],[Datum]]-1,tblGem[Plaats],tblGem[[#This Row],[Plaats]])</f>
        <v>21</v>
      </c>
      <c r="G309" s="58" t="str">
        <f>INDEX(tblGemProv[Grootte],MATCH(tblGem[[#This Row],[Plaats]],tblGemProv[Gemeentenaam],0))</f>
        <v>Groot</v>
      </c>
      <c r="H309" s="58" t="str">
        <f>INDEX(tblGemProv[Provincie],MATCH(tblGem[[#This Row],[Plaats]],tblGemProv[Gemeentenaam],0))</f>
        <v>Limburg</v>
      </c>
      <c r="I309" s="68">
        <f>INDEX(tblGemProv[InwonerAantal],MATCH(tblGem[[#This Row],[Plaats]],tblGemProv[Gemeentenaam],0))</f>
        <v>101192</v>
      </c>
      <c r="J309" s="69">
        <f>tblGem[[#This Row],[Aantal]]/INDEX($N$5:$N$16,MATCH(tblGem[[#This Row],[Prov]],$M$5:$M$16,0))*100000</f>
        <v>1.8797026131446708</v>
      </c>
      <c r="K309" s="69">
        <f>tblGem[[#This Row],[Aantal]]/tblGem[[#This Row],[Inwoners]]*100000</f>
        <v>20.752628666297731</v>
      </c>
      <c r="M309" s="58"/>
      <c r="N309" s="58"/>
    </row>
    <row r="310" spans="2:14" x14ac:dyDescent="0.3">
      <c r="B310" s="63">
        <v>43909</v>
      </c>
      <c r="C310" s="64" t="s">
        <v>307</v>
      </c>
      <c r="D310" s="65">
        <v>6.9</v>
      </c>
      <c r="E310" s="66">
        <v>3</v>
      </c>
      <c r="F310" s="67">
        <f>tblGem[[#This Row],[Aantal]]-SUMIFS(tblGem[Aantal],tblGem[Datum],tblGem[[#This Row],[Datum]]-1,tblGem[Plaats],tblGem[[#This Row],[Plaats]])</f>
        <v>3</v>
      </c>
      <c r="G310" s="58" t="str">
        <f>INDEX(tblGemProv[Grootte],MATCH(tblGem[[#This Row],[Plaats]],tblGemProv[Gemeentenaam],0))</f>
        <v>Klein</v>
      </c>
      <c r="H310" s="58" t="str">
        <f>INDEX(tblGemProv[Provincie],MATCH(tblGem[[#This Row],[Plaats]],tblGemProv[Gemeentenaam],0))</f>
        <v>Limburg</v>
      </c>
      <c r="I310" s="68">
        <f>INDEX(tblGemProv[InwonerAantal],MATCH(tblGem[[#This Row],[Plaats]],tblGemProv[Gemeentenaam],0))</f>
        <v>43341</v>
      </c>
      <c r="J310" s="69">
        <f>tblGem[[#This Row],[Aantal]]/INDEX($N$5:$N$16,MATCH(tblGem[[#This Row],[Prov]],$M$5:$M$16,0))*100000</f>
        <v>0.26852894473495298</v>
      </c>
      <c r="K310" s="69">
        <f>tblGem[[#This Row],[Aantal]]/tblGem[[#This Row],[Inwoners]]*100000</f>
        <v>6.9218522876721806</v>
      </c>
      <c r="M310" s="58"/>
      <c r="N310" s="58"/>
    </row>
    <row r="311" spans="2:14" x14ac:dyDescent="0.3">
      <c r="B311" s="63">
        <v>43909</v>
      </c>
      <c r="C311" s="64" t="s">
        <v>308</v>
      </c>
      <c r="D311" s="65">
        <v>12.6</v>
      </c>
      <c r="E311" s="66">
        <v>7</v>
      </c>
      <c r="F311" s="67">
        <f>tblGem[[#This Row],[Aantal]]-SUMIFS(tblGem[Aantal],tblGem[Datum],tblGem[[#This Row],[Datum]]-1,tblGem[Plaats],tblGem[[#This Row],[Plaats]])</f>
        <v>7</v>
      </c>
      <c r="G311" s="58" t="str">
        <f>INDEX(tblGemProv[Grootte],MATCH(tblGem[[#This Row],[Plaats]],tblGemProv[Gemeentenaam],0))</f>
        <v>Middelgroot</v>
      </c>
      <c r="H311" s="58" t="str">
        <f>INDEX(tblGemProv[Provincie],MATCH(tblGem[[#This Row],[Plaats]],tblGemProv[Gemeentenaam],0))</f>
        <v>Utrecht</v>
      </c>
      <c r="I311" s="68">
        <f>INDEX(tblGemProv[InwonerAantal],MATCH(tblGem[[#This Row],[Plaats]],tblGemProv[Gemeentenaam],0))</f>
        <v>55001</v>
      </c>
      <c r="J311" s="69">
        <f>tblGem[[#This Row],[Aantal]]/INDEX($N$5:$N$16,MATCH(tblGem[[#This Row],[Prov]],$M$5:$M$16,0))*100000</f>
        <v>0.52611088312972842</v>
      </c>
      <c r="K311" s="69">
        <f>tblGem[[#This Row],[Aantal]]/tblGem[[#This Row],[Inwoners]]*100000</f>
        <v>12.727041326521336</v>
      </c>
      <c r="M311" s="58"/>
      <c r="N311" s="58"/>
    </row>
    <row r="312" spans="2:14" x14ac:dyDescent="0.3">
      <c r="B312" s="63">
        <v>43909</v>
      </c>
      <c r="C312" s="64" t="s">
        <v>309</v>
      </c>
      <c r="D312" s="65">
        <v>5.5</v>
      </c>
      <c r="E312" s="66">
        <v>4</v>
      </c>
      <c r="F312" s="67">
        <f>tblGem[[#This Row],[Aantal]]-SUMIFS(tblGem[Aantal],tblGem[Datum],tblGem[[#This Row],[Datum]]-1,tblGem[Plaats],tblGem[[#This Row],[Plaats]])</f>
        <v>4</v>
      </c>
      <c r="G312" s="58" t="str">
        <f>INDEX(tblGemProv[Grootte],MATCH(tblGem[[#This Row],[Plaats]],tblGemProv[Gemeentenaam],0))</f>
        <v>Middelgroot</v>
      </c>
      <c r="H312" s="58" t="str">
        <f>INDEX(tblGemProv[Provincie],MATCH(tblGem[[#This Row],[Plaats]],tblGemProv[Gemeentenaam],0))</f>
        <v>Zuid-Holland</v>
      </c>
      <c r="I312" s="68">
        <f>INDEX(tblGemProv[InwonerAantal],MATCH(tblGem[[#This Row],[Plaats]],tblGemProv[Gemeentenaam],0))</f>
        <v>72050</v>
      </c>
      <c r="J312" s="69">
        <f>tblGem[[#This Row],[Aantal]]/INDEX($N$5:$N$16,MATCH(tblGem[[#This Row],[Prov]],$M$5:$M$16,0))*100000</f>
        <v>0.10970896953107644</v>
      </c>
      <c r="K312" s="69">
        <f>tblGem[[#This Row],[Aantal]]/tblGem[[#This Row],[Inwoners]]*100000</f>
        <v>5.5517002081887581</v>
      </c>
      <c r="M312" s="58"/>
      <c r="N312" s="58"/>
    </row>
    <row r="313" spans="2:14" x14ac:dyDescent="0.3">
      <c r="B313" s="63">
        <v>43909</v>
      </c>
      <c r="C313" s="64" t="s">
        <v>310</v>
      </c>
      <c r="D313" s="65">
        <v>0</v>
      </c>
      <c r="E313" s="66">
        <v>0</v>
      </c>
      <c r="F313" s="67">
        <f>tblGem[[#This Row],[Aantal]]-SUMIFS(tblGem[Aantal],tblGem[Datum],tblGem[[#This Row],[Datum]]-1,tblGem[Plaats],tblGem[[#This Row],[Plaats]])</f>
        <v>0</v>
      </c>
      <c r="G313" s="58" t="str">
        <f>INDEX(tblGemProv[Grootte],MATCH(tblGem[[#This Row],[Plaats]],tblGemProv[Gemeentenaam],0))</f>
        <v>Klein</v>
      </c>
      <c r="H313" s="58" t="str">
        <f>INDEX(tblGemProv[Provincie],MATCH(tblGem[[#This Row],[Plaats]],tblGemProv[Gemeentenaam],0))</f>
        <v>Friesland</v>
      </c>
      <c r="I313" s="68">
        <f>INDEX(tblGemProv[InwonerAantal],MATCH(tblGem[[#This Row],[Plaats]],tblGemProv[Gemeentenaam],0))</f>
        <v>1132</v>
      </c>
      <c r="J313" s="69">
        <f>tblGem[[#This Row],[Aantal]]/INDEX($N$5:$N$16,MATCH(tblGem[[#This Row],[Prov]],$M$5:$M$16,0))*100000</f>
        <v>0</v>
      </c>
      <c r="K313" s="69">
        <f>tblGem[[#This Row],[Aantal]]/tblGem[[#This Row],[Inwoners]]*100000</f>
        <v>0</v>
      </c>
      <c r="M313" s="58"/>
      <c r="N313" s="58"/>
    </row>
    <row r="314" spans="2:14" x14ac:dyDescent="0.3">
      <c r="B314" s="63">
        <v>43909</v>
      </c>
      <c r="C314" s="64" t="s">
        <v>311</v>
      </c>
      <c r="D314" s="65">
        <v>11.3</v>
      </c>
      <c r="E314" s="66">
        <v>5</v>
      </c>
      <c r="F314" s="67">
        <f>tblGem[[#This Row],[Aantal]]-SUMIFS(tblGem[Aantal],tblGem[Datum],tblGem[[#This Row],[Datum]]-1,tblGem[Plaats],tblGem[[#This Row],[Plaats]])</f>
        <v>5</v>
      </c>
      <c r="G314" s="58" t="str">
        <f>INDEX(tblGemProv[Grootte],MATCH(tblGem[[#This Row],[Plaats]],tblGemProv[Gemeentenaam],0))</f>
        <v>Klein</v>
      </c>
      <c r="H314" s="58" t="str">
        <f>INDEX(tblGemProv[Provincie],MATCH(tblGem[[#This Row],[Plaats]],tblGemProv[Gemeentenaam],0))</f>
        <v>Zeeland</v>
      </c>
      <c r="I314" s="68">
        <f>INDEX(tblGemProv[InwonerAantal],MATCH(tblGem[[#This Row],[Plaats]],tblGemProv[Gemeentenaam],0))</f>
        <v>44485</v>
      </c>
      <c r="J314" s="69">
        <f>tblGem[[#This Row],[Aantal]]/INDEX($N$5:$N$16,MATCH(tblGem[[#This Row],[Prov]],$M$5:$M$16,0))*100000</f>
        <v>1.307859713735666</v>
      </c>
      <c r="K314" s="69">
        <f>tblGem[[#This Row],[Aantal]]/tblGem[[#This Row],[Inwoners]]*100000</f>
        <v>11.239743733842868</v>
      </c>
      <c r="M314" s="58"/>
      <c r="N314" s="58"/>
    </row>
    <row r="315" spans="2:14" x14ac:dyDescent="0.3">
      <c r="B315" s="63">
        <v>43909</v>
      </c>
      <c r="C315" s="64" t="s">
        <v>312</v>
      </c>
      <c r="D315" s="65">
        <v>24.1</v>
      </c>
      <c r="E315" s="66">
        <v>3</v>
      </c>
      <c r="F315" s="67">
        <f>tblGem[[#This Row],[Aantal]]-SUMIFS(tblGem[Aantal],tblGem[Datum],tblGem[[#This Row],[Datum]]-1,tblGem[Plaats],tblGem[[#This Row],[Plaats]])</f>
        <v>3</v>
      </c>
      <c r="G315" s="58" t="str">
        <f>INDEX(tblGemProv[Grootte],MATCH(tblGem[[#This Row],[Plaats]],tblGemProv[Gemeentenaam],0))</f>
        <v>Klein</v>
      </c>
      <c r="H315" s="58" t="str">
        <f>INDEX(tblGemProv[Provincie],MATCH(tblGem[[#This Row],[Plaats]],tblGemProv[Gemeentenaam],0))</f>
        <v>Limburg</v>
      </c>
      <c r="I315" s="68">
        <f>INDEX(tblGemProv[InwonerAantal],MATCH(tblGem[[#This Row],[Plaats]],tblGemProv[Gemeentenaam],0))</f>
        <v>12390</v>
      </c>
      <c r="J315" s="69">
        <f>tblGem[[#This Row],[Aantal]]/INDEX($N$5:$N$16,MATCH(tblGem[[#This Row],[Prov]],$M$5:$M$16,0))*100000</f>
        <v>0.26852894473495298</v>
      </c>
      <c r="K315" s="69">
        <f>tblGem[[#This Row],[Aantal]]/tblGem[[#This Row],[Inwoners]]*100000</f>
        <v>24.213075060532688</v>
      </c>
      <c r="M315" s="58"/>
      <c r="N315" s="58"/>
    </row>
    <row r="316" spans="2:14" x14ac:dyDescent="0.3">
      <c r="B316" s="63">
        <v>43909</v>
      </c>
      <c r="C316" s="64" t="s">
        <v>313</v>
      </c>
      <c r="D316" s="65">
        <v>3.9</v>
      </c>
      <c r="E316" s="66">
        <v>1</v>
      </c>
      <c r="F316" s="67">
        <f>tblGem[[#This Row],[Aantal]]-SUMIFS(tblGem[Aantal],tblGem[Datum],tblGem[[#This Row],[Datum]]-1,tblGem[Plaats],tblGem[[#This Row],[Plaats]])</f>
        <v>1</v>
      </c>
      <c r="G316" s="58" t="str">
        <f>INDEX(tblGemProv[Grootte],MATCH(tblGem[[#This Row],[Plaats]],tblGemProv[Gemeentenaam],0))</f>
        <v>Klein</v>
      </c>
      <c r="H316" s="58" t="str">
        <f>INDEX(tblGemProv[Provincie],MATCH(tblGem[[#This Row],[Plaats]],tblGemProv[Gemeentenaam],0))</f>
        <v>Zuid-Holland</v>
      </c>
      <c r="I316" s="68">
        <f>INDEX(tblGemProv[InwonerAantal],MATCH(tblGem[[#This Row],[Plaats]],tblGemProv[Gemeentenaam],0))</f>
        <v>25453</v>
      </c>
      <c r="J316" s="69">
        <f>tblGem[[#This Row],[Aantal]]/INDEX($N$5:$N$16,MATCH(tblGem[[#This Row],[Prov]],$M$5:$M$16,0))*100000</f>
        <v>2.7427242382769109E-2</v>
      </c>
      <c r="K316" s="69">
        <f>tblGem[[#This Row],[Aantal]]/tblGem[[#This Row],[Inwoners]]*100000</f>
        <v>3.9288099634620672</v>
      </c>
      <c r="M316" s="58"/>
      <c r="N316" s="58"/>
    </row>
    <row r="317" spans="2:14" x14ac:dyDescent="0.3">
      <c r="B317" s="63">
        <v>43909</v>
      </c>
      <c r="C317" s="64" t="s">
        <v>314</v>
      </c>
      <c r="D317" s="65">
        <v>4.0999999999999996</v>
      </c>
      <c r="E317" s="66">
        <v>1</v>
      </c>
      <c r="F317" s="67">
        <f>tblGem[[#This Row],[Aantal]]-SUMIFS(tblGem[Aantal],tblGem[Datum],tblGem[[#This Row],[Datum]]-1,tblGem[Plaats],tblGem[[#This Row],[Plaats]])</f>
        <v>1</v>
      </c>
      <c r="G317" s="58" t="str">
        <f>INDEX(tblGemProv[Grootte],MATCH(tblGem[[#This Row],[Plaats]],tblGemProv[Gemeentenaam],0))</f>
        <v>Klein</v>
      </c>
      <c r="H317" s="58" t="str">
        <f>INDEX(tblGemProv[Provincie],MATCH(tblGem[[#This Row],[Plaats]],tblGemProv[Gemeentenaam],0))</f>
        <v>Gelderland</v>
      </c>
      <c r="I317" s="68">
        <f>INDEX(tblGemProv[InwonerAantal],MATCH(tblGem[[#This Row],[Plaats]],tblGemProv[Gemeentenaam],0))</f>
        <v>24310</v>
      </c>
      <c r="J317" s="69">
        <f>tblGem[[#This Row],[Aantal]]/INDEX($N$5:$N$16,MATCH(tblGem[[#This Row],[Prov]],$M$5:$M$16,0))*100000</f>
        <v>4.8541262257275487E-2</v>
      </c>
      <c r="K317" s="69">
        <f>tblGem[[#This Row],[Aantal]]/tblGem[[#This Row],[Inwoners]]*100000</f>
        <v>4.113533525298231</v>
      </c>
      <c r="M317" s="58"/>
      <c r="N317" s="58"/>
    </row>
    <row r="318" spans="2:14" x14ac:dyDescent="0.3">
      <c r="B318" s="63">
        <v>43909</v>
      </c>
      <c r="C318" s="64" t="s">
        <v>315</v>
      </c>
      <c r="D318" s="65">
        <v>30.3</v>
      </c>
      <c r="E318" s="66">
        <v>8</v>
      </c>
      <c r="F318" s="67">
        <f>tblGem[[#This Row],[Aantal]]-SUMIFS(tblGem[Aantal],tblGem[Datum],tblGem[[#This Row],[Datum]]-1,tblGem[Plaats],tblGem[[#This Row],[Plaats]])</f>
        <v>8</v>
      </c>
      <c r="G318" s="58" t="str">
        <f>INDEX(tblGemProv[Grootte],MATCH(tblGem[[#This Row],[Plaats]],tblGemProv[Gemeentenaam],0))</f>
        <v>Klein</v>
      </c>
      <c r="H318" s="58" t="str">
        <f>INDEX(tblGemProv[Provincie],MATCH(tblGem[[#This Row],[Plaats]],tblGemProv[Gemeentenaam],0))</f>
        <v>Noord-Brabant</v>
      </c>
      <c r="I318" s="68">
        <f>INDEX(tblGemProv[InwonerAantal],MATCH(tblGem[[#This Row],[Plaats]],tblGemProv[Gemeentenaam],0))</f>
        <v>26418</v>
      </c>
      <c r="J318" s="69">
        <f>tblGem[[#This Row],[Aantal]]/INDEX($N$5:$N$16,MATCH(tblGem[[#This Row],[Prov]],$M$5:$M$16,0))*100000</f>
        <v>0.31641989869816944</v>
      </c>
      <c r="K318" s="69">
        <f>tblGem[[#This Row],[Aantal]]/tblGem[[#This Row],[Inwoners]]*100000</f>
        <v>30.282383223559691</v>
      </c>
      <c r="M318" s="58"/>
      <c r="N318" s="58"/>
    </row>
    <row r="319" spans="2:14" x14ac:dyDescent="0.3">
      <c r="B319" s="63">
        <v>43909</v>
      </c>
      <c r="C319" s="64" t="s">
        <v>316</v>
      </c>
      <c r="D319" s="65">
        <v>0</v>
      </c>
      <c r="E319" s="66">
        <v>0</v>
      </c>
      <c r="F319" s="67">
        <f>tblGem[[#This Row],[Aantal]]-SUMIFS(tblGem[Aantal],tblGem[Datum],tblGem[[#This Row],[Datum]]-1,tblGem[Plaats],tblGem[[#This Row],[Plaats]])</f>
        <v>0</v>
      </c>
      <c r="G319" s="58" t="str">
        <f>INDEX(tblGemProv[Grootte],MATCH(tblGem[[#This Row],[Plaats]],tblGemProv[Gemeentenaam],0))</f>
        <v>Klein</v>
      </c>
      <c r="H319" s="58" t="str">
        <f>INDEX(tblGemProv[Provincie],MATCH(tblGem[[#This Row],[Plaats]],tblGemProv[Gemeentenaam],0))</f>
        <v>Friesland</v>
      </c>
      <c r="I319" s="68">
        <f>INDEX(tblGemProv[InwonerAantal],MATCH(tblGem[[#This Row],[Plaats]],tblGemProv[Gemeentenaam],0))</f>
        <v>46112</v>
      </c>
      <c r="J319" s="69">
        <f>tblGem[[#This Row],[Aantal]]/INDEX($N$5:$N$16,MATCH(tblGem[[#This Row],[Prov]],$M$5:$M$16,0))*100000</f>
        <v>0</v>
      </c>
      <c r="K319" s="69">
        <f>tblGem[[#This Row],[Aantal]]/tblGem[[#This Row],[Inwoners]]*100000</f>
        <v>0</v>
      </c>
      <c r="M319" s="58"/>
      <c r="N319" s="58"/>
    </row>
    <row r="320" spans="2:14" x14ac:dyDescent="0.3">
      <c r="B320" s="63">
        <v>43909</v>
      </c>
      <c r="C320" s="64" t="s">
        <v>317</v>
      </c>
      <c r="D320" s="65">
        <v>11.6</v>
      </c>
      <c r="E320" s="66">
        <v>2</v>
      </c>
      <c r="F320" s="67">
        <f>tblGem[[#This Row],[Aantal]]-SUMIFS(tblGem[Aantal],tblGem[Datum],tblGem[[#This Row],[Datum]]-1,tblGem[Plaats],tblGem[[#This Row],[Plaats]])</f>
        <v>2</v>
      </c>
      <c r="G320" s="58" t="str">
        <f>INDEX(tblGemProv[Grootte],MATCH(tblGem[[#This Row],[Plaats]],tblGemProv[Gemeentenaam],0))</f>
        <v>Klein</v>
      </c>
      <c r="H320" s="58" t="str">
        <f>INDEX(tblGemProv[Provincie],MATCH(tblGem[[#This Row],[Plaats]],tblGemProv[Gemeentenaam],0))</f>
        <v>Noord-Brabant</v>
      </c>
      <c r="I320" s="68">
        <f>INDEX(tblGemProv[InwonerAantal],MATCH(tblGem[[#This Row],[Plaats]],tblGemProv[Gemeentenaam],0))</f>
        <v>17075</v>
      </c>
      <c r="J320" s="69">
        <f>tblGem[[#This Row],[Aantal]]/INDEX($N$5:$N$16,MATCH(tblGem[[#This Row],[Prov]],$M$5:$M$16,0))*100000</f>
        <v>7.9104974674542361E-2</v>
      </c>
      <c r="K320" s="69">
        <f>tblGem[[#This Row],[Aantal]]/tblGem[[#This Row],[Inwoners]]*100000</f>
        <v>11.71303074670571</v>
      </c>
      <c r="M320" s="58"/>
      <c r="N320" s="58"/>
    </row>
    <row r="321" spans="2:14" x14ac:dyDescent="0.3">
      <c r="B321" s="63">
        <v>43909</v>
      </c>
      <c r="C321" s="64" t="s">
        <v>318</v>
      </c>
      <c r="D321" s="65">
        <v>26.9</v>
      </c>
      <c r="E321" s="66">
        <v>13</v>
      </c>
      <c r="F321" s="67">
        <f>tblGem[[#This Row],[Aantal]]-SUMIFS(tblGem[Aantal],tblGem[Datum],tblGem[[#This Row],[Datum]]-1,tblGem[Plaats],tblGem[[#This Row],[Plaats]])</f>
        <v>13</v>
      </c>
      <c r="G321" s="58" t="str">
        <f>INDEX(tblGemProv[Grootte],MATCH(tblGem[[#This Row],[Plaats]],tblGemProv[Gemeentenaam],0))</f>
        <v>Klein</v>
      </c>
      <c r="H321" s="58" t="str">
        <f>INDEX(tblGemProv[Provincie],MATCH(tblGem[[#This Row],[Plaats]],tblGemProv[Gemeentenaam],0))</f>
        <v>Noord-Brabant</v>
      </c>
      <c r="I321" s="68">
        <f>INDEX(tblGemProv[InwonerAantal],MATCH(tblGem[[#This Row],[Plaats]],tblGemProv[Gemeentenaam],0))</f>
        <v>47725</v>
      </c>
      <c r="J321" s="69">
        <f>tblGem[[#This Row],[Aantal]]/INDEX($N$5:$N$16,MATCH(tblGem[[#This Row],[Prov]],$M$5:$M$16,0))*100000</f>
        <v>0.51418233538452529</v>
      </c>
      <c r="K321" s="69">
        <f>tblGem[[#This Row],[Aantal]]/tblGem[[#This Row],[Inwoners]]*100000</f>
        <v>27.239392352016761</v>
      </c>
      <c r="M321" s="58"/>
      <c r="N321" s="58"/>
    </row>
    <row r="322" spans="2:14" x14ac:dyDescent="0.3">
      <c r="B322" s="63">
        <v>43909</v>
      </c>
      <c r="C322" s="64" t="s">
        <v>319</v>
      </c>
      <c r="D322" s="65">
        <v>10.6</v>
      </c>
      <c r="E322" s="66">
        <v>3</v>
      </c>
      <c r="F322" s="67">
        <f>tblGem[[#This Row],[Aantal]]-SUMIFS(tblGem[Aantal],tblGem[Datum],tblGem[[#This Row],[Datum]]-1,tblGem[Plaats],tblGem[[#This Row],[Plaats]])</f>
        <v>3</v>
      </c>
      <c r="G322" s="58" t="str">
        <f>INDEX(tblGemProv[Grootte],MATCH(tblGem[[#This Row],[Plaats]],tblGemProv[Gemeentenaam],0))</f>
        <v>Klein</v>
      </c>
      <c r="H322" s="58" t="str">
        <f>INDEX(tblGemProv[Provincie],MATCH(tblGem[[#This Row],[Plaats]],tblGemProv[Gemeentenaam],0))</f>
        <v>Zuid-Holland</v>
      </c>
      <c r="I322" s="68">
        <f>INDEX(tblGemProv[InwonerAantal],MATCH(tblGem[[#This Row],[Plaats]],tblGemProv[Gemeentenaam],0))</f>
        <v>27578</v>
      </c>
      <c r="J322" s="69">
        <f>tblGem[[#This Row],[Aantal]]/INDEX($N$5:$N$16,MATCH(tblGem[[#This Row],[Prov]],$M$5:$M$16,0))*100000</f>
        <v>8.2281727148307338E-2</v>
      </c>
      <c r="K322" s="69">
        <f>tblGem[[#This Row],[Aantal]]/tblGem[[#This Row],[Inwoners]]*100000</f>
        <v>10.878236275291899</v>
      </c>
      <c r="M322" s="58"/>
      <c r="N322" s="58"/>
    </row>
    <row r="323" spans="2:14" x14ac:dyDescent="0.3">
      <c r="B323" s="63">
        <v>43909</v>
      </c>
      <c r="C323" s="64" t="s">
        <v>320</v>
      </c>
      <c r="D323" s="65">
        <v>2.6</v>
      </c>
      <c r="E323" s="66">
        <v>1</v>
      </c>
      <c r="F323" s="67">
        <f>tblGem[[#This Row],[Aantal]]-SUMIFS(tblGem[Aantal],tblGem[Datum],tblGem[[#This Row],[Datum]]-1,tblGem[Plaats],tblGem[[#This Row],[Plaats]])</f>
        <v>1</v>
      </c>
      <c r="G323" s="58" t="str">
        <f>INDEX(tblGemProv[Grootte],MATCH(tblGem[[#This Row],[Plaats]],tblGemProv[Gemeentenaam],0))</f>
        <v>Klein</v>
      </c>
      <c r="H323" s="58" t="str">
        <f>INDEX(tblGemProv[Provincie],MATCH(tblGem[[#This Row],[Plaats]],tblGemProv[Gemeentenaam],0))</f>
        <v>Gelderland</v>
      </c>
      <c r="I323" s="68">
        <f>INDEX(tblGemProv[InwonerAantal],MATCH(tblGem[[#This Row],[Plaats]],tblGemProv[Gemeentenaam],0))</f>
        <v>38412</v>
      </c>
      <c r="J323" s="69">
        <f>tblGem[[#This Row],[Aantal]]/INDEX($N$5:$N$16,MATCH(tblGem[[#This Row],[Prov]],$M$5:$M$16,0))*100000</f>
        <v>4.8541262257275487E-2</v>
      </c>
      <c r="K323" s="69">
        <f>tblGem[[#This Row],[Aantal]]/tblGem[[#This Row],[Inwoners]]*100000</f>
        <v>2.6033531188170365</v>
      </c>
      <c r="M323" s="58"/>
      <c r="N323" s="58"/>
    </row>
    <row r="324" spans="2:14" x14ac:dyDescent="0.3">
      <c r="B324" s="63">
        <v>43909</v>
      </c>
      <c r="C324" s="64" t="s">
        <v>321</v>
      </c>
      <c r="D324" s="65">
        <v>15.3</v>
      </c>
      <c r="E324" s="66">
        <v>4</v>
      </c>
      <c r="F324" s="67">
        <f>tblGem[[#This Row],[Aantal]]-SUMIFS(tblGem[Aantal],tblGem[Datum],tblGem[[#This Row],[Datum]]-1,tblGem[Plaats],tblGem[[#This Row],[Plaats]])</f>
        <v>4</v>
      </c>
      <c r="G324" s="58" t="str">
        <f>INDEX(tblGemProv[Grootte],MATCH(tblGem[[#This Row],[Plaats]],tblGemProv[Gemeentenaam],0))</f>
        <v>Klein</v>
      </c>
      <c r="H324" s="58" t="str">
        <f>INDEX(tblGemProv[Provincie],MATCH(tblGem[[#This Row],[Plaats]],tblGemProv[Gemeentenaam],0))</f>
        <v>Zuid-Holland</v>
      </c>
      <c r="I324" s="68">
        <f>INDEX(tblGemProv[InwonerAantal],MATCH(tblGem[[#This Row],[Plaats]],tblGemProv[Gemeentenaam],0))</f>
        <v>26084</v>
      </c>
      <c r="J324" s="69">
        <f>tblGem[[#This Row],[Aantal]]/INDEX($N$5:$N$16,MATCH(tblGem[[#This Row],[Prov]],$M$5:$M$16,0))*100000</f>
        <v>0.10970896953107644</v>
      </c>
      <c r="K324" s="69">
        <f>tblGem[[#This Row],[Aantal]]/tblGem[[#This Row],[Inwoners]]*100000</f>
        <v>15.335071308081583</v>
      </c>
      <c r="M324" s="58"/>
      <c r="N324" s="58"/>
    </row>
    <row r="325" spans="2:14" x14ac:dyDescent="0.3">
      <c r="B325" s="63">
        <v>43909</v>
      </c>
      <c r="C325" s="64" t="s">
        <v>322</v>
      </c>
      <c r="D325" s="65">
        <v>40.4</v>
      </c>
      <c r="E325" s="66">
        <v>7</v>
      </c>
      <c r="F325" s="67">
        <f>tblGem[[#This Row],[Aantal]]-SUMIFS(tblGem[Aantal],tblGem[Datum],tblGem[[#This Row],[Datum]]-1,tblGem[Plaats],tblGem[[#This Row],[Plaats]])</f>
        <v>7</v>
      </c>
      <c r="G325" s="58" t="str">
        <f>INDEX(tblGemProv[Grootte],MATCH(tblGem[[#This Row],[Plaats]],tblGemProv[Gemeentenaam],0))</f>
        <v>Klein</v>
      </c>
      <c r="H325" s="58" t="str">
        <f>INDEX(tblGemProv[Provincie],MATCH(tblGem[[#This Row],[Plaats]],tblGemProv[Gemeentenaam],0))</f>
        <v>Noord-Holland</v>
      </c>
      <c r="I325" s="68">
        <f>INDEX(tblGemProv[InwonerAantal],MATCH(tblGem[[#This Row],[Plaats]],tblGemProv[Gemeentenaam],0))</f>
        <v>17259</v>
      </c>
      <c r="J325" s="69">
        <f>tblGem[[#This Row],[Aantal]]/INDEX($N$5:$N$16,MATCH(tblGem[[#This Row],[Prov]],$M$5:$M$16,0))*100000</f>
        <v>0.24724655638528362</v>
      </c>
      <c r="K325" s="69">
        <f>tblGem[[#This Row],[Aantal]]/tblGem[[#This Row],[Inwoners]]*100000</f>
        <v>40.558549162755661</v>
      </c>
      <c r="M325" s="58"/>
      <c r="N325" s="58"/>
    </row>
    <row r="326" spans="2:14" x14ac:dyDescent="0.3">
      <c r="B326" s="63">
        <v>43909</v>
      </c>
      <c r="C326" s="64" t="s">
        <v>323</v>
      </c>
      <c r="D326" s="65">
        <v>0</v>
      </c>
      <c r="E326" s="66">
        <v>0</v>
      </c>
      <c r="F326" s="67">
        <f>tblGem[[#This Row],[Aantal]]-SUMIFS(tblGem[Aantal],tblGem[Datum],tblGem[[#This Row],[Datum]]-1,tblGem[Plaats],tblGem[[#This Row],[Plaats]])</f>
        <v>0</v>
      </c>
      <c r="G326" s="58" t="str">
        <f>INDEX(tblGemProv[Grootte],MATCH(tblGem[[#This Row],[Plaats]],tblGemProv[Gemeentenaam],0))</f>
        <v>Klein</v>
      </c>
      <c r="H326" s="58" t="str">
        <f>INDEX(tblGemProv[Provincie],MATCH(tblGem[[#This Row],[Plaats]],tblGemProv[Gemeentenaam],0))</f>
        <v>Limburg</v>
      </c>
      <c r="I326" s="68">
        <f>INDEX(tblGemProv[InwonerAantal],MATCH(tblGem[[#This Row],[Plaats]],tblGemProv[Gemeentenaam],0))</f>
        <v>49855</v>
      </c>
      <c r="J326" s="69">
        <f>tblGem[[#This Row],[Aantal]]/INDEX($N$5:$N$16,MATCH(tblGem[[#This Row],[Prov]],$M$5:$M$16,0))*100000</f>
        <v>0</v>
      </c>
      <c r="K326" s="69">
        <f>tblGem[[#This Row],[Aantal]]/tblGem[[#This Row],[Inwoners]]*100000</f>
        <v>0</v>
      </c>
      <c r="M326" s="58"/>
      <c r="N326" s="58"/>
    </row>
    <row r="327" spans="2:14" x14ac:dyDescent="0.3">
      <c r="B327" s="63">
        <v>43909</v>
      </c>
      <c r="C327" s="64" t="s">
        <v>324</v>
      </c>
      <c r="D327" s="65">
        <v>0</v>
      </c>
      <c r="E327" s="66">
        <v>0</v>
      </c>
      <c r="F327" s="67">
        <f>tblGem[[#This Row],[Aantal]]-SUMIFS(tblGem[Aantal],tblGem[Datum],tblGem[[#This Row],[Datum]]-1,tblGem[Plaats],tblGem[[#This Row],[Plaats]])</f>
        <v>0</v>
      </c>
      <c r="G327" s="58" t="str">
        <f>INDEX(tblGemProv[Grootte],MATCH(tblGem[[#This Row],[Plaats]],tblGemProv[Gemeentenaam],0))</f>
        <v>Klein</v>
      </c>
      <c r="H327" s="58" t="str">
        <f>INDEX(tblGemProv[Provincie],MATCH(tblGem[[#This Row],[Plaats]],tblGemProv[Gemeentenaam],0))</f>
        <v>Noord-Holland</v>
      </c>
      <c r="I327" s="68">
        <f>INDEX(tblGemProv[InwonerAantal],MATCH(tblGem[[#This Row],[Plaats]],tblGemProv[Gemeentenaam],0))</f>
        <v>19147</v>
      </c>
      <c r="J327" s="69">
        <f>tblGem[[#This Row],[Aantal]]/INDEX($N$5:$N$16,MATCH(tblGem[[#This Row],[Prov]],$M$5:$M$16,0))*100000</f>
        <v>0</v>
      </c>
      <c r="K327" s="69">
        <f>tblGem[[#This Row],[Aantal]]/tblGem[[#This Row],[Inwoners]]*100000</f>
        <v>0</v>
      </c>
      <c r="M327" s="58"/>
      <c r="N327" s="58"/>
    </row>
    <row r="328" spans="2:14" x14ac:dyDescent="0.3">
      <c r="B328" s="63">
        <v>43909</v>
      </c>
      <c r="C328" s="64" t="s">
        <v>325</v>
      </c>
      <c r="D328" s="65">
        <v>15.8</v>
      </c>
      <c r="E328" s="66">
        <v>8</v>
      </c>
      <c r="F328" s="67">
        <f>tblGem[[#This Row],[Aantal]]-SUMIFS(tblGem[Aantal],tblGem[Datum],tblGem[[#This Row],[Datum]]-1,tblGem[Plaats],tblGem[[#This Row],[Plaats]])</f>
        <v>8</v>
      </c>
      <c r="G328" s="58" t="str">
        <f>INDEX(tblGemProv[Grootte],MATCH(tblGem[[#This Row],[Plaats]],tblGemProv[Gemeentenaam],0))</f>
        <v>Middelgroot</v>
      </c>
      <c r="H328" s="58" t="str">
        <f>INDEX(tblGemProv[Provincie],MATCH(tblGem[[#This Row],[Plaats]],tblGemProv[Gemeentenaam],0))</f>
        <v>Gelderland</v>
      </c>
      <c r="I328" s="68">
        <f>INDEX(tblGemProv[InwonerAantal],MATCH(tblGem[[#This Row],[Plaats]],tblGemProv[Gemeentenaam],0))</f>
        <v>50349</v>
      </c>
      <c r="J328" s="69">
        <f>tblGem[[#This Row],[Aantal]]/INDEX($N$5:$N$16,MATCH(tblGem[[#This Row],[Prov]],$M$5:$M$16,0))*100000</f>
        <v>0.3883300980582039</v>
      </c>
      <c r="K328" s="69">
        <f>tblGem[[#This Row],[Aantal]]/tblGem[[#This Row],[Inwoners]]*100000</f>
        <v>15.889094123021312</v>
      </c>
      <c r="M328" s="58"/>
      <c r="N328" s="58"/>
    </row>
    <row r="329" spans="2:14" x14ac:dyDescent="0.3">
      <c r="B329" s="63">
        <v>43909</v>
      </c>
      <c r="C329" s="64" t="s">
        <v>326</v>
      </c>
      <c r="D329" s="65">
        <v>15.7</v>
      </c>
      <c r="E329" s="66">
        <v>3</v>
      </c>
      <c r="F329" s="67">
        <f>tblGem[[#This Row],[Aantal]]-SUMIFS(tblGem[Aantal],tblGem[Datum],tblGem[[#This Row],[Datum]]-1,tblGem[Plaats],tblGem[[#This Row],[Plaats]])</f>
        <v>3</v>
      </c>
      <c r="G329" s="58" t="str">
        <f>INDEX(tblGemProv[Grootte],MATCH(tblGem[[#This Row],[Plaats]],tblGemProv[Gemeentenaam],0))</f>
        <v>Klein</v>
      </c>
      <c r="H329" s="58" t="str">
        <f>INDEX(tblGemProv[Provincie],MATCH(tblGem[[#This Row],[Plaats]],tblGemProv[Gemeentenaam],0))</f>
        <v>Gelderland</v>
      </c>
      <c r="I329" s="68">
        <f>INDEX(tblGemProv[InwonerAantal],MATCH(tblGem[[#This Row],[Plaats]],tblGemProv[Gemeentenaam],0))</f>
        <v>18891</v>
      </c>
      <c r="J329" s="69">
        <f>tblGem[[#This Row],[Aantal]]/INDEX($N$5:$N$16,MATCH(tblGem[[#This Row],[Prov]],$M$5:$M$16,0))*100000</f>
        <v>0.14562378677182647</v>
      </c>
      <c r="K329" s="69">
        <f>tblGem[[#This Row],[Aantal]]/tblGem[[#This Row],[Inwoners]]*100000</f>
        <v>15.88057805304113</v>
      </c>
      <c r="M329" s="58"/>
      <c r="N329" s="58"/>
    </row>
    <row r="330" spans="2:14" x14ac:dyDescent="0.3">
      <c r="B330" s="63">
        <v>43909</v>
      </c>
      <c r="C330" s="64" t="s">
        <v>327</v>
      </c>
      <c r="D330" s="65">
        <v>4.8</v>
      </c>
      <c r="E330" s="66">
        <v>3</v>
      </c>
      <c r="F330" s="67">
        <f>tblGem[[#This Row],[Aantal]]-SUMIFS(tblGem[Aantal],tblGem[Datum],tblGem[[#This Row],[Datum]]-1,tblGem[Plaats],tblGem[[#This Row],[Plaats]])</f>
        <v>3</v>
      </c>
      <c r="G330" s="58" t="str">
        <f>INDEX(tblGemProv[Grootte],MATCH(tblGem[[#This Row],[Plaats]],tblGemProv[Gemeentenaam],0))</f>
        <v>Middelgroot</v>
      </c>
      <c r="H330" s="58" t="str">
        <f>INDEX(tblGemProv[Provincie],MATCH(tblGem[[#This Row],[Plaats]],tblGemProv[Gemeentenaam],0))</f>
        <v>Groningen</v>
      </c>
      <c r="I330" s="68">
        <f>INDEX(tblGemProv[InwonerAantal],MATCH(tblGem[[#This Row],[Plaats]],tblGemProv[Gemeentenaam],0))</f>
        <v>62844</v>
      </c>
      <c r="J330" s="69">
        <f>tblGem[[#This Row],[Aantal]]/INDEX($N$5:$N$16,MATCH(tblGem[[#This Row],[Prov]],$M$5:$M$16,0))*100000</f>
        <v>0.51463007532468874</v>
      </c>
      <c r="K330" s="69">
        <f>tblGem[[#This Row],[Aantal]]/tblGem[[#This Row],[Inwoners]]*100000</f>
        <v>4.7737254153141109</v>
      </c>
      <c r="M330" s="58"/>
      <c r="N330" s="58"/>
    </row>
    <row r="331" spans="2:14" x14ac:dyDescent="0.3">
      <c r="B331" s="63">
        <v>43909</v>
      </c>
      <c r="C331" s="64" t="s">
        <v>328</v>
      </c>
      <c r="D331" s="65">
        <v>0</v>
      </c>
      <c r="E331" s="66">
        <v>0</v>
      </c>
      <c r="F331" s="67">
        <f>tblGem[[#This Row],[Aantal]]-SUMIFS(tblGem[Aantal],tblGem[Datum],tblGem[[#This Row],[Datum]]-1,tblGem[Plaats],tblGem[[#This Row],[Plaats]])</f>
        <v>0</v>
      </c>
      <c r="G331" s="58" t="str">
        <f>INDEX(tblGemProv[Grootte],MATCH(tblGem[[#This Row],[Plaats]],tblGemProv[Gemeentenaam],0))</f>
        <v>Klein</v>
      </c>
      <c r="H331" s="58" t="str">
        <f>INDEX(tblGemProv[Provincie],MATCH(tblGem[[#This Row],[Plaats]],tblGemProv[Gemeentenaam],0))</f>
        <v>Drenthe</v>
      </c>
      <c r="I331" s="68">
        <f>INDEX(tblGemProv[InwonerAantal],MATCH(tblGem[[#This Row],[Plaats]],tblGemProv[Gemeentenaam],0))</f>
        <v>19152</v>
      </c>
      <c r="J331" s="69">
        <f>tblGem[[#This Row],[Aantal]]/INDEX($N$5:$N$16,MATCH(tblGem[[#This Row],[Prov]],$M$5:$M$16,0))*100000</f>
        <v>0</v>
      </c>
      <c r="K331" s="69">
        <f>tblGem[[#This Row],[Aantal]]/tblGem[[#This Row],[Inwoners]]*100000</f>
        <v>0</v>
      </c>
      <c r="M331" s="58"/>
      <c r="N331" s="58"/>
    </row>
    <row r="332" spans="2:14" x14ac:dyDescent="0.3">
      <c r="B332" s="63">
        <v>43909</v>
      </c>
      <c r="C332" s="64" t="s">
        <v>329</v>
      </c>
      <c r="D332" s="65">
        <v>0</v>
      </c>
      <c r="E332" s="66">
        <v>0</v>
      </c>
      <c r="F332" s="67">
        <f>tblGem[[#This Row],[Aantal]]-SUMIFS(tblGem[Aantal],tblGem[Datum],tblGem[[#This Row],[Datum]]-1,tblGem[Plaats],tblGem[[#This Row],[Plaats]])</f>
        <v>0</v>
      </c>
      <c r="G332" s="58" t="str">
        <f>INDEX(tblGemProv[Grootte],MATCH(tblGem[[#This Row],[Plaats]],tblGemProv[Gemeentenaam],0))</f>
        <v>Klein</v>
      </c>
      <c r="H332" s="58" t="str">
        <f>INDEX(tblGemProv[Provincie],MATCH(tblGem[[#This Row],[Plaats]],tblGemProv[Gemeentenaam],0))</f>
        <v>Gelderland</v>
      </c>
      <c r="I332" s="68">
        <f>INDEX(tblGemProv[InwonerAantal],MATCH(tblGem[[#This Row],[Plaats]],tblGemProv[Gemeentenaam],0))</f>
        <v>15015</v>
      </c>
      <c r="J332" s="69">
        <f>tblGem[[#This Row],[Aantal]]/INDEX($N$5:$N$16,MATCH(tblGem[[#This Row],[Prov]],$M$5:$M$16,0))*100000</f>
        <v>0</v>
      </c>
      <c r="K332" s="69">
        <f>tblGem[[#This Row],[Aantal]]/tblGem[[#This Row],[Inwoners]]*100000</f>
        <v>0</v>
      </c>
      <c r="M332" s="58"/>
      <c r="N332" s="58"/>
    </row>
    <row r="333" spans="2:14" x14ac:dyDescent="0.3">
      <c r="B333" s="63">
        <v>43909</v>
      </c>
      <c r="C333" s="64" t="s">
        <v>330</v>
      </c>
      <c r="D333" s="65">
        <v>0</v>
      </c>
      <c r="E333" s="66">
        <v>0</v>
      </c>
      <c r="F333" s="67">
        <f>tblGem[[#This Row],[Aantal]]-SUMIFS(tblGem[Aantal],tblGem[Datum],tblGem[[#This Row],[Datum]]-1,tblGem[Plaats],tblGem[[#This Row],[Plaats]])</f>
        <v>0</v>
      </c>
      <c r="G333" s="58" t="str">
        <f>INDEX(tblGemProv[Grootte],MATCH(tblGem[[#This Row],[Plaats]],tblGemProv[Gemeentenaam],0))</f>
        <v>Klein</v>
      </c>
      <c r="H333" s="58" t="str">
        <f>INDEX(tblGemProv[Provincie],MATCH(tblGem[[#This Row],[Plaats]],tblGemProv[Gemeentenaam],0))</f>
        <v>Groningen</v>
      </c>
      <c r="I333" s="68">
        <f>INDEX(tblGemProv[InwonerAantal],MATCH(tblGem[[#This Row],[Plaats]],tblGemProv[Gemeentenaam],0))</f>
        <v>24684</v>
      </c>
      <c r="J333" s="69">
        <f>tblGem[[#This Row],[Aantal]]/INDEX($N$5:$N$16,MATCH(tblGem[[#This Row],[Prov]],$M$5:$M$16,0))*100000</f>
        <v>0</v>
      </c>
      <c r="K333" s="69">
        <f>tblGem[[#This Row],[Aantal]]/tblGem[[#This Row],[Inwoners]]*100000</f>
        <v>0</v>
      </c>
      <c r="M333" s="58"/>
      <c r="N333" s="58"/>
    </row>
    <row r="334" spans="2:14" x14ac:dyDescent="0.3">
      <c r="B334" s="63">
        <v>43909</v>
      </c>
      <c r="C334" s="64" t="s">
        <v>331</v>
      </c>
      <c r="D334" s="65">
        <v>6.4</v>
      </c>
      <c r="E334" s="66">
        <v>7</v>
      </c>
      <c r="F334" s="67">
        <f>tblGem[[#This Row],[Aantal]]-SUMIFS(tblGem[Aantal],tblGem[Datum],tblGem[[#This Row],[Datum]]-1,tblGem[Plaats],tblGem[[#This Row],[Plaats]])</f>
        <v>7</v>
      </c>
      <c r="G334" s="58" t="str">
        <f>INDEX(tblGemProv[Grootte],MATCH(tblGem[[#This Row],[Plaats]],tblGemProv[Gemeentenaam],0))</f>
        <v>Groot</v>
      </c>
      <c r="H334" s="58" t="str">
        <f>INDEX(tblGemProv[Provincie],MATCH(tblGem[[#This Row],[Plaats]],tblGemProv[Gemeentenaam],0))</f>
        <v>Zuid-Holland</v>
      </c>
      <c r="I334" s="68">
        <f>INDEX(tblGemProv[InwonerAantal],MATCH(tblGem[[#This Row],[Plaats]],tblGemProv[Gemeentenaam],0))</f>
        <v>107492</v>
      </c>
      <c r="J334" s="69">
        <f>tblGem[[#This Row],[Aantal]]/INDEX($N$5:$N$16,MATCH(tblGem[[#This Row],[Prov]],$M$5:$M$16,0))*100000</f>
        <v>0.19199069667938376</v>
      </c>
      <c r="K334" s="69">
        <f>tblGem[[#This Row],[Aantal]]/tblGem[[#This Row],[Inwoners]]*100000</f>
        <v>6.5121125293045061</v>
      </c>
      <c r="M334" s="58"/>
      <c r="N334" s="58"/>
    </row>
    <row r="335" spans="2:14" x14ac:dyDescent="0.3">
      <c r="B335" s="63">
        <v>43909</v>
      </c>
      <c r="C335" s="64" t="s">
        <v>332</v>
      </c>
      <c r="D335" s="65">
        <v>0</v>
      </c>
      <c r="E335" s="66">
        <v>0</v>
      </c>
      <c r="F335" s="67">
        <f>tblGem[[#This Row],[Aantal]]-SUMIFS(tblGem[Aantal],tblGem[Datum],tblGem[[#This Row],[Datum]]-1,tblGem[Plaats],tblGem[[#This Row],[Plaats]])</f>
        <v>0</v>
      </c>
      <c r="G335" s="58" t="str">
        <f>INDEX(tblGemProv[Grootte],MATCH(tblGem[[#This Row],[Plaats]],tblGemProv[Gemeentenaam],0))</f>
        <v>Klein</v>
      </c>
      <c r="H335" s="58" t="str">
        <f>INDEX(tblGemProv[Provincie],MATCH(tblGem[[#This Row],[Plaats]],tblGemProv[Gemeentenaam],0))</f>
        <v>Friesland</v>
      </c>
      <c r="I335" s="68">
        <f>INDEX(tblGemProv[InwonerAantal],MATCH(tblGem[[#This Row],[Plaats]],tblGemProv[Gemeentenaam],0))</f>
        <v>25720</v>
      </c>
      <c r="J335" s="69">
        <f>tblGem[[#This Row],[Aantal]]/INDEX($N$5:$N$16,MATCH(tblGem[[#This Row],[Prov]],$M$5:$M$16,0))*100000</f>
        <v>0</v>
      </c>
      <c r="K335" s="69">
        <f>tblGem[[#This Row],[Aantal]]/tblGem[[#This Row],[Inwoners]]*100000</f>
        <v>0</v>
      </c>
      <c r="M335" s="58"/>
      <c r="N335" s="58"/>
    </row>
    <row r="336" spans="2:14" x14ac:dyDescent="0.3">
      <c r="B336" s="63">
        <v>43909</v>
      </c>
      <c r="C336" s="64" t="s">
        <v>333</v>
      </c>
      <c r="D336" s="65">
        <v>20.5</v>
      </c>
      <c r="E336" s="66">
        <v>3</v>
      </c>
      <c r="F336" s="67">
        <f>tblGem[[#This Row],[Aantal]]-SUMIFS(tblGem[Aantal],tblGem[Datum],tblGem[[#This Row],[Datum]]-1,tblGem[Plaats],tblGem[[#This Row],[Plaats]])</f>
        <v>3</v>
      </c>
      <c r="G336" s="58" t="str">
        <f>INDEX(tblGemProv[Grootte],MATCH(tblGem[[#This Row],[Plaats]],tblGemProv[Gemeentenaam],0))</f>
        <v>Klein</v>
      </c>
      <c r="H336" s="58" t="str">
        <f>INDEX(tblGemProv[Provincie],MATCH(tblGem[[#This Row],[Plaats]],tblGemProv[Gemeentenaam],0))</f>
        <v>Zuid-Holland</v>
      </c>
      <c r="I336" s="68">
        <f>INDEX(tblGemProv[InwonerAantal],MATCH(tblGem[[#This Row],[Plaats]],tblGemProv[Gemeentenaam],0))</f>
        <v>14508</v>
      </c>
      <c r="J336" s="69">
        <f>tblGem[[#This Row],[Aantal]]/INDEX($N$5:$N$16,MATCH(tblGem[[#This Row],[Prov]],$M$5:$M$16,0))*100000</f>
        <v>8.2281727148307338E-2</v>
      </c>
      <c r="K336" s="69">
        <f>tblGem[[#This Row],[Aantal]]/tblGem[[#This Row],[Inwoners]]*100000</f>
        <v>20.678246484698096</v>
      </c>
      <c r="M336" s="58"/>
      <c r="N336" s="58"/>
    </row>
    <row r="337" spans="2:14" x14ac:dyDescent="0.3">
      <c r="B337" s="63">
        <v>43909</v>
      </c>
      <c r="C337" s="64" t="s">
        <v>334</v>
      </c>
      <c r="D337" s="65">
        <v>0</v>
      </c>
      <c r="E337" s="66">
        <v>0</v>
      </c>
      <c r="F337" s="67">
        <f>tblGem[[#This Row],[Aantal]]-SUMIFS(tblGem[Aantal],tblGem[Datum],tblGem[[#This Row],[Datum]]-1,tblGem[Plaats],tblGem[[#This Row],[Plaats]])</f>
        <v>0</v>
      </c>
      <c r="G337" s="58" t="str">
        <f>INDEX(tblGemProv[Grootte],MATCH(tblGem[[#This Row],[Plaats]],tblGemProv[Gemeentenaam],0))</f>
        <v>Klein</v>
      </c>
      <c r="H337" s="58" t="str">
        <f>INDEX(tblGemProv[Provincie],MATCH(tblGem[[#This Row],[Plaats]],tblGemProv[Gemeentenaam],0))</f>
        <v>Overijssel</v>
      </c>
      <c r="I337" s="68">
        <f>INDEX(tblGemProv[InwonerAantal],MATCH(tblGem[[#This Row],[Plaats]],tblGemProv[Gemeentenaam],0))</f>
        <v>24258</v>
      </c>
      <c r="J337" s="69">
        <f>tblGem[[#This Row],[Aantal]]/INDEX($N$5:$N$16,MATCH(tblGem[[#This Row],[Prov]],$M$5:$M$16,0))*100000</f>
        <v>0</v>
      </c>
      <c r="K337" s="69">
        <f>tblGem[[#This Row],[Aantal]]/tblGem[[#This Row],[Inwoners]]*100000</f>
        <v>0</v>
      </c>
      <c r="M337" s="58"/>
      <c r="N337" s="58"/>
    </row>
    <row r="338" spans="2:14" x14ac:dyDescent="0.3">
      <c r="B338" s="63">
        <v>43909</v>
      </c>
      <c r="C338" s="64" t="s">
        <v>335</v>
      </c>
      <c r="D338" s="65">
        <v>19.5</v>
      </c>
      <c r="E338" s="66">
        <v>8</v>
      </c>
      <c r="F338" s="67">
        <f>tblGem[[#This Row],[Aantal]]-SUMIFS(tblGem[Aantal],tblGem[Datum],tblGem[[#This Row],[Datum]]-1,tblGem[Plaats],tblGem[[#This Row],[Plaats]])</f>
        <v>8</v>
      </c>
      <c r="G338" s="58" t="str">
        <f>INDEX(tblGemProv[Grootte],MATCH(tblGem[[#This Row],[Plaats]],tblGemProv[Gemeentenaam],0))</f>
        <v>Klein</v>
      </c>
      <c r="H338" s="58" t="str">
        <f>INDEX(tblGemProv[Provincie],MATCH(tblGem[[#This Row],[Plaats]],tblGemProv[Gemeentenaam],0))</f>
        <v>Gelderland</v>
      </c>
      <c r="I338" s="68">
        <f>INDEX(tblGemProv[InwonerAantal],MATCH(tblGem[[#This Row],[Plaats]],tblGemProv[Gemeentenaam],0))</f>
        <v>40847</v>
      </c>
      <c r="J338" s="69">
        <f>tblGem[[#This Row],[Aantal]]/INDEX($N$5:$N$16,MATCH(tblGem[[#This Row],[Prov]],$M$5:$M$16,0))*100000</f>
        <v>0.3883300980582039</v>
      </c>
      <c r="K338" s="69">
        <f>tblGem[[#This Row],[Aantal]]/tblGem[[#This Row],[Inwoners]]*100000</f>
        <v>19.585281660831885</v>
      </c>
      <c r="M338" s="58"/>
      <c r="N338" s="58"/>
    </row>
    <row r="339" spans="2:14" x14ac:dyDescent="0.3">
      <c r="B339" s="63">
        <v>43909</v>
      </c>
      <c r="C339" s="64" t="s">
        <v>336</v>
      </c>
      <c r="D339" s="65">
        <v>4.2</v>
      </c>
      <c r="E339" s="66">
        <v>1</v>
      </c>
      <c r="F339" s="67">
        <f>tblGem[[#This Row],[Aantal]]-SUMIFS(tblGem[Aantal],tblGem[Datum],tblGem[[#This Row],[Datum]]-1,tblGem[Plaats],tblGem[[#This Row],[Plaats]])</f>
        <v>1</v>
      </c>
      <c r="G339" s="58" t="str">
        <f>INDEX(tblGemProv[Grootte],MATCH(tblGem[[#This Row],[Plaats]],tblGemProv[Gemeentenaam],0))</f>
        <v>Klein</v>
      </c>
      <c r="H339" s="58" t="str">
        <f>INDEX(tblGemProv[Provincie],MATCH(tblGem[[#This Row],[Plaats]],tblGemProv[Gemeentenaam],0))</f>
        <v>Noord-Holland</v>
      </c>
      <c r="I339" s="68">
        <f>INDEX(tblGemProv[InwonerAantal],MATCH(tblGem[[#This Row],[Plaats]],tblGemProv[Gemeentenaam],0))</f>
        <v>23659</v>
      </c>
      <c r="J339" s="69">
        <f>tblGem[[#This Row],[Aantal]]/INDEX($N$5:$N$16,MATCH(tblGem[[#This Row],[Prov]],$M$5:$M$16,0))*100000</f>
        <v>3.5320936626469089E-2</v>
      </c>
      <c r="K339" s="69">
        <f>tblGem[[#This Row],[Aantal]]/tblGem[[#This Row],[Inwoners]]*100000</f>
        <v>4.2267213322625636</v>
      </c>
      <c r="M339" s="58"/>
      <c r="N339" s="58"/>
    </row>
    <row r="340" spans="2:14" x14ac:dyDescent="0.3">
      <c r="B340" s="63">
        <v>43909</v>
      </c>
      <c r="C340" s="64" t="s">
        <v>337</v>
      </c>
      <c r="D340" s="65">
        <v>16.8</v>
      </c>
      <c r="E340" s="66">
        <v>4</v>
      </c>
      <c r="F340" s="67">
        <f>tblGem[[#This Row],[Aantal]]-SUMIFS(tblGem[Aantal],tblGem[Datum],tblGem[[#This Row],[Datum]]-1,tblGem[Plaats],tblGem[[#This Row],[Plaats]])</f>
        <v>4</v>
      </c>
      <c r="G340" s="58" t="str">
        <f>INDEX(tblGemProv[Grootte],MATCH(tblGem[[#This Row],[Plaats]],tblGemProv[Gemeentenaam],0))</f>
        <v>Klein</v>
      </c>
      <c r="H340" s="58" t="str">
        <f>INDEX(tblGemProv[Provincie],MATCH(tblGem[[#This Row],[Plaats]],tblGemProv[Gemeentenaam],0))</f>
        <v>Utrecht</v>
      </c>
      <c r="I340" s="68">
        <f>INDEX(tblGemProv[InwonerAantal],MATCH(tblGem[[#This Row],[Plaats]],tblGemProv[Gemeentenaam],0))</f>
        <v>23678</v>
      </c>
      <c r="J340" s="69">
        <f>tblGem[[#This Row],[Aantal]]/INDEX($N$5:$N$16,MATCH(tblGem[[#This Row],[Prov]],$M$5:$M$16,0))*100000</f>
        <v>0.30063479035984481</v>
      </c>
      <c r="K340" s="69">
        <f>tblGem[[#This Row],[Aantal]]/tblGem[[#This Row],[Inwoners]]*100000</f>
        <v>16.893318692457132</v>
      </c>
      <c r="M340" s="58"/>
      <c r="N340" s="58"/>
    </row>
    <row r="341" spans="2:14" x14ac:dyDescent="0.3">
      <c r="B341" s="63">
        <v>43909</v>
      </c>
      <c r="C341" s="64" t="s">
        <v>338</v>
      </c>
      <c r="D341" s="65">
        <v>0</v>
      </c>
      <c r="E341" s="66">
        <v>0</v>
      </c>
      <c r="F341" s="67">
        <f>tblGem[[#This Row],[Aantal]]-SUMIFS(tblGem[Aantal],tblGem[Datum],tblGem[[#This Row],[Datum]]-1,tblGem[Plaats],tblGem[[#This Row],[Plaats]])</f>
        <v>0</v>
      </c>
      <c r="G341" s="58" t="str">
        <f>INDEX(tblGemProv[Grootte],MATCH(tblGem[[#This Row],[Plaats]],tblGemProv[Gemeentenaam],0))</f>
        <v>Klein</v>
      </c>
      <c r="H341" s="58" t="str">
        <f>INDEX(tblGemProv[Provincie],MATCH(tblGem[[#This Row],[Plaats]],tblGemProv[Gemeentenaam],0))</f>
        <v>Gelderland</v>
      </c>
      <c r="I341" s="68">
        <f>INDEX(tblGemProv[InwonerAantal],MATCH(tblGem[[#This Row],[Plaats]],tblGemProv[Gemeentenaam],0))</f>
        <v>28987</v>
      </c>
      <c r="J341" s="69">
        <f>tblGem[[#This Row],[Aantal]]/INDEX($N$5:$N$16,MATCH(tblGem[[#This Row],[Prov]],$M$5:$M$16,0))*100000</f>
        <v>0</v>
      </c>
      <c r="K341" s="69">
        <f>tblGem[[#This Row],[Aantal]]/tblGem[[#This Row],[Inwoners]]*100000</f>
        <v>0</v>
      </c>
      <c r="M341" s="58"/>
      <c r="N341" s="58"/>
    </row>
    <row r="342" spans="2:14" x14ac:dyDescent="0.3">
      <c r="B342" s="63">
        <v>43909</v>
      </c>
      <c r="C342" s="64" t="s">
        <v>339</v>
      </c>
      <c r="D342" s="65">
        <v>0</v>
      </c>
      <c r="E342" s="66">
        <v>0</v>
      </c>
      <c r="F342" s="67">
        <f>tblGem[[#This Row],[Aantal]]-SUMIFS(tblGem[Aantal],tblGem[Datum],tblGem[[#This Row],[Datum]]-1,tblGem[Plaats],tblGem[[#This Row],[Plaats]])</f>
        <v>0</v>
      </c>
      <c r="G342" s="58" t="str">
        <f>INDEX(tblGemProv[Grootte],MATCH(tblGem[[#This Row],[Plaats]],tblGemProv[Gemeentenaam],0))</f>
        <v>Klein</v>
      </c>
      <c r="H342" s="58" t="str">
        <f>INDEX(tblGemProv[Provincie],MATCH(tblGem[[#This Row],[Plaats]],tblGemProv[Gemeentenaam],0))</f>
        <v>Noord-Brabant</v>
      </c>
      <c r="I342" s="68">
        <f>INDEX(tblGemProv[InwonerAantal],MATCH(tblGem[[#This Row],[Plaats]],tblGemProv[Gemeentenaam],0))</f>
        <v>21800</v>
      </c>
      <c r="J342" s="69">
        <f>tblGem[[#This Row],[Aantal]]/INDEX($N$5:$N$16,MATCH(tblGem[[#This Row],[Prov]],$M$5:$M$16,0))*100000</f>
        <v>0</v>
      </c>
      <c r="K342" s="69">
        <f>tblGem[[#This Row],[Aantal]]/tblGem[[#This Row],[Inwoners]]*100000</f>
        <v>0</v>
      </c>
      <c r="M342" s="58"/>
      <c r="N342" s="58"/>
    </row>
    <row r="343" spans="2:14" x14ac:dyDescent="0.3">
      <c r="B343" s="63">
        <v>43909</v>
      </c>
      <c r="C343" s="64" t="s">
        <v>340</v>
      </c>
      <c r="D343" s="65">
        <v>7.7</v>
      </c>
      <c r="E343" s="66">
        <v>4</v>
      </c>
      <c r="F343" s="67">
        <f>tblGem[[#This Row],[Aantal]]-SUMIFS(tblGem[Aantal],tblGem[Datum],tblGem[[#This Row],[Datum]]-1,tblGem[Plaats],tblGem[[#This Row],[Plaats]])</f>
        <v>4</v>
      </c>
      <c r="G343" s="58" t="str">
        <f>INDEX(tblGemProv[Grootte],MATCH(tblGem[[#This Row],[Plaats]],tblGemProv[Gemeentenaam],0))</f>
        <v>Middelgroot</v>
      </c>
      <c r="H343" s="58" t="str">
        <f>INDEX(tblGemProv[Provincie],MATCH(tblGem[[#This Row],[Plaats]],tblGemProv[Gemeentenaam],0))</f>
        <v>Utrecht</v>
      </c>
      <c r="I343" s="68">
        <f>INDEX(tblGemProv[InwonerAantal],MATCH(tblGem[[#This Row],[Plaats]],tblGemProv[Gemeentenaam],0))</f>
        <v>51758</v>
      </c>
      <c r="J343" s="69">
        <f>tblGem[[#This Row],[Aantal]]/INDEX($N$5:$N$16,MATCH(tblGem[[#This Row],[Prov]],$M$5:$M$16,0))*100000</f>
        <v>0.30063479035984481</v>
      </c>
      <c r="K343" s="69">
        <f>tblGem[[#This Row],[Aantal]]/tblGem[[#This Row],[Inwoners]]*100000</f>
        <v>7.7282738900266628</v>
      </c>
      <c r="M343" s="58"/>
      <c r="N343" s="58"/>
    </row>
    <row r="344" spans="2:14" x14ac:dyDescent="0.3">
      <c r="B344" s="63">
        <v>43909</v>
      </c>
      <c r="C344" s="64" t="s">
        <v>341</v>
      </c>
      <c r="D344" s="65">
        <v>6.1</v>
      </c>
      <c r="E344" s="66">
        <v>1</v>
      </c>
      <c r="F344" s="67">
        <f>tblGem[[#This Row],[Aantal]]-SUMIFS(tblGem[Aantal],tblGem[Datum],tblGem[[#This Row],[Datum]]-1,tblGem[Plaats],tblGem[[#This Row],[Plaats]])</f>
        <v>1</v>
      </c>
      <c r="G344" s="58" t="str">
        <f>INDEX(tblGemProv[Grootte],MATCH(tblGem[[#This Row],[Plaats]],tblGemProv[Gemeentenaam],0))</f>
        <v>Klein</v>
      </c>
      <c r="H344" s="58" t="str">
        <f>INDEX(tblGemProv[Provincie],MATCH(tblGem[[#This Row],[Plaats]],tblGemProv[Gemeentenaam],0))</f>
        <v>Noord-Holland</v>
      </c>
      <c r="I344" s="68">
        <f>INDEX(tblGemProv[InwonerAantal],MATCH(tblGem[[#This Row],[Plaats]],tblGemProv[Gemeentenaam],0))</f>
        <v>15995</v>
      </c>
      <c r="J344" s="69">
        <f>tblGem[[#This Row],[Aantal]]/INDEX($N$5:$N$16,MATCH(tblGem[[#This Row],[Prov]],$M$5:$M$16,0))*100000</f>
        <v>3.5320936626469089E-2</v>
      </c>
      <c r="K344" s="69">
        <f>tblGem[[#This Row],[Aantal]]/tblGem[[#This Row],[Inwoners]]*100000</f>
        <v>6.2519537355423571</v>
      </c>
      <c r="M344" s="58"/>
      <c r="N344" s="58"/>
    </row>
    <row r="345" spans="2:14" x14ac:dyDescent="0.3">
      <c r="B345" s="63">
        <v>43909</v>
      </c>
      <c r="C345" s="64" t="s">
        <v>342</v>
      </c>
      <c r="D345" s="65">
        <v>15.2</v>
      </c>
      <c r="E345" s="66">
        <v>2</v>
      </c>
      <c r="F345" s="67">
        <f>tblGem[[#This Row],[Aantal]]-SUMIFS(tblGem[Aantal],tblGem[Datum],tblGem[[#This Row],[Datum]]-1,tblGem[Plaats],tblGem[[#This Row],[Plaats]])</f>
        <v>2</v>
      </c>
      <c r="G345" s="58" t="str">
        <f>INDEX(tblGemProv[Grootte],MATCH(tblGem[[#This Row],[Plaats]],tblGemProv[Gemeentenaam],0))</f>
        <v>Klein</v>
      </c>
      <c r="H345" s="58" t="str">
        <f>INDEX(tblGemProv[Provincie],MATCH(tblGem[[#This Row],[Plaats]],tblGemProv[Gemeentenaam],0))</f>
        <v>Utrecht</v>
      </c>
      <c r="I345" s="68">
        <f>INDEX(tblGemProv[InwonerAantal],MATCH(tblGem[[#This Row],[Plaats]],tblGemProv[Gemeentenaam],0))</f>
        <v>13021</v>
      </c>
      <c r="J345" s="69">
        <f>tblGem[[#This Row],[Aantal]]/INDEX($N$5:$N$16,MATCH(tblGem[[#This Row],[Prov]],$M$5:$M$16,0))*100000</f>
        <v>0.1503173951799224</v>
      </c>
      <c r="K345" s="69">
        <f>tblGem[[#This Row],[Aantal]]/tblGem[[#This Row],[Inwoners]]*100000</f>
        <v>15.359803394516552</v>
      </c>
      <c r="M345" s="58"/>
      <c r="N345" s="58"/>
    </row>
    <row r="346" spans="2:14" x14ac:dyDescent="0.3">
      <c r="B346" s="63">
        <v>43909</v>
      </c>
      <c r="C346" s="64" t="s">
        <v>343</v>
      </c>
      <c r="D346" s="65">
        <v>2.6</v>
      </c>
      <c r="E346" s="66">
        <v>4</v>
      </c>
      <c r="F346" s="67">
        <f>tblGem[[#This Row],[Aantal]]-SUMIFS(tblGem[Aantal],tblGem[Datum],tblGem[[#This Row],[Datum]]-1,tblGem[Plaats],tblGem[[#This Row],[Plaats]])</f>
        <v>4</v>
      </c>
      <c r="G346" s="58" t="str">
        <f>INDEX(tblGemProv[Grootte],MATCH(tblGem[[#This Row],[Plaats]],tblGemProv[Gemeentenaam],0))</f>
        <v>Groot</v>
      </c>
      <c r="H346" s="58" t="str">
        <f>INDEX(tblGemProv[Provincie],MATCH(tblGem[[#This Row],[Plaats]],tblGemProv[Gemeentenaam],0))</f>
        <v>Noord-Holland</v>
      </c>
      <c r="I346" s="68">
        <f>INDEX(tblGemProv[InwonerAantal],MATCH(tblGem[[#This Row],[Plaats]],tblGemProv[Gemeentenaam],0))</f>
        <v>154865</v>
      </c>
      <c r="J346" s="69">
        <f>tblGem[[#This Row],[Aantal]]/INDEX($N$5:$N$16,MATCH(tblGem[[#This Row],[Prov]],$M$5:$M$16,0))*100000</f>
        <v>0.14128374650587636</v>
      </c>
      <c r="K346" s="69">
        <f>tblGem[[#This Row],[Aantal]]/tblGem[[#This Row],[Inwoners]]*100000</f>
        <v>2.5828947793239272</v>
      </c>
      <c r="M346" s="58"/>
      <c r="N346" s="58"/>
    </row>
    <row r="347" spans="2:14" x14ac:dyDescent="0.3">
      <c r="B347" s="63">
        <v>43909</v>
      </c>
      <c r="C347" s="64" t="s">
        <v>344</v>
      </c>
      <c r="D347" s="65">
        <v>10.5</v>
      </c>
      <c r="E347" s="66">
        <v>3</v>
      </c>
      <c r="F347" s="67">
        <f>tblGem[[#This Row],[Aantal]]-SUMIFS(tblGem[Aantal],tblGem[Datum],tblGem[[#This Row],[Datum]]-1,tblGem[Plaats],tblGem[[#This Row],[Plaats]])</f>
        <v>3</v>
      </c>
      <c r="G347" s="58" t="str">
        <f>INDEX(tblGemProv[Grootte],MATCH(tblGem[[#This Row],[Plaats]],tblGemProv[Gemeentenaam],0))</f>
        <v>Klein</v>
      </c>
      <c r="H347" s="58" t="str">
        <f>INDEX(tblGemProv[Provincie],MATCH(tblGem[[#This Row],[Plaats]],tblGemProv[Gemeentenaam],0))</f>
        <v>Gelderland</v>
      </c>
      <c r="I347" s="68">
        <f>INDEX(tblGemProv[InwonerAantal],MATCH(tblGem[[#This Row],[Plaats]],tblGemProv[Gemeentenaam],0))</f>
        <v>28014</v>
      </c>
      <c r="J347" s="69">
        <f>tblGem[[#This Row],[Aantal]]/INDEX($N$5:$N$16,MATCH(tblGem[[#This Row],[Prov]],$M$5:$M$16,0))*100000</f>
        <v>0.14562378677182647</v>
      </c>
      <c r="K347" s="69">
        <f>tblGem[[#This Row],[Aantal]]/tblGem[[#This Row],[Inwoners]]*100000</f>
        <v>10.708931248661383</v>
      </c>
      <c r="M347" s="58"/>
      <c r="N347" s="58"/>
    </row>
    <row r="348" spans="2:14" x14ac:dyDescent="0.3">
      <c r="B348" s="63">
        <v>43909</v>
      </c>
      <c r="C348" s="64" t="s">
        <v>345</v>
      </c>
      <c r="D348" s="65">
        <v>5.9</v>
      </c>
      <c r="E348" s="66">
        <v>1</v>
      </c>
      <c r="F348" s="67">
        <f>tblGem[[#This Row],[Aantal]]-SUMIFS(tblGem[Aantal],tblGem[Datum],tblGem[[#This Row],[Datum]]-1,tblGem[Plaats],tblGem[[#This Row],[Plaats]])</f>
        <v>1</v>
      </c>
      <c r="G348" s="58" t="str">
        <f>INDEX(tblGemProv[Grootte],MATCH(tblGem[[#This Row],[Plaats]],tblGemProv[Gemeentenaam],0))</f>
        <v>Klein</v>
      </c>
      <c r="H348" s="58" t="str">
        <f>INDEX(tblGemProv[Provincie],MATCH(tblGem[[#This Row],[Plaats]],tblGemProv[Gemeentenaam],0))</f>
        <v>Noord-Holland</v>
      </c>
      <c r="I348" s="68">
        <f>INDEX(tblGemProv[InwonerAantal],MATCH(tblGem[[#This Row],[Plaats]],tblGemProv[Gemeentenaam],0))</f>
        <v>16970</v>
      </c>
      <c r="J348" s="69">
        <f>tblGem[[#This Row],[Aantal]]/INDEX($N$5:$N$16,MATCH(tblGem[[#This Row],[Prov]],$M$5:$M$16,0))*100000</f>
        <v>3.5320936626469089E-2</v>
      </c>
      <c r="K348" s="69">
        <f>tblGem[[#This Row],[Aantal]]/tblGem[[#This Row],[Inwoners]]*100000</f>
        <v>5.8927519151443724</v>
      </c>
      <c r="M348" s="58"/>
      <c r="N348" s="58"/>
    </row>
    <row r="349" spans="2:14" x14ac:dyDescent="0.3">
      <c r="B349" s="63">
        <v>43909</v>
      </c>
      <c r="C349" s="64" t="s">
        <v>346</v>
      </c>
      <c r="D349" s="65">
        <v>13.4</v>
      </c>
      <c r="E349" s="66">
        <v>3</v>
      </c>
      <c r="F349" s="67">
        <f>tblGem[[#This Row],[Aantal]]-SUMIFS(tblGem[Aantal],tblGem[Datum],tblGem[[#This Row],[Datum]]-1,tblGem[Plaats],tblGem[[#This Row],[Plaats]])</f>
        <v>3</v>
      </c>
      <c r="G349" s="58" t="str">
        <f>INDEX(tblGemProv[Grootte],MATCH(tblGem[[#This Row],[Plaats]],tblGemProv[Gemeentenaam],0))</f>
        <v>Klein</v>
      </c>
      <c r="H349" s="58" t="str">
        <f>INDEX(tblGemProv[Provincie],MATCH(tblGem[[#This Row],[Plaats]],tblGemProv[Gemeentenaam],0))</f>
        <v>Flevoland</v>
      </c>
      <c r="I349" s="68">
        <f>INDEX(tblGemProv[InwonerAantal],MATCH(tblGem[[#This Row],[Plaats]],tblGemProv[Gemeentenaam],0))</f>
        <v>22407</v>
      </c>
      <c r="J349" s="69">
        <f>tblGem[[#This Row],[Aantal]]/INDEX($N$5:$N$16,MATCH(tblGem[[#This Row],[Prov]],$M$5:$M$16,0))*100000</f>
        <v>0.72873903855029509</v>
      </c>
      <c r="K349" s="69">
        <f>tblGem[[#This Row],[Aantal]]/tblGem[[#This Row],[Inwoners]]*100000</f>
        <v>13.388673182487615</v>
      </c>
      <c r="M349" s="58"/>
      <c r="N349" s="58"/>
    </row>
    <row r="350" spans="2:14" x14ac:dyDescent="0.3">
      <c r="B350" s="63">
        <v>43909</v>
      </c>
      <c r="C350" s="64" t="s">
        <v>347</v>
      </c>
      <c r="D350" s="65">
        <v>18.8</v>
      </c>
      <c r="E350" s="66">
        <v>12</v>
      </c>
      <c r="F350" s="67">
        <f>tblGem[[#This Row],[Aantal]]-SUMIFS(tblGem[Aantal],tblGem[Datum],tblGem[[#This Row],[Datum]]-1,tblGem[Plaats],tblGem[[#This Row],[Plaats]])</f>
        <v>12</v>
      </c>
      <c r="G350" s="58" t="str">
        <f>INDEX(tblGemProv[Grootte],MATCH(tblGem[[#This Row],[Plaats]],tblGemProv[Gemeentenaam],0))</f>
        <v>Middelgroot</v>
      </c>
      <c r="H350" s="58" t="str">
        <f>INDEX(tblGemProv[Provincie],MATCH(tblGem[[#This Row],[Plaats]],tblGemProv[Gemeentenaam],0))</f>
        <v>Utrecht</v>
      </c>
      <c r="I350" s="68">
        <f>INDEX(tblGemProv[InwonerAantal],MATCH(tblGem[[#This Row],[Plaats]],tblGemProv[Gemeentenaam],0))</f>
        <v>63322</v>
      </c>
      <c r="J350" s="69">
        <f>tblGem[[#This Row],[Aantal]]/INDEX($N$5:$N$16,MATCH(tblGem[[#This Row],[Prov]],$M$5:$M$16,0))*100000</f>
        <v>0.90190437107953447</v>
      </c>
      <c r="K350" s="69">
        <f>tblGem[[#This Row],[Aantal]]/tblGem[[#This Row],[Inwoners]]*100000</f>
        <v>18.950759609614352</v>
      </c>
      <c r="M350" s="58"/>
      <c r="N350" s="58"/>
    </row>
    <row r="351" spans="2:14" x14ac:dyDescent="0.3">
      <c r="B351" s="63">
        <v>43909</v>
      </c>
      <c r="C351" s="64" t="s">
        <v>348</v>
      </c>
      <c r="D351" s="65">
        <v>6.9</v>
      </c>
      <c r="E351" s="66">
        <v>3</v>
      </c>
      <c r="F351" s="67">
        <f>tblGem[[#This Row],[Aantal]]-SUMIFS(tblGem[Aantal],tblGem[Datum],tblGem[[#This Row],[Datum]]-1,tblGem[Plaats],tblGem[[#This Row],[Plaats]])</f>
        <v>3</v>
      </c>
      <c r="G351" s="58" t="str">
        <f>INDEX(tblGemProv[Grootte],MATCH(tblGem[[#This Row],[Plaats]],tblGemProv[Gemeentenaam],0))</f>
        <v>Klein</v>
      </c>
      <c r="H351" s="58" t="str">
        <f>INDEX(tblGemProv[Provincie],MATCH(tblGem[[#This Row],[Plaats]],tblGemProv[Gemeentenaam],0))</f>
        <v>Gelderland</v>
      </c>
      <c r="I351" s="68">
        <f>INDEX(tblGemProv[InwonerAantal],MATCH(tblGem[[#This Row],[Plaats]],tblGemProv[Gemeentenaam],0))</f>
        <v>43402</v>
      </c>
      <c r="J351" s="69">
        <f>tblGem[[#This Row],[Aantal]]/INDEX($N$5:$N$16,MATCH(tblGem[[#This Row],[Prov]],$M$5:$M$16,0))*100000</f>
        <v>0.14562378677182647</v>
      </c>
      <c r="K351" s="69">
        <f>tblGem[[#This Row],[Aantal]]/tblGem[[#This Row],[Inwoners]]*100000</f>
        <v>6.9121238652596659</v>
      </c>
      <c r="M351" s="58"/>
      <c r="N351" s="58"/>
    </row>
    <row r="352" spans="2:14" x14ac:dyDescent="0.3">
      <c r="B352" s="63">
        <v>43909</v>
      </c>
      <c r="C352" s="64" t="s">
        <v>349</v>
      </c>
      <c r="D352" s="65">
        <v>0.8</v>
      </c>
      <c r="E352" s="66">
        <v>1</v>
      </c>
      <c r="F352" s="67">
        <f>tblGem[[#This Row],[Aantal]]-SUMIFS(tblGem[Aantal],tblGem[Datum],tblGem[[#This Row],[Datum]]-1,tblGem[Plaats],tblGem[[#This Row],[Plaats]])</f>
        <v>1</v>
      </c>
      <c r="G352" s="58" t="str">
        <f>INDEX(tblGemProv[Grootte],MATCH(tblGem[[#This Row],[Plaats]],tblGemProv[Gemeentenaam],0))</f>
        <v>Groot</v>
      </c>
      <c r="H352" s="58" t="str">
        <f>INDEX(tblGemProv[Provincie],MATCH(tblGem[[#This Row],[Plaats]],tblGemProv[Gemeentenaam],0))</f>
        <v>Zuid-Holland</v>
      </c>
      <c r="I352" s="68">
        <f>INDEX(tblGemProv[InwonerAantal],MATCH(tblGem[[#This Row],[Plaats]],tblGemProv[Gemeentenaam],0))</f>
        <v>124695</v>
      </c>
      <c r="J352" s="69">
        <f>tblGem[[#This Row],[Aantal]]/INDEX($N$5:$N$16,MATCH(tblGem[[#This Row],[Prov]],$M$5:$M$16,0))*100000</f>
        <v>2.7427242382769109E-2</v>
      </c>
      <c r="K352" s="69">
        <f>tblGem[[#This Row],[Aantal]]/tblGem[[#This Row],[Inwoners]]*100000</f>
        <v>0.80195677452985292</v>
      </c>
      <c r="M352" s="58"/>
      <c r="N352" s="58"/>
    </row>
    <row r="353" spans="2:14" x14ac:dyDescent="0.3">
      <c r="B353" s="63">
        <v>43909</v>
      </c>
      <c r="C353" s="64" t="s">
        <v>350</v>
      </c>
      <c r="D353" s="65">
        <v>0</v>
      </c>
      <c r="E353" s="66">
        <v>0</v>
      </c>
      <c r="F353" s="67">
        <f>tblGem[[#This Row],[Aantal]]-SUMIFS(tblGem[Aantal],tblGem[Datum],tblGem[[#This Row],[Datum]]-1,tblGem[Plaats],tblGem[[#This Row],[Plaats]])</f>
        <v>0</v>
      </c>
      <c r="G353" s="58" t="str">
        <f>INDEX(tblGemProv[Grootte],MATCH(tblGem[[#This Row],[Plaats]],tblGemProv[Gemeentenaam],0))</f>
        <v>Klein</v>
      </c>
      <c r="H353" s="58" t="str">
        <f>INDEX(tblGemProv[Provincie],MATCH(tblGem[[#This Row],[Plaats]],tblGemProv[Gemeentenaam],0))</f>
        <v>Zuid-Holland</v>
      </c>
      <c r="I353" s="68">
        <f>INDEX(tblGemProv[InwonerAantal],MATCH(tblGem[[#This Row],[Plaats]],tblGemProv[Gemeentenaam],0))</f>
        <v>8430</v>
      </c>
      <c r="J353" s="69">
        <f>tblGem[[#This Row],[Aantal]]/INDEX($N$5:$N$16,MATCH(tblGem[[#This Row],[Prov]],$M$5:$M$16,0))*100000</f>
        <v>0</v>
      </c>
      <c r="K353" s="69">
        <f>tblGem[[#This Row],[Aantal]]/tblGem[[#This Row],[Inwoners]]*100000</f>
        <v>0</v>
      </c>
      <c r="M353" s="58"/>
      <c r="N353" s="58"/>
    </row>
    <row r="354" spans="2:14" x14ac:dyDescent="0.3">
      <c r="B354" s="63">
        <v>43909</v>
      </c>
      <c r="C354" s="64" t="s">
        <v>351</v>
      </c>
      <c r="D354" s="65">
        <v>0</v>
      </c>
      <c r="E354" s="66">
        <v>0</v>
      </c>
      <c r="F354" s="67">
        <f>tblGem[[#This Row],[Aantal]]-SUMIFS(tblGem[Aantal],tblGem[Datum],tblGem[[#This Row],[Datum]]-1,tblGem[Plaats],tblGem[[#This Row],[Plaats]])</f>
        <v>0</v>
      </c>
      <c r="G354" s="58" t="str">
        <f>INDEX(tblGemProv[Grootte],MATCH(tblGem[[#This Row],[Plaats]],tblGemProv[Gemeentenaam],0))</f>
        <v>Klein</v>
      </c>
      <c r="H354" s="58" t="str">
        <f>INDEX(tblGemProv[Provincie],MATCH(tblGem[[#This Row],[Plaats]],tblGemProv[Gemeentenaam],0))</f>
        <v>Zuid-Holland</v>
      </c>
      <c r="I354" s="68">
        <f>INDEX(tblGemProv[InwonerAantal],MATCH(tblGem[[#This Row],[Plaats]],tblGemProv[Gemeentenaam],0))</f>
        <v>41882</v>
      </c>
      <c r="J354" s="69">
        <f>tblGem[[#This Row],[Aantal]]/INDEX($N$5:$N$16,MATCH(tblGem[[#This Row],[Prov]],$M$5:$M$16,0))*100000</f>
        <v>0</v>
      </c>
      <c r="K354" s="69">
        <f>tblGem[[#This Row],[Aantal]]/tblGem[[#This Row],[Inwoners]]*100000</f>
        <v>0</v>
      </c>
      <c r="M354" s="58"/>
      <c r="N354" s="58"/>
    </row>
    <row r="355" spans="2:14" x14ac:dyDescent="0.3">
      <c r="B355" s="63">
        <v>43909</v>
      </c>
      <c r="C355" s="64" t="s">
        <v>352</v>
      </c>
      <c r="D355" s="65">
        <v>27.8</v>
      </c>
      <c r="E355" s="66">
        <v>6</v>
      </c>
      <c r="F355" s="67">
        <f>tblGem[[#This Row],[Aantal]]-SUMIFS(tblGem[Aantal],tblGem[Datum],tblGem[[#This Row],[Datum]]-1,tblGem[Plaats],tblGem[[#This Row],[Plaats]])</f>
        <v>6</v>
      </c>
      <c r="G355" s="58" t="str">
        <f>INDEX(tblGemProv[Grootte],MATCH(tblGem[[#This Row],[Plaats]],tblGemProv[Gemeentenaam],0))</f>
        <v>Klein</v>
      </c>
      <c r="H355" s="58" t="str">
        <f>INDEX(tblGemProv[Provincie],MATCH(tblGem[[#This Row],[Plaats]],tblGemProv[Gemeentenaam],0))</f>
        <v>Noord-Brabant</v>
      </c>
      <c r="I355" s="68">
        <f>INDEX(tblGemProv[InwonerAantal],MATCH(tblGem[[#This Row],[Plaats]],tblGemProv[Gemeentenaam],0))</f>
        <v>21525</v>
      </c>
      <c r="J355" s="69">
        <f>tblGem[[#This Row],[Aantal]]/INDEX($N$5:$N$16,MATCH(tblGem[[#This Row],[Prov]],$M$5:$M$16,0))*100000</f>
        <v>0.23731492402362706</v>
      </c>
      <c r="K355" s="69">
        <f>tblGem[[#This Row],[Aantal]]/tblGem[[#This Row],[Inwoners]]*100000</f>
        <v>27.874564459930312</v>
      </c>
      <c r="M355" s="58"/>
      <c r="N355" s="58"/>
    </row>
    <row r="356" spans="2:14" x14ac:dyDescent="0.3">
      <c r="B356" s="63">
        <v>43909</v>
      </c>
      <c r="C356" s="64" t="s">
        <v>353</v>
      </c>
      <c r="D356" s="65">
        <v>2.1</v>
      </c>
      <c r="E356" s="66">
        <v>1</v>
      </c>
      <c r="F356" s="67">
        <f>tblGem[[#This Row],[Aantal]]-SUMIFS(tblGem[Aantal],tblGem[Datum],tblGem[[#This Row],[Datum]]-1,tblGem[Plaats],tblGem[[#This Row],[Plaats]])</f>
        <v>1</v>
      </c>
      <c r="G356" s="58" t="str">
        <f>INDEX(tblGemProv[Grootte],MATCH(tblGem[[#This Row],[Plaats]],tblGemProv[Gemeentenaam],0))</f>
        <v>Klein</v>
      </c>
      <c r="H356" s="58" t="str">
        <f>INDEX(tblGemProv[Provincie],MATCH(tblGem[[#This Row],[Plaats]],tblGemProv[Gemeentenaam],0))</f>
        <v>Gelderland</v>
      </c>
      <c r="I356" s="68">
        <f>INDEX(tblGemProv[InwonerAantal],MATCH(tblGem[[#This Row],[Plaats]],tblGemProv[Gemeentenaam],0))</f>
        <v>47537</v>
      </c>
      <c r="J356" s="69">
        <f>tblGem[[#This Row],[Aantal]]/INDEX($N$5:$N$16,MATCH(tblGem[[#This Row],[Prov]],$M$5:$M$16,0))*100000</f>
        <v>4.8541262257275487E-2</v>
      </c>
      <c r="K356" s="69">
        <f>tblGem[[#This Row],[Aantal]]/tblGem[[#This Row],[Inwoners]]*100000</f>
        <v>2.1036245450911921</v>
      </c>
      <c r="M356" s="58"/>
      <c r="N356" s="58"/>
    </row>
    <row r="357" spans="2:14" x14ac:dyDescent="0.3">
      <c r="B357" s="63">
        <v>43909</v>
      </c>
      <c r="C357" s="64" t="s">
        <v>354</v>
      </c>
      <c r="D357" s="65">
        <v>22.2</v>
      </c>
      <c r="E357" s="66">
        <v>5</v>
      </c>
      <c r="F357" s="67">
        <f>tblGem[[#This Row],[Aantal]]-SUMIFS(tblGem[Aantal],tblGem[Datum],tblGem[[#This Row],[Datum]]-1,tblGem[Plaats],tblGem[[#This Row],[Plaats]])</f>
        <v>5</v>
      </c>
      <c r="G357" s="58" t="str">
        <f>INDEX(tblGemProv[Grootte],MATCH(tblGem[[#This Row],[Plaats]],tblGemProv[Gemeentenaam],0))</f>
        <v>Klein</v>
      </c>
      <c r="H357" s="58" t="str">
        <f>INDEX(tblGemProv[Provincie],MATCH(tblGem[[#This Row],[Plaats]],tblGemProv[Gemeentenaam],0))</f>
        <v>Overijssel</v>
      </c>
      <c r="I357" s="68">
        <f>INDEX(tblGemProv[InwonerAantal],MATCH(tblGem[[#This Row],[Plaats]],tblGemProv[Gemeentenaam],0))</f>
        <v>22468</v>
      </c>
      <c r="J357" s="69">
        <f>tblGem[[#This Row],[Aantal]]/INDEX($N$5:$N$16,MATCH(tblGem[[#This Row],[Prov]],$M$5:$M$16,0))*100000</f>
        <v>0.43421586260020617</v>
      </c>
      <c r="K357" s="69">
        <f>tblGem[[#This Row],[Aantal]]/tblGem[[#This Row],[Inwoners]]*100000</f>
        <v>22.253872173758236</v>
      </c>
      <c r="M357" s="58"/>
      <c r="N357" s="58"/>
    </row>
    <row r="358" spans="2:14" x14ac:dyDescent="0.3">
      <c r="B358" s="63">
        <v>43909</v>
      </c>
      <c r="C358" s="64" t="s">
        <v>355</v>
      </c>
      <c r="D358" s="65">
        <v>13.4</v>
      </c>
      <c r="E358" s="66">
        <v>6</v>
      </c>
      <c r="F358" s="67">
        <f>tblGem[[#This Row],[Aantal]]-SUMIFS(tblGem[Aantal],tblGem[Datum],tblGem[[#This Row],[Datum]]-1,tblGem[Plaats],tblGem[[#This Row],[Plaats]])</f>
        <v>6</v>
      </c>
      <c r="G358" s="58" t="str">
        <f>INDEX(tblGemProv[Grootte],MATCH(tblGem[[#This Row],[Plaats]],tblGemProv[Gemeentenaam],0))</f>
        <v>Klein</v>
      </c>
      <c r="H358" s="58" t="str">
        <f>INDEX(tblGemProv[Provincie],MATCH(tblGem[[#This Row],[Plaats]],tblGemProv[Gemeentenaam],0))</f>
        <v>Zuid-Holland</v>
      </c>
      <c r="I358" s="68">
        <f>INDEX(tblGemProv[InwonerAantal],MATCH(tblGem[[#This Row],[Plaats]],tblGemProv[Gemeentenaam],0))</f>
        <v>44586</v>
      </c>
      <c r="J358" s="69">
        <f>tblGem[[#This Row],[Aantal]]/INDEX($N$5:$N$16,MATCH(tblGem[[#This Row],[Prov]],$M$5:$M$16,0))*100000</f>
        <v>0.16456345429661468</v>
      </c>
      <c r="K358" s="69">
        <f>tblGem[[#This Row],[Aantal]]/tblGem[[#This Row],[Inwoners]]*100000</f>
        <v>13.457139012245996</v>
      </c>
      <c r="M358" s="58"/>
      <c r="N358" s="58"/>
    </row>
    <row r="359" spans="2:14" x14ac:dyDescent="0.3">
      <c r="B359" s="63">
        <v>43909</v>
      </c>
      <c r="C359" s="71" t="s">
        <v>356</v>
      </c>
      <c r="D359" s="72">
        <v>12.5</v>
      </c>
      <c r="E359" s="73">
        <v>16</v>
      </c>
      <c r="F359" s="67">
        <f>tblGem[[#This Row],[Aantal]]-SUMIFS(tblGem[Aantal],tblGem[Datum],tblGem[[#This Row],[Datum]]-1,tblGem[Plaats],tblGem[[#This Row],[Plaats]])</f>
        <v>16</v>
      </c>
      <c r="G359" s="74" t="str">
        <f>INDEX(tblGemProv[Grootte],MATCH(tblGem[[#This Row],[Plaats]],tblGemProv[Gemeentenaam],0))</f>
        <v>Groot</v>
      </c>
      <c r="H359" s="74" t="str">
        <f>INDEX(tblGemProv[Provincie],MATCH(tblGem[[#This Row],[Plaats]],tblGemProv[Gemeentenaam],0))</f>
        <v>Overijssel</v>
      </c>
      <c r="I359" s="75">
        <f>INDEX(tblGemProv[InwonerAantal],MATCH(tblGem[[#This Row],[Plaats]],tblGemProv[Gemeentenaam],0))</f>
        <v>126116</v>
      </c>
      <c r="J359" s="76">
        <f>tblGem[[#This Row],[Aantal]]/INDEX($N$5:$N$16,MATCH(tblGem[[#This Row],[Prov]],$M$5:$M$16,0))*100000</f>
        <v>1.3894907603206597</v>
      </c>
      <c r="K359" s="69">
        <f>tblGem[[#This Row],[Aantal]]/tblGem[[#This Row],[Inwoners]]*100000</f>
        <v>12.686732849123031</v>
      </c>
      <c r="M359" s="58"/>
      <c r="N359" s="58"/>
    </row>
    <row r="360" spans="2:14" x14ac:dyDescent="0.3">
      <c r="B360" s="77">
        <v>43909</v>
      </c>
      <c r="C360" s="71" t="s">
        <v>359</v>
      </c>
      <c r="D360" s="72"/>
      <c r="E360" s="73">
        <f>112-23</f>
        <v>89</v>
      </c>
      <c r="F360" s="67">
        <f>tblGem[[#This Row],[Aantal]]-SUMIFS(tblGem[Aantal],tblGem[Datum],tblGem[[#This Row],[Datum]]-1,tblGem[Plaats],tblGem[[#This Row],[Plaats]])</f>
        <v>89</v>
      </c>
      <c r="G360" s="74" t="e">
        <f>INDEX(tblGemProv[Grootte],MATCH(tblGem[[#This Row],[Plaats]],tblGemProv[Gemeentenaam],0))</f>
        <v>#N/A</v>
      </c>
      <c r="H360" s="74" t="e">
        <f>INDEX(tblGemProv[Provincie],MATCH(tblGem[[#This Row],[Plaats]],tblGemProv[Gemeentenaam],0))</f>
        <v>#N/A</v>
      </c>
      <c r="I360" s="75" t="e">
        <f>INDEX(tblGemProv[InwonerAantal],MATCH(tblGem[[#This Row],[Plaats]],tblGemProv[Gemeentenaam],0))</f>
        <v>#N/A</v>
      </c>
      <c r="J360" s="76" t="e">
        <f>tblGem[[#This Row],[Aantal]]/INDEX($N$5:$N$16,MATCH(tblGem[[#This Row],[Prov]],$M$5:$M$16,0))*100000</f>
        <v>#N/A</v>
      </c>
      <c r="K360" s="69" t="e">
        <f>tblGem[[#This Row],[Aantal]]/tblGem[[#This Row],[Inwoners]]*100000</f>
        <v>#N/A</v>
      </c>
      <c r="M360" s="58"/>
      <c r="N360" s="58"/>
    </row>
    <row r="361" spans="2:14" x14ac:dyDescent="0.3">
      <c r="B361" s="63">
        <v>43910</v>
      </c>
      <c r="C361" s="64" t="s">
        <v>4</v>
      </c>
      <c r="D361" s="65">
        <v>0</v>
      </c>
      <c r="E361" s="66">
        <v>0</v>
      </c>
      <c r="F361" s="67">
        <f>tblGem[[#This Row],[Aantal]]-SUMIFS(tblGem[Aantal],tblGem[Datum],tblGem[[#This Row],[Datum]]-1,tblGem[Plaats],tblGem[[#This Row],[Plaats]])</f>
        <v>0</v>
      </c>
      <c r="G361" s="58" t="str">
        <f>INDEX(tblGemProv[Grootte],MATCH(tblGem[[#This Row],[Plaats]],tblGemProv[Gemeentenaam],0))</f>
        <v>Klein</v>
      </c>
      <c r="H361" s="58" t="str">
        <f>INDEX(tblGemProv[Provincie],MATCH(tblGem[[#This Row],[Plaats]],tblGemProv[Gemeentenaam],0))</f>
        <v>Drenthe</v>
      </c>
      <c r="I361" s="68">
        <f>INDEX(tblGemProv[InwonerAantal],MATCH(tblGem[[#This Row],[Plaats]],tblGemProv[Gemeentenaam],0))</f>
        <v>25390</v>
      </c>
      <c r="J361" s="69">
        <f>tblGem[[#This Row],[Aantal]]/INDEX($N$5:$N$16,MATCH(tblGem[[#This Row],[Prov]],$M$5:$M$16,0))*100000</f>
        <v>0</v>
      </c>
      <c r="K361" s="69">
        <f>tblGem[[#This Row],[Aantal]]/tblGem[[#This Row],[Inwoners]]*100000</f>
        <v>0</v>
      </c>
      <c r="M361" s="58"/>
      <c r="N361" s="58"/>
    </row>
    <row r="362" spans="2:14" x14ac:dyDescent="0.3">
      <c r="B362" s="63">
        <v>43910</v>
      </c>
      <c r="C362" s="64" t="s">
        <v>5</v>
      </c>
      <c r="D362" s="65">
        <v>15.8</v>
      </c>
      <c r="E362" s="66">
        <v>5</v>
      </c>
      <c r="F362" s="67">
        <f>tblGem[[#This Row],[Aantal]]-SUMIFS(tblGem[Aantal],tblGem[Datum],tblGem[[#This Row],[Datum]]-1,tblGem[Plaats],tblGem[[#This Row],[Plaats]])</f>
        <v>1</v>
      </c>
      <c r="G362" s="58" t="str">
        <f>INDEX(tblGemProv[Grootte],MATCH(tblGem[[#This Row],[Plaats]],tblGemProv[Gemeentenaam],0))</f>
        <v>Klein</v>
      </c>
      <c r="H362" s="58" t="str">
        <f>INDEX(tblGemProv[Provincie],MATCH(tblGem[[#This Row],[Plaats]],tblGemProv[Gemeentenaam],0))</f>
        <v>Noord-Holland</v>
      </c>
      <c r="I362" s="68">
        <f>INDEX(tblGemProv[InwonerAantal],MATCH(tblGem[[#This Row],[Plaats]],tblGemProv[Gemeentenaam],0))</f>
        <v>31499</v>
      </c>
      <c r="J362" s="69">
        <f>tblGem[[#This Row],[Aantal]]/INDEX($N$5:$N$16,MATCH(tblGem[[#This Row],[Prov]],$M$5:$M$16,0))*100000</f>
        <v>0.17660468313234542</v>
      </c>
      <c r="K362" s="69">
        <f>tblGem[[#This Row],[Aantal]]/tblGem[[#This Row],[Inwoners]]*100000</f>
        <v>15.873519794279185</v>
      </c>
      <c r="M362" s="58"/>
      <c r="N362" s="58"/>
    </row>
    <row r="363" spans="2:14" x14ac:dyDescent="0.3">
      <c r="B363" s="63">
        <v>43910</v>
      </c>
      <c r="C363" s="64" t="s">
        <v>6</v>
      </c>
      <c r="D363" s="65">
        <v>3.7</v>
      </c>
      <c r="E363" s="66">
        <v>1</v>
      </c>
      <c r="F363" s="67">
        <f>tblGem[[#This Row],[Aantal]]-SUMIFS(tblGem[Aantal],tblGem[Datum],tblGem[[#This Row],[Datum]]-1,tblGem[Plaats],tblGem[[#This Row],[Plaats]])</f>
        <v>1</v>
      </c>
      <c r="G363" s="58" t="str">
        <f>INDEX(tblGemProv[Grootte],MATCH(tblGem[[#This Row],[Plaats]],tblGemProv[Gemeentenaam],0))</f>
        <v>Klein</v>
      </c>
      <c r="H363" s="58" t="str">
        <f>INDEX(tblGemProv[Provincie],MATCH(tblGem[[#This Row],[Plaats]],tblGemProv[Gemeentenaam],0))</f>
        <v>Gelderland</v>
      </c>
      <c r="I363" s="68">
        <f>INDEX(tblGemProv[InwonerAantal],MATCH(tblGem[[#This Row],[Plaats]],tblGemProv[Gemeentenaam],0))</f>
        <v>26962</v>
      </c>
      <c r="J363" s="69">
        <f>tblGem[[#This Row],[Aantal]]/INDEX($N$5:$N$16,MATCH(tblGem[[#This Row],[Prov]],$M$5:$M$16,0))*100000</f>
        <v>4.8541262257275487E-2</v>
      </c>
      <c r="K363" s="69">
        <f>tblGem[[#This Row],[Aantal]]/tblGem[[#This Row],[Inwoners]]*100000</f>
        <v>3.7089236703508646</v>
      </c>
      <c r="M363" s="58"/>
      <c r="N363" s="58"/>
    </row>
    <row r="364" spans="2:14" x14ac:dyDescent="0.3">
      <c r="B364" s="63">
        <v>43910</v>
      </c>
      <c r="C364" s="64" t="s">
        <v>7</v>
      </c>
      <c r="D364" s="65">
        <v>0</v>
      </c>
      <c r="E364" s="66">
        <v>0</v>
      </c>
      <c r="F364" s="67">
        <f>tblGem[[#This Row],[Aantal]]-SUMIFS(tblGem[Aantal],tblGem[Datum],tblGem[[#This Row],[Datum]]-1,tblGem[Plaats],tblGem[[#This Row],[Plaats]])</f>
        <v>0</v>
      </c>
      <c r="G364" s="58" t="str">
        <f>INDEX(tblGemProv[Grootte],MATCH(tblGem[[#This Row],[Plaats]],tblGemProv[Gemeentenaam],0))</f>
        <v>Klein</v>
      </c>
      <c r="H364" s="58" t="str">
        <f>INDEX(tblGemProv[Provincie],MATCH(tblGem[[#This Row],[Plaats]],tblGemProv[Gemeentenaam],0))</f>
        <v>Friesland</v>
      </c>
      <c r="I364" s="68">
        <f>INDEX(tblGemProv[InwonerAantal],MATCH(tblGem[[#This Row],[Plaats]],tblGemProv[Gemeentenaam],0))</f>
        <v>27935</v>
      </c>
      <c r="J364" s="69">
        <f>tblGem[[#This Row],[Aantal]]/INDEX($N$5:$N$16,MATCH(tblGem[[#This Row],[Prov]],$M$5:$M$16,0))*100000</f>
        <v>0</v>
      </c>
      <c r="K364" s="69">
        <f>tblGem[[#This Row],[Aantal]]/tblGem[[#This Row],[Inwoners]]*100000</f>
        <v>0</v>
      </c>
      <c r="M364" s="58"/>
      <c r="N364" s="58"/>
    </row>
    <row r="365" spans="2:14" x14ac:dyDescent="0.3">
      <c r="B365" s="63">
        <v>43910</v>
      </c>
      <c r="C365" s="64" t="s">
        <v>8</v>
      </c>
      <c r="D365" s="65">
        <v>14.9</v>
      </c>
      <c r="E365" s="66">
        <v>3</v>
      </c>
      <c r="F365" s="67">
        <f>tblGem[[#This Row],[Aantal]]-SUMIFS(tblGem[Aantal],tblGem[Datum],tblGem[[#This Row],[Datum]]-1,tblGem[Plaats],tblGem[[#This Row],[Plaats]])</f>
        <v>1</v>
      </c>
      <c r="G365" s="58" t="str">
        <f>INDEX(tblGemProv[Grootte],MATCH(tblGem[[#This Row],[Plaats]],tblGemProv[Gemeentenaam],0))</f>
        <v>Klein</v>
      </c>
      <c r="H365" s="58" t="str">
        <f>INDEX(tblGemProv[Provincie],MATCH(tblGem[[#This Row],[Plaats]],tblGemProv[Gemeentenaam],0))</f>
        <v>Zuid-Holland</v>
      </c>
      <c r="I365" s="68">
        <f>INDEX(tblGemProv[InwonerAantal],MATCH(tblGem[[#This Row],[Plaats]],tblGemProv[Gemeentenaam],0))</f>
        <v>20014</v>
      </c>
      <c r="J365" s="69">
        <f>tblGem[[#This Row],[Aantal]]/INDEX($N$5:$N$16,MATCH(tblGem[[#This Row],[Prov]],$M$5:$M$16,0))*100000</f>
        <v>8.2281727148307338E-2</v>
      </c>
      <c r="K365" s="69">
        <f>tblGem[[#This Row],[Aantal]]/tblGem[[#This Row],[Inwoners]]*100000</f>
        <v>14.989507344858598</v>
      </c>
      <c r="M365" s="58"/>
      <c r="N365" s="58"/>
    </row>
    <row r="366" spans="2:14" x14ac:dyDescent="0.3">
      <c r="B366" s="63">
        <v>43910</v>
      </c>
      <c r="C366" s="64" t="s">
        <v>9</v>
      </c>
      <c r="D366" s="65">
        <v>19.8</v>
      </c>
      <c r="E366" s="66">
        <v>5</v>
      </c>
      <c r="F366" s="67">
        <f>tblGem[[#This Row],[Aantal]]-SUMIFS(tblGem[Aantal],tblGem[Datum],tblGem[[#This Row],[Datum]]-1,tblGem[Plaats],tblGem[[#This Row],[Plaats]])</f>
        <v>1</v>
      </c>
      <c r="G366" s="58" t="str">
        <f>INDEX(tblGemProv[Grootte],MATCH(tblGem[[#This Row],[Plaats]],tblGemProv[Gemeentenaam],0))</f>
        <v>Klein</v>
      </c>
      <c r="H366" s="58" t="str">
        <f>INDEX(tblGemProv[Provincie],MATCH(tblGem[[#This Row],[Plaats]],tblGemProv[Gemeentenaam],0))</f>
        <v>Zuid-Holland</v>
      </c>
      <c r="I366" s="68">
        <f>INDEX(tblGemProv[InwonerAantal],MATCH(tblGem[[#This Row],[Plaats]],tblGemProv[Gemeentenaam],0))</f>
        <v>25218</v>
      </c>
      <c r="J366" s="69">
        <f>tblGem[[#This Row],[Aantal]]/INDEX($N$5:$N$16,MATCH(tblGem[[#This Row],[Prov]],$M$5:$M$16,0))*100000</f>
        <v>0.13713621191384553</v>
      </c>
      <c r="K366" s="69">
        <f>tblGem[[#This Row],[Aantal]]/tblGem[[#This Row],[Inwoners]]*100000</f>
        <v>19.827107621540168</v>
      </c>
      <c r="M366" s="58"/>
      <c r="N366" s="58"/>
    </row>
    <row r="367" spans="2:14" x14ac:dyDescent="0.3">
      <c r="B367" s="63">
        <v>43910</v>
      </c>
      <c r="C367" s="64" t="s">
        <v>10</v>
      </c>
      <c r="D367" s="65">
        <v>9.1999999999999993</v>
      </c>
      <c r="E367" s="66">
        <v>10</v>
      </c>
      <c r="F367" s="67">
        <f>tblGem[[#This Row],[Aantal]]-SUMIFS(tblGem[Aantal],tblGem[Datum],tblGem[[#This Row],[Datum]]-1,tblGem[Plaats],tblGem[[#This Row],[Plaats]])</f>
        <v>1</v>
      </c>
      <c r="G367" s="58" t="str">
        <f>INDEX(tblGemProv[Grootte],MATCH(tblGem[[#This Row],[Plaats]],tblGemProv[Gemeentenaam],0))</f>
        <v>Groot</v>
      </c>
      <c r="H367" s="58" t="str">
        <f>INDEX(tblGemProv[Provincie],MATCH(tblGem[[#This Row],[Plaats]],tblGemProv[Gemeentenaam],0))</f>
        <v>Noord-Holland</v>
      </c>
      <c r="I367" s="68">
        <f>INDEX(tblGemProv[InwonerAantal],MATCH(tblGem[[#This Row],[Plaats]],tblGemProv[Gemeentenaam],0))</f>
        <v>108470</v>
      </c>
      <c r="J367" s="69">
        <f>tblGem[[#This Row],[Aantal]]/INDEX($N$5:$N$16,MATCH(tblGem[[#This Row],[Prov]],$M$5:$M$16,0))*100000</f>
        <v>0.35320936626469085</v>
      </c>
      <c r="K367" s="69">
        <f>tblGem[[#This Row],[Aantal]]/tblGem[[#This Row],[Inwoners]]*100000</f>
        <v>9.2191389324237107</v>
      </c>
      <c r="M367" s="58"/>
      <c r="N367" s="58"/>
    </row>
    <row r="368" spans="2:14" x14ac:dyDescent="0.3">
      <c r="B368" s="63">
        <v>43910</v>
      </c>
      <c r="C368" s="64" t="s">
        <v>11</v>
      </c>
      <c r="D368" s="65">
        <v>4.0999999999999996</v>
      </c>
      <c r="E368" s="66">
        <v>3</v>
      </c>
      <c r="F368" s="67">
        <f>tblGem[[#This Row],[Aantal]]-SUMIFS(tblGem[Aantal],tblGem[Datum],tblGem[[#This Row],[Datum]]-1,tblGem[Plaats],tblGem[[#This Row],[Plaats]])</f>
        <v>1</v>
      </c>
      <c r="G368" s="58" t="str">
        <f>INDEX(tblGemProv[Grootte],MATCH(tblGem[[#This Row],[Plaats]],tblGemProv[Gemeentenaam],0))</f>
        <v>Middelgroot</v>
      </c>
      <c r="H368" s="58" t="str">
        <f>INDEX(tblGemProv[Provincie],MATCH(tblGem[[#This Row],[Plaats]],tblGemProv[Gemeentenaam],0))</f>
        <v>Overijssel</v>
      </c>
      <c r="I368" s="68">
        <f>INDEX(tblGemProv[InwonerAantal],MATCH(tblGem[[#This Row],[Plaats]],tblGemProv[Gemeentenaam],0))</f>
        <v>72629</v>
      </c>
      <c r="J368" s="69">
        <f>tblGem[[#This Row],[Aantal]]/INDEX($N$5:$N$16,MATCH(tblGem[[#This Row],[Prov]],$M$5:$M$16,0))*100000</f>
        <v>0.26052951756012371</v>
      </c>
      <c r="K368" s="69">
        <f>tblGem[[#This Row],[Aantal]]/tblGem[[#This Row],[Inwoners]]*100000</f>
        <v>4.1305814481818555</v>
      </c>
      <c r="M368" s="58"/>
      <c r="N368" s="58"/>
    </row>
    <row r="369" spans="2:14" x14ac:dyDescent="0.3">
      <c r="B369" s="63">
        <v>43910</v>
      </c>
      <c r="C369" s="64" t="s">
        <v>12</v>
      </c>
      <c r="D369" s="65">
        <v>2.4</v>
      </c>
      <c r="E369" s="66">
        <v>5</v>
      </c>
      <c r="F369" s="67">
        <f>tblGem[[#This Row],[Aantal]]-SUMIFS(tblGem[Aantal],tblGem[Datum],tblGem[[#This Row],[Datum]]-1,tblGem[Plaats],tblGem[[#This Row],[Plaats]])</f>
        <v>0</v>
      </c>
      <c r="G369" s="58" t="str">
        <f>INDEX(tblGemProv[Grootte],MATCH(tblGem[[#This Row],[Plaats]],tblGemProv[Gemeentenaam],0))</f>
        <v>Groot</v>
      </c>
      <c r="H369" s="58" t="str">
        <f>INDEX(tblGemProv[Provincie],MATCH(tblGem[[#This Row],[Plaats]],tblGemProv[Gemeentenaam],0))</f>
        <v>Flevoland</v>
      </c>
      <c r="I369" s="68">
        <f>INDEX(tblGemProv[InwonerAantal],MATCH(tblGem[[#This Row],[Plaats]],tblGemProv[Gemeentenaam],0))</f>
        <v>203990</v>
      </c>
      <c r="J369" s="69">
        <f>tblGem[[#This Row],[Aantal]]/INDEX($N$5:$N$16,MATCH(tblGem[[#This Row],[Prov]],$M$5:$M$16,0))*100000</f>
        <v>1.2145650642504919</v>
      </c>
      <c r="K369" s="69">
        <f>tblGem[[#This Row],[Aantal]]/tblGem[[#This Row],[Inwoners]]*100000</f>
        <v>2.4511005441443205</v>
      </c>
      <c r="M369" s="58"/>
      <c r="N369" s="58"/>
    </row>
    <row r="370" spans="2:14" x14ac:dyDescent="0.3">
      <c r="B370" s="63">
        <v>43910</v>
      </c>
      <c r="C370" s="64" t="s">
        <v>13</v>
      </c>
      <c r="D370" s="65">
        <v>11.7</v>
      </c>
      <c r="E370" s="66">
        <v>13</v>
      </c>
      <c r="F370" s="67">
        <f>tblGem[[#This Row],[Aantal]]-SUMIFS(tblGem[Aantal],tblGem[Datum],tblGem[[#This Row],[Datum]]-1,tblGem[Plaats],tblGem[[#This Row],[Plaats]])</f>
        <v>3</v>
      </c>
      <c r="G370" s="58" t="str">
        <f>INDEX(tblGemProv[Grootte],MATCH(tblGem[[#This Row],[Plaats]],tblGemProv[Gemeentenaam],0))</f>
        <v>Groot</v>
      </c>
      <c r="H370" s="58" t="str">
        <f>INDEX(tblGemProv[Provincie],MATCH(tblGem[[#This Row],[Plaats]],tblGemProv[Gemeentenaam],0))</f>
        <v>Zuid-Holland</v>
      </c>
      <c r="I370" s="68">
        <f>INDEX(tblGemProv[InwonerAantal],MATCH(tblGem[[#This Row],[Plaats]],tblGemProv[Gemeentenaam],0))</f>
        <v>109682</v>
      </c>
      <c r="J370" s="69">
        <f>tblGem[[#This Row],[Aantal]]/INDEX($N$5:$N$16,MATCH(tblGem[[#This Row],[Prov]],$M$5:$M$16,0))*100000</f>
        <v>0.35655415097599841</v>
      </c>
      <c r="K370" s="69">
        <f>tblGem[[#This Row],[Aantal]]/tblGem[[#This Row],[Inwoners]]*100000</f>
        <v>11.852446162542623</v>
      </c>
      <c r="M370" s="58"/>
      <c r="N370" s="58"/>
    </row>
    <row r="371" spans="2:14" x14ac:dyDescent="0.3">
      <c r="B371" s="63">
        <v>43910</v>
      </c>
      <c r="C371" s="64" t="s">
        <v>14</v>
      </c>
      <c r="D371" s="65">
        <v>59.1</v>
      </c>
      <c r="E371" s="66">
        <v>6</v>
      </c>
      <c r="F371" s="67">
        <f>tblGem[[#This Row],[Aantal]]-SUMIFS(tblGem[Aantal],tblGem[Datum],tblGem[[#This Row],[Datum]]-1,tblGem[Plaats],tblGem[[#This Row],[Plaats]])</f>
        <v>0</v>
      </c>
      <c r="G371" s="58" t="str">
        <f>INDEX(tblGemProv[Grootte],MATCH(tblGem[[#This Row],[Plaats]],tblGemProv[Gemeentenaam],0))</f>
        <v>Klein</v>
      </c>
      <c r="H371" s="58" t="str">
        <f>INDEX(tblGemProv[Provincie],MATCH(tblGem[[#This Row],[Plaats]],tblGemProv[Gemeentenaam],0))</f>
        <v>Noord-Brabant</v>
      </c>
      <c r="I371" s="68">
        <f>INDEX(tblGemProv[InwonerAantal],MATCH(tblGem[[#This Row],[Plaats]],tblGemProv[Gemeentenaam],0))</f>
        <v>10083</v>
      </c>
      <c r="J371" s="69">
        <f>tblGem[[#This Row],[Aantal]]/INDEX($N$5:$N$16,MATCH(tblGem[[#This Row],[Prov]],$M$5:$M$16,0))*100000</f>
        <v>0.23731492402362706</v>
      </c>
      <c r="K371" s="69">
        <f>tblGem[[#This Row],[Aantal]]/tblGem[[#This Row],[Inwoners]]*100000</f>
        <v>59.506099375185954</v>
      </c>
      <c r="M371" s="58"/>
      <c r="N371" s="58"/>
    </row>
    <row r="372" spans="2:14" x14ac:dyDescent="0.3">
      <c r="B372" s="63">
        <v>43910</v>
      </c>
      <c r="C372" s="64" t="s">
        <v>15</v>
      </c>
      <c r="D372" s="65">
        <v>34.299999999999997</v>
      </c>
      <c r="E372" s="66">
        <v>19</v>
      </c>
      <c r="F372" s="67">
        <f>tblGem[[#This Row],[Aantal]]-SUMIFS(tblGem[Aantal],tblGem[Datum],tblGem[[#This Row],[Datum]]-1,tblGem[Plaats],tblGem[[#This Row],[Plaats]])</f>
        <v>0</v>
      </c>
      <c r="G372" s="58" t="str">
        <f>INDEX(tblGemProv[Grootte],MATCH(tblGem[[#This Row],[Plaats]],tblGemProv[Gemeentenaam],0))</f>
        <v>Middelgroot</v>
      </c>
      <c r="H372" s="58" t="str">
        <f>INDEX(tblGemProv[Provincie],MATCH(tblGem[[#This Row],[Plaats]],tblGemProv[Gemeentenaam],0))</f>
        <v>Noord-Brabant</v>
      </c>
      <c r="I372" s="68">
        <f>INDEX(tblGemProv[InwonerAantal],MATCH(tblGem[[#This Row],[Plaats]],tblGemProv[Gemeentenaam],0))</f>
        <v>54766</v>
      </c>
      <c r="J372" s="69">
        <f>tblGem[[#This Row],[Aantal]]/INDEX($N$5:$N$16,MATCH(tblGem[[#This Row],[Prov]],$M$5:$M$16,0))*100000</f>
        <v>0.75149725940815237</v>
      </c>
      <c r="K372" s="69">
        <f>tblGem[[#This Row],[Aantal]]/tblGem[[#This Row],[Inwoners]]*100000</f>
        <v>34.693057736551872</v>
      </c>
      <c r="M372" s="58"/>
      <c r="N372" s="58"/>
    </row>
    <row r="373" spans="2:14" x14ac:dyDescent="0.3">
      <c r="B373" s="63">
        <v>43910</v>
      </c>
      <c r="C373" s="64" t="s">
        <v>16</v>
      </c>
      <c r="D373" s="65">
        <v>0</v>
      </c>
      <c r="E373" s="66">
        <v>0</v>
      </c>
      <c r="F373" s="67">
        <f>tblGem[[#This Row],[Aantal]]-SUMIFS(tblGem[Aantal],tblGem[Datum],tblGem[[#This Row],[Datum]]-1,tblGem[Plaats],tblGem[[#This Row],[Plaats]])</f>
        <v>0</v>
      </c>
      <c r="G373" s="58" t="str">
        <f>INDEX(tblGemProv[Grootte],MATCH(tblGem[[#This Row],[Plaats]],tblGemProv[Gemeentenaam],0))</f>
        <v>Klein</v>
      </c>
      <c r="H373" s="58" t="str">
        <f>INDEX(tblGemProv[Provincie],MATCH(tblGem[[#This Row],[Plaats]],tblGemProv[Gemeentenaam],0))</f>
        <v>Friesland</v>
      </c>
      <c r="I373" s="68">
        <f>INDEX(tblGemProv[InwonerAantal],MATCH(tblGem[[#This Row],[Plaats]],tblGemProv[Gemeentenaam],0))</f>
        <v>3654</v>
      </c>
      <c r="J373" s="69">
        <f>tblGem[[#This Row],[Aantal]]/INDEX($N$5:$N$16,MATCH(tblGem[[#This Row],[Prov]],$M$5:$M$16,0))*100000</f>
        <v>0</v>
      </c>
      <c r="K373" s="69">
        <f>tblGem[[#This Row],[Aantal]]/tblGem[[#This Row],[Inwoners]]*100000</f>
        <v>0</v>
      </c>
      <c r="M373" s="58"/>
      <c r="N373" s="58"/>
    </row>
    <row r="374" spans="2:14" x14ac:dyDescent="0.3">
      <c r="B374" s="63">
        <v>43910</v>
      </c>
      <c r="C374" s="64" t="s">
        <v>17</v>
      </c>
      <c r="D374" s="65">
        <v>20.5</v>
      </c>
      <c r="E374" s="66">
        <v>32</v>
      </c>
      <c r="F374" s="67">
        <f>tblGem[[#This Row],[Aantal]]-SUMIFS(tblGem[Aantal],tblGem[Datum],tblGem[[#This Row],[Datum]]-1,tblGem[Plaats],tblGem[[#This Row],[Plaats]])</f>
        <v>2</v>
      </c>
      <c r="G374" s="58" t="str">
        <f>INDEX(tblGemProv[Grootte],MATCH(tblGem[[#This Row],[Plaats]],tblGemProv[Gemeentenaam],0))</f>
        <v>Groot</v>
      </c>
      <c r="H374" s="58" t="str">
        <f>INDEX(tblGemProv[Provincie],MATCH(tblGem[[#This Row],[Plaats]],tblGemProv[Gemeentenaam],0))</f>
        <v>Utrecht</v>
      </c>
      <c r="I374" s="68">
        <f>INDEX(tblGemProv[InwonerAantal],MATCH(tblGem[[#This Row],[Plaats]],tblGemProv[Gemeentenaam],0))</f>
        <v>155226</v>
      </c>
      <c r="J374" s="69">
        <f>tblGem[[#This Row],[Aantal]]/INDEX($N$5:$N$16,MATCH(tblGem[[#This Row],[Prov]],$M$5:$M$16,0))*100000</f>
        <v>2.4050783228787584</v>
      </c>
      <c r="K374" s="69">
        <f>tblGem[[#This Row],[Aantal]]/tblGem[[#This Row],[Inwoners]]*100000</f>
        <v>20.615103139937897</v>
      </c>
      <c r="M374" s="58"/>
      <c r="N374" s="58"/>
    </row>
    <row r="375" spans="2:14" x14ac:dyDescent="0.3">
      <c r="B375" s="63">
        <v>43910</v>
      </c>
      <c r="C375" s="64" t="s">
        <v>18</v>
      </c>
      <c r="D375" s="65">
        <v>24.2</v>
      </c>
      <c r="E375" s="66">
        <v>22</v>
      </c>
      <c r="F375" s="67">
        <f>tblGem[[#This Row],[Aantal]]-SUMIFS(tblGem[Aantal],tblGem[Datum],tblGem[[#This Row],[Datum]]-1,tblGem[Plaats],tblGem[[#This Row],[Plaats]])</f>
        <v>9</v>
      </c>
      <c r="G375" s="58" t="str">
        <f>INDEX(tblGemProv[Grootte],MATCH(tblGem[[#This Row],[Plaats]],tblGemProv[Gemeentenaam],0))</f>
        <v>Middelgroot</v>
      </c>
      <c r="H375" s="58" t="str">
        <f>INDEX(tblGemProv[Provincie],MATCH(tblGem[[#This Row],[Plaats]],tblGemProv[Gemeentenaam],0))</f>
        <v>Noord-Holland</v>
      </c>
      <c r="I375" s="68">
        <f>INDEX(tblGemProv[InwonerAantal],MATCH(tblGem[[#This Row],[Plaats]],tblGemProv[Gemeentenaam],0))</f>
        <v>89870</v>
      </c>
      <c r="J375" s="69">
        <f>tblGem[[#This Row],[Aantal]]/INDEX($N$5:$N$16,MATCH(tblGem[[#This Row],[Prov]],$M$5:$M$16,0))*100000</f>
        <v>0.77706060578231984</v>
      </c>
      <c r="K375" s="69">
        <f>tblGem[[#This Row],[Aantal]]/tblGem[[#This Row],[Inwoners]]*100000</f>
        <v>24.479804161566708</v>
      </c>
      <c r="M375" s="58"/>
      <c r="N375" s="58"/>
    </row>
    <row r="376" spans="2:14" x14ac:dyDescent="0.3">
      <c r="B376" s="63">
        <v>43910</v>
      </c>
      <c r="C376" s="64" t="s">
        <v>19</v>
      </c>
      <c r="D376" s="65">
        <v>14.7</v>
      </c>
      <c r="E376" s="66">
        <v>127</v>
      </c>
      <c r="F376" s="67">
        <f>tblGem[[#This Row],[Aantal]]-SUMIFS(tblGem[Aantal],tblGem[Datum],tblGem[[#This Row],[Datum]]-1,tblGem[Plaats],tblGem[[#This Row],[Plaats]])</f>
        <v>42</v>
      </c>
      <c r="G376" s="58" t="str">
        <f>INDEX(tblGemProv[Grootte],MATCH(tblGem[[#This Row],[Plaats]],tblGemProv[Gemeentenaam],0))</f>
        <v>Groot</v>
      </c>
      <c r="H376" s="58" t="str">
        <f>INDEX(tblGemProv[Provincie],MATCH(tblGem[[#This Row],[Plaats]],tblGemProv[Gemeentenaam],0))</f>
        <v>Noord-Holland</v>
      </c>
      <c r="I376" s="68">
        <f>INDEX(tblGemProv[InwonerAantal],MATCH(tblGem[[#This Row],[Plaats]],tblGemProv[Gemeentenaam],0))</f>
        <v>854047</v>
      </c>
      <c r="J376" s="69">
        <f>tblGem[[#This Row],[Aantal]]/INDEX($N$5:$N$16,MATCH(tblGem[[#This Row],[Prov]],$M$5:$M$16,0))*100000</f>
        <v>4.4857589515615741</v>
      </c>
      <c r="K376" s="69">
        <f>tblGem[[#This Row],[Aantal]]/tblGem[[#This Row],[Inwoners]]*100000</f>
        <v>14.870375986333304</v>
      </c>
      <c r="M376" s="58"/>
      <c r="N376" s="58"/>
    </row>
    <row r="377" spans="2:14" x14ac:dyDescent="0.3">
      <c r="B377" s="63">
        <v>43910</v>
      </c>
      <c r="C377" s="64" t="s">
        <v>20</v>
      </c>
      <c r="D377" s="65">
        <v>8</v>
      </c>
      <c r="E377" s="66">
        <v>13</v>
      </c>
      <c r="F377" s="67">
        <f>tblGem[[#This Row],[Aantal]]-SUMIFS(tblGem[Aantal],tblGem[Datum],tblGem[[#This Row],[Datum]]-1,tblGem[Plaats],tblGem[[#This Row],[Plaats]])</f>
        <v>2</v>
      </c>
      <c r="G377" s="58" t="str">
        <f>INDEX(tblGemProv[Grootte],MATCH(tblGem[[#This Row],[Plaats]],tblGemProv[Gemeentenaam],0))</f>
        <v>Groot</v>
      </c>
      <c r="H377" s="58" t="str">
        <f>INDEX(tblGemProv[Provincie],MATCH(tblGem[[#This Row],[Plaats]],tblGemProv[Gemeentenaam],0))</f>
        <v>Gelderland</v>
      </c>
      <c r="I377" s="68">
        <f>INDEX(tblGemProv[InwonerAantal],MATCH(tblGem[[#This Row],[Plaats]],tblGemProv[Gemeentenaam],0))</f>
        <v>161156</v>
      </c>
      <c r="J377" s="69">
        <f>tblGem[[#This Row],[Aantal]]/INDEX($N$5:$N$16,MATCH(tblGem[[#This Row],[Prov]],$M$5:$M$16,0))*100000</f>
        <v>0.63103640934458127</v>
      </c>
      <c r="K377" s="69">
        <f>tblGem[[#This Row],[Aantal]]/tblGem[[#This Row],[Inwoners]]*100000</f>
        <v>8.0667179627193519</v>
      </c>
      <c r="M377" s="58"/>
      <c r="N377" s="58"/>
    </row>
    <row r="378" spans="2:14" x14ac:dyDescent="0.3">
      <c r="B378" s="63">
        <v>43910</v>
      </c>
      <c r="C378" s="64" t="s">
        <v>21</v>
      </c>
      <c r="D378" s="65">
        <v>0</v>
      </c>
      <c r="E378" s="66">
        <v>0</v>
      </c>
      <c r="F378" s="67">
        <f>tblGem[[#This Row],[Aantal]]-SUMIFS(tblGem[Aantal],tblGem[Datum],tblGem[[#This Row],[Datum]]-1,tblGem[Plaats],tblGem[[#This Row],[Plaats]])</f>
        <v>0</v>
      </c>
      <c r="G378" s="58" t="str">
        <f>INDEX(tblGemProv[Grootte],MATCH(tblGem[[#This Row],[Plaats]],tblGemProv[Gemeentenaam],0))</f>
        <v>Klein</v>
      </c>
      <c r="H378" s="58" t="str">
        <f>INDEX(tblGemProv[Provincie],MATCH(tblGem[[#This Row],[Plaats]],tblGemProv[Gemeentenaam],0))</f>
        <v>Groningen</v>
      </c>
      <c r="I378" s="68">
        <f>INDEX(tblGemProv[InwonerAantal],MATCH(tblGem[[#This Row],[Plaats]],tblGemProv[Gemeentenaam],0))</f>
        <v>11801</v>
      </c>
      <c r="J378" s="69">
        <f>tblGem[[#This Row],[Aantal]]/INDEX($N$5:$N$16,MATCH(tblGem[[#This Row],[Prov]],$M$5:$M$16,0))*100000</f>
        <v>0</v>
      </c>
      <c r="K378" s="69">
        <f>tblGem[[#This Row],[Aantal]]/tblGem[[#This Row],[Inwoners]]*100000</f>
        <v>0</v>
      </c>
      <c r="M378" s="58"/>
      <c r="N378" s="58"/>
    </row>
    <row r="379" spans="2:14" x14ac:dyDescent="0.3">
      <c r="B379" s="63">
        <v>43910</v>
      </c>
      <c r="C379" s="64" t="s">
        <v>22</v>
      </c>
      <c r="D379" s="65">
        <v>8.1999999999999993</v>
      </c>
      <c r="E379" s="66">
        <v>13</v>
      </c>
      <c r="F379" s="67">
        <f>tblGem[[#This Row],[Aantal]]-SUMIFS(tblGem[Aantal],tblGem[Datum],tblGem[[#This Row],[Datum]]-1,tblGem[Plaats],tblGem[[#This Row],[Plaats]])</f>
        <v>3</v>
      </c>
      <c r="G379" s="58" t="str">
        <f>INDEX(tblGemProv[Grootte],MATCH(tblGem[[#This Row],[Plaats]],tblGemProv[Gemeentenaam],0))</f>
        <v>Groot</v>
      </c>
      <c r="H379" s="58" t="str">
        <f>INDEX(tblGemProv[Provincie],MATCH(tblGem[[#This Row],[Plaats]],tblGemProv[Gemeentenaam],0))</f>
        <v>Gelderland</v>
      </c>
      <c r="I379" s="68">
        <f>INDEX(tblGemProv[InwonerAantal],MATCH(tblGem[[#This Row],[Plaats]],tblGemProv[Gemeentenaam],0))</f>
        <v>157223</v>
      </c>
      <c r="J379" s="69">
        <f>tblGem[[#This Row],[Aantal]]/INDEX($N$5:$N$16,MATCH(tblGem[[#This Row],[Prov]],$M$5:$M$16,0))*100000</f>
        <v>0.63103640934458127</v>
      </c>
      <c r="K379" s="69">
        <f>tblGem[[#This Row],[Aantal]]/tblGem[[#This Row],[Inwoners]]*100000</f>
        <v>8.2685103324577192</v>
      </c>
      <c r="M379" s="58"/>
      <c r="N379" s="58"/>
    </row>
    <row r="380" spans="2:14" x14ac:dyDescent="0.3">
      <c r="B380" s="63">
        <v>43910</v>
      </c>
      <c r="C380" s="64" t="s">
        <v>23</v>
      </c>
      <c r="D380" s="65">
        <v>1.5</v>
      </c>
      <c r="E380" s="66">
        <v>1</v>
      </c>
      <c r="F380" s="67">
        <f>tblGem[[#This Row],[Aantal]]-SUMIFS(tblGem[Aantal],tblGem[Datum],tblGem[[#This Row],[Datum]]-1,tblGem[Plaats],tblGem[[#This Row],[Plaats]])</f>
        <v>1</v>
      </c>
      <c r="G380" s="58" t="str">
        <f>INDEX(tblGemProv[Grootte],MATCH(tblGem[[#This Row],[Plaats]],tblGemProv[Gemeentenaam],0))</f>
        <v>Middelgroot</v>
      </c>
      <c r="H380" s="58" t="str">
        <f>INDEX(tblGemProv[Provincie],MATCH(tblGem[[#This Row],[Plaats]],tblGemProv[Gemeentenaam],0))</f>
        <v>Drenthe</v>
      </c>
      <c r="I380" s="68">
        <f>INDEX(tblGemProv[InwonerAantal],MATCH(tblGem[[#This Row],[Plaats]],tblGemProv[Gemeentenaam],0))</f>
        <v>67708</v>
      </c>
      <c r="J380" s="69">
        <f>tblGem[[#This Row],[Aantal]]/INDEX($N$5:$N$16,MATCH(tblGem[[#This Row],[Prov]],$M$5:$M$16,0))*100000</f>
        <v>0.20321072952651897</v>
      </c>
      <c r="K380" s="69">
        <f>tblGem[[#This Row],[Aantal]]/tblGem[[#This Row],[Inwoners]]*100000</f>
        <v>1.4769303479647899</v>
      </c>
      <c r="M380" s="58"/>
      <c r="N380" s="58"/>
    </row>
    <row r="381" spans="2:14" x14ac:dyDescent="0.3">
      <c r="B381" s="63">
        <v>43910</v>
      </c>
      <c r="C381" s="64" t="s">
        <v>24</v>
      </c>
      <c r="D381" s="65">
        <v>12</v>
      </c>
      <c r="E381" s="66">
        <v>2</v>
      </c>
      <c r="F381" s="67">
        <f>tblGem[[#This Row],[Aantal]]-SUMIFS(tblGem[Aantal],tblGem[Datum],tblGem[[#This Row],[Datum]]-1,tblGem[Plaats],tblGem[[#This Row],[Plaats]])</f>
        <v>0</v>
      </c>
      <c r="G381" s="58" t="str">
        <f>INDEX(tblGemProv[Grootte],MATCH(tblGem[[#This Row],[Plaats]],tblGemProv[Gemeentenaam],0))</f>
        <v>Klein</v>
      </c>
      <c r="H381" s="58" t="str">
        <f>INDEX(tblGemProv[Provincie],MATCH(tblGem[[#This Row],[Plaats]],tblGemProv[Gemeentenaam],0))</f>
        <v>Noord-Brabant</v>
      </c>
      <c r="I381" s="68">
        <f>INDEX(tblGemProv[InwonerAantal],MATCH(tblGem[[#This Row],[Plaats]],tblGemProv[Gemeentenaam],0))</f>
        <v>16719</v>
      </c>
      <c r="J381" s="69">
        <f>tblGem[[#This Row],[Aantal]]/INDEX($N$5:$N$16,MATCH(tblGem[[#This Row],[Prov]],$M$5:$M$16,0))*100000</f>
        <v>7.9104974674542361E-2</v>
      </c>
      <c r="K381" s="69">
        <f>tblGem[[#This Row],[Aantal]]/tblGem[[#This Row],[Inwoners]]*100000</f>
        <v>11.962437944853162</v>
      </c>
      <c r="M381" s="58"/>
      <c r="N381" s="58"/>
    </row>
    <row r="382" spans="2:14" x14ac:dyDescent="0.3">
      <c r="B382" s="63">
        <v>43910</v>
      </c>
      <c r="C382" s="64" t="s">
        <v>25</v>
      </c>
      <c r="D382" s="65">
        <v>14.6</v>
      </c>
      <c r="E382" s="66">
        <v>1</v>
      </c>
      <c r="F382" s="67">
        <f>tblGem[[#This Row],[Aantal]]-SUMIFS(tblGem[Aantal],tblGem[Datum],tblGem[[#This Row],[Datum]]-1,tblGem[Plaats],tblGem[[#This Row],[Plaats]])</f>
        <v>1</v>
      </c>
      <c r="G382" s="58" t="str">
        <f>INDEX(tblGemProv[Grootte],MATCH(tblGem[[#This Row],[Plaats]],tblGemProv[Gemeentenaam],0))</f>
        <v>Klein</v>
      </c>
      <c r="H382" s="58" t="str">
        <f>INDEX(tblGemProv[Provincie],MATCH(tblGem[[#This Row],[Plaats]],tblGemProv[Gemeentenaam],0))</f>
        <v>Noord-Brabant</v>
      </c>
      <c r="I382" s="68">
        <f>INDEX(tblGemProv[InwonerAantal],MATCH(tblGem[[#This Row],[Plaats]],tblGemProv[Gemeentenaam],0))</f>
        <v>6799</v>
      </c>
      <c r="J382" s="69">
        <f>tblGem[[#This Row],[Aantal]]/INDEX($N$5:$N$16,MATCH(tblGem[[#This Row],[Prov]],$M$5:$M$16,0))*100000</f>
        <v>3.955248733727118E-2</v>
      </c>
      <c r="K382" s="69">
        <f>tblGem[[#This Row],[Aantal]]/tblGem[[#This Row],[Inwoners]]*100000</f>
        <v>14.708045300779526</v>
      </c>
      <c r="M382" s="58"/>
      <c r="N382" s="58"/>
    </row>
    <row r="383" spans="2:14" x14ac:dyDescent="0.3">
      <c r="B383" s="63">
        <v>43910</v>
      </c>
      <c r="C383" s="64" t="s">
        <v>26</v>
      </c>
      <c r="D383" s="65">
        <v>4</v>
      </c>
      <c r="E383" s="66">
        <v>1</v>
      </c>
      <c r="F383" s="67">
        <f>tblGem[[#This Row],[Aantal]]-SUMIFS(tblGem[Aantal],tblGem[Datum],tblGem[[#This Row],[Datum]]-1,tblGem[Plaats],tblGem[[#This Row],[Plaats]])</f>
        <v>-1</v>
      </c>
      <c r="G383" s="58" t="str">
        <f>INDEX(tblGemProv[Grootte],MATCH(tblGem[[#This Row],[Plaats]],tblGemProv[Gemeentenaam],0))</f>
        <v>Klein</v>
      </c>
      <c r="H383" s="58" t="str">
        <f>INDEX(tblGemProv[Provincie],MATCH(tblGem[[#This Row],[Plaats]],tblGemProv[Gemeentenaam],0))</f>
        <v>Utrecht</v>
      </c>
      <c r="I383" s="68">
        <f>INDEX(tblGemProv[InwonerAantal],MATCH(tblGem[[#This Row],[Plaats]],tblGemProv[Gemeentenaam],0))</f>
        <v>24630</v>
      </c>
      <c r="J383" s="69">
        <f>tblGem[[#This Row],[Aantal]]/INDEX($N$5:$N$16,MATCH(tblGem[[#This Row],[Prov]],$M$5:$M$16,0))*100000</f>
        <v>7.5158697589961201E-2</v>
      </c>
      <c r="K383" s="69">
        <f>tblGem[[#This Row],[Aantal]]/tblGem[[#This Row],[Inwoners]]*100000</f>
        <v>4.0600893219650827</v>
      </c>
      <c r="M383" s="58"/>
      <c r="N383" s="58"/>
    </row>
    <row r="384" spans="2:14" x14ac:dyDescent="0.3">
      <c r="B384" s="63">
        <v>43910</v>
      </c>
      <c r="C384" s="64" t="s">
        <v>27</v>
      </c>
      <c r="D384" s="65">
        <v>10.3</v>
      </c>
      <c r="E384" s="66">
        <v>5</v>
      </c>
      <c r="F384" s="67">
        <f>tblGem[[#This Row],[Aantal]]-SUMIFS(tblGem[Aantal],tblGem[Datum],tblGem[[#This Row],[Datum]]-1,tblGem[Plaats],tblGem[[#This Row],[Plaats]])</f>
        <v>1</v>
      </c>
      <c r="G384" s="58" t="str">
        <f>INDEX(tblGemProv[Grootte],MATCH(tblGem[[#This Row],[Plaats]],tblGemProv[Gemeentenaam],0))</f>
        <v>Klein</v>
      </c>
      <c r="H384" s="58" t="str">
        <f>INDEX(tblGemProv[Provincie],MATCH(tblGem[[#This Row],[Plaats]],tblGemProv[Gemeentenaam],0))</f>
        <v>Zuid-Holland</v>
      </c>
      <c r="I384" s="68">
        <f>INDEX(tblGemProv[InwonerAantal],MATCH(tblGem[[#This Row],[Plaats]],tblGemProv[Gemeentenaam],0))</f>
        <v>48477</v>
      </c>
      <c r="J384" s="69">
        <f>tblGem[[#This Row],[Aantal]]/INDEX($N$5:$N$16,MATCH(tblGem[[#This Row],[Prov]],$M$5:$M$16,0))*100000</f>
        <v>0.13713621191384553</v>
      </c>
      <c r="K384" s="69">
        <f>tblGem[[#This Row],[Aantal]]/tblGem[[#This Row],[Inwoners]]*100000</f>
        <v>10.314169606205004</v>
      </c>
      <c r="M384" s="58"/>
      <c r="N384" s="58"/>
    </row>
    <row r="385" spans="2:14" x14ac:dyDescent="0.3">
      <c r="B385" s="63">
        <v>43910</v>
      </c>
      <c r="C385" s="64" t="s">
        <v>28</v>
      </c>
      <c r="D385" s="65">
        <v>13.8</v>
      </c>
      <c r="E385" s="66">
        <v>8</v>
      </c>
      <c r="F385" s="67">
        <f>tblGem[[#This Row],[Aantal]]-SUMIFS(tblGem[Aantal],tblGem[Datum],tblGem[[#This Row],[Datum]]-1,tblGem[Plaats],tblGem[[#This Row],[Plaats]])</f>
        <v>2</v>
      </c>
      <c r="G385" s="58" t="str">
        <f>INDEX(tblGemProv[Grootte],MATCH(tblGem[[#This Row],[Plaats]],tblGemProv[Gemeentenaam],0))</f>
        <v>Middelgroot</v>
      </c>
      <c r="H385" s="58" t="str">
        <f>INDEX(tblGemProv[Provincie],MATCH(tblGem[[#This Row],[Plaats]],tblGemProv[Gemeentenaam],0))</f>
        <v>Gelderland</v>
      </c>
      <c r="I385" s="68">
        <f>INDEX(tblGemProv[InwonerAantal],MATCH(tblGem[[#This Row],[Plaats]],tblGemProv[Gemeentenaam],0))</f>
        <v>57339</v>
      </c>
      <c r="J385" s="69">
        <f>tblGem[[#This Row],[Aantal]]/INDEX($N$5:$N$16,MATCH(tblGem[[#This Row],[Prov]],$M$5:$M$16,0))*100000</f>
        <v>0.3883300980582039</v>
      </c>
      <c r="K385" s="69">
        <f>tblGem[[#This Row],[Aantal]]/tblGem[[#This Row],[Inwoners]]*100000</f>
        <v>13.952109384537575</v>
      </c>
      <c r="M385" s="58"/>
      <c r="N385" s="58"/>
    </row>
    <row r="386" spans="2:14" x14ac:dyDescent="0.3">
      <c r="B386" s="63">
        <v>43910</v>
      </c>
      <c r="C386" s="64" t="s">
        <v>29</v>
      </c>
      <c r="D386" s="65">
        <v>31.4</v>
      </c>
      <c r="E386" s="66">
        <v>5</v>
      </c>
      <c r="F386" s="67">
        <f>tblGem[[#This Row],[Aantal]]-SUMIFS(tblGem[Aantal],tblGem[Datum],tblGem[[#This Row],[Datum]]-1,tblGem[Plaats],tblGem[[#This Row],[Plaats]])</f>
        <v>2</v>
      </c>
      <c r="G386" s="58" t="str">
        <f>INDEX(tblGemProv[Grootte],MATCH(tblGem[[#This Row],[Plaats]],tblGemProv[Gemeentenaam],0))</f>
        <v>Klein</v>
      </c>
      <c r="H386" s="58" t="str">
        <f>INDEX(tblGemProv[Provincie],MATCH(tblGem[[#This Row],[Plaats]],tblGemProv[Gemeentenaam],0))</f>
        <v>Limburg</v>
      </c>
      <c r="I386" s="68">
        <f>INDEX(tblGemProv[InwonerAantal],MATCH(tblGem[[#This Row],[Plaats]],tblGemProv[Gemeentenaam],0))</f>
        <v>15895</v>
      </c>
      <c r="J386" s="69">
        <f>tblGem[[#This Row],[Aantal]]/INDEX($N$5:$N$16,MATCH(tblGem[[#This Row],[Prov]],$M$5:$M$16,0))*100000</f>
        <v>0.44754824122492165</v>
      </c>
      <c r="K386" s="69">
        <f>tblGem[[#This Row],[Aantal]]/tblGem[[#This Row],[Inwoners]]*100000</f>
        <v>31.456432840515884</v>
      </c>
      <c r="M386" s="58"/>
      <c r="N386" s="58"/>
    </row>
    <row r="387" spans="2:14" x14ac:dyDescent="0.3">
      <c r="B387" s="63">
        <v>43910</v>
      </c>
      <c r="C387" s="64" t="s">
        <v>30</v>
      </c>
      <c r="D387" s="65">
        <v>53.2</v>
      </c>
      <c r="E387" s="66">
        <v>19</v>
      </c>
      <c r="F387" s="67">
        <f>tblGem[[#This Row],[Aantal]]-SUMIFS(tblGem[Aantal],tblGem[Datum],tblGem[[#This Row],[Datum]]-1,tblGem[Plaats],tblGem[[#This Row],[Plaats]])</f>
        <v>1</v>
      </c>
      <c r="G387" s="58" t="str">
        <f>INDEX(tblGemProv[Grootte],MATCH(tblGem[[#This Row],[Plaats]],tblGemProv[Gemeentenaam],0))</f>
        <v>Klein</v>
      </c>
      <c r="H387" s="58" t="str">
        <f>INDEX(tblGemProv[Provincie],MATCH(tblGem[[#This Row],[Plaats]],tblGemProv[Gemeentenaam],0))</f>
        <v>Limburg</v>
      </c>
      <c r="I387" s="68">
        <f>INDEX(tblGemProv[InwonerAantal],MATCH(tblGem[[#This Row],[Plaats]],tblGemProv[Gemeentenaam],0))</f>
        <v>35969</v>
      </c>
      <c r="J387" s="69">
        <f>tblGem[[#This Row],[Aantal]]/INDEX($N$5:$N$16,MATCH(tblGem[[#This Row],[Prov]],$M$5:$M$16,0))*100000</f>
        <v>1.7006833166547022</v>
      </c>
      <c r="K387" s="69">
        <f>tblGem[[#This Row],[Aantal]]/tblGem[[#This Row],[Inwoners]]*100000</f>
        <v>52.823264477744729</v>
      </c>
      <c r="M387" s="58"/>
      <c r="N387" s="58"/>
    </row>
    <row r="388" spans="2:14" x14ac:dyDescent="0.3">
      <c r="B388" s="63">
        <v>43910</v>
      </c>
      <c r="C388" s="64" t="s">
        <v>31</v>
      </c>
      <c r="D388" s="65">
        <v>0</v>
      </c>
      <c r="E388" s="66">
        <v>0</v>
      </c>
      <c r="F388" s="67">
        <f>tblGem[[#This Row],[Aantal]]-SUMIFS(tblGem[Aantal],tblGem[Datum],tblGem[[#This Row],[Datum]]-1,tblGem[Plaats],tblGem[[#This Row],[Plaats]])</f>
        <v>0</v>
      </c>
      <c r="G388" s="58" t="str">
        <f>INDEX(tblGemProv[Grootte],MATCH(tblGem[[#This Row],[Plaats]],tblGemProv[Gemeentenaam],0))</f>
        <v>Klein</v>
      </c>
      <c r="H388" s="58" t="str">
        <f>INDEX(tblGemProv[Provincie],MATCH(tblGem[[#This Row],[Plaats]],tblGemProv[Gemeentenaam],0))</f>
        <v>Noord-Holland</v>
      </c>
      <c r="I388" s="68">
        <f>INDEX(tblGemProv[InwonerAantal],MATCH(tblGem[[#This Row],[Plaats]],tblGemProv[Gemeentenaam],0))</f>
        <v>9550</v>
      </c>
      <c r="J388" s="69">
        <f>tblGem[[#This Row],[Aantal]]/INDEX($N$5:$N$16,MATCH(tblGem[[#This Row],[Prov]],$M$5:$M$16,0))*100000</f>
        <v>0</v>
      </c>
      <c r="K388" s="69">
        <f>tblGem[[#This Row],[Aantal]]/tblGem[[#This Row],[Inwoners]]*100000</f>
        <v>0</v>
      </c>
      <c r="M388" s="58"/>
      <c r="N388" s="58"/>
    </row>
    <row r="389" spans="2:14" x14ac:dyDescent="0.3">
      <c r="B389" s="63">
        <v>43910</v>
      </c>
      <c r="C389" s="64" t="s">
        <v>32</v>
      </c>
      <c r="D389" s="65">
        <v>7.4</v>
      </c>
      <c r="E389" s="66">
        <v>1</v>
      </c>
      <c r="F389" s="67">
        <f>tblGem[[#This Row],[Aantal]]-SUMIFS(tblGem[Aantal],tblGem[Datum],tblGem[[#This Row],[Datum]]-1,tblGem[Plaats],tblGem[[#This Row],[Plaats]])</f>
        <v>1</v>
      </c>
      <c r="G389" s="58" t="str">
        <f>INDEX(tblGemProv[Grootte],MATCH(tblGem[[#This Row],[Plaats]],tblGemProv[Gemeentenaam],0))</f>
        <v>Klein</v>
      </c>
      <c r="H389" s="58" t="str">
        <f>INDEX(tblGemProv[Provincie],MATCH(tblGem[[#This Row],[Plaats]],tblGemProv[Gemeentenaam],0))</f>
        <v>Limburg</v>
      </c>
      <c r="I389" s="68">
        <f>INDEX(tblGemProv[InwonerAantal],MATCH(tblGem[[#This Row],[Plaats]],tblGemProv[Gemeentenaam],0))</f>
        <v>13444</v>
      </c>
      <c r="J389" s="69">
        <f>tblGem[[#This Row],[Aantal]]/INDEX($N$5:$N$16,MATCH(tblGem[[#This Row],[Prov]],$M$5:$M$16,0))*100000</f>
        <v>8.9509648244984322E-2</v>
      </c>
      <c r="K389" s="69">
        <f>tblGem[[#This Row],[Aantal]]/tblGem[[#This Row],[Inwoners]]*100000</f>
        <v>7.4382624218982443</v>
      </c>
      <c r="M389" s="58"/>
      <c r="N389" s="58"/>
    </row>
    <row r="390" spans="2:14" x14ac:dyDescent="0.3">
      <c r="B390" s="63">
        <v>43910</v>
      </c>
      <c r="C390" s="64" t="s">
        <v>33</v>
      </c>
      <c r="D390" s="65">
        <v>57.5</v>
      </c>
      <c r="E390" s="66">
        <v>20</v>
      </c>
      <c r="F390" s="67">
        <f>tblGem[[#This Row],[Aantal]]-SUMIFS(tblGem[Aantal],tblGem[Datum],tblGem[[#This Row],[Datum]]-1,tblGem[Plaats],tblGem[[#This Row],[Plaats]])</f>
        <v>2</v>
      </c>
      <c r="G390" s="58" t="str">
        <f>INDEX(tblGemProv[Grootte],MATCH(tblGem[[#This Row],[Plaats]],tblGemProv[Gemeentenaam],0))</f>
        <v>Klein</v>
      </c>
      <c r="H390" s="58" t="str">
        <f>INDEX(tblGemProv[Provincie],MATCH(tblGem[[#This Row],[Plaats]],tblGemProv[Gemeentenaam],0))</f>
        <v>Gelderland</v>
      </c>
      <c r="I390" s="68">
        <f>INDEX(tblGemProv[InwonerAantal],MATCH(tblGem[[#This Row],[Plaats]],tblGemProv[Gemeentenaam],0))</f>
        <v>34748</v>
      </c>
      <c r="J390" s="69">
        <f>tblGem[[#This Row],[Aantal]]/INDEX($N$5:$N$16,MATCH(tblGem[[#This Row],[Prov]],$M$5:$M$16,0))*100000</f>
        <v>0.97082524514550972</v>
      </c>
      <c r="K390" s="69">
        <f>tblGem[[#This Row],[Aantal]]/tblGem[[#This Row],[Inwoners]]*100000</f>
        <v>57.55726948313572</v>
      </c>
      <c r="M390" s="58"/>
      <c r="N390" s="58"/>
    </row>
    <row r="391" spans="2:14" x14ac:dyDescent="0.3">
      <c r="B391" s="63">
        <v>43910</v>
      </c>
      <c r="C391" s="64" t="s">
        <v>34</v>
      </c>
      <c r="D391" s="65">
        <v>5.4</v>
      </c>
      <c r="E391" s="66">
        <v>1</v>
      </c>
      <c r="F391" s="67">
        <f>tblGem[[#This Row],[Aantal]]-SUMIFS(tblGem[Aantal],tblGem[Datum],tblGem[[#This Row],[Datum]]-1,tblGem[Plaats],tblGem[[#This Row],[Plaats]])</f>
        <v>0</v>
      </c>
      <c r="G391" s="58" t="str">
        <f>INDEX(tblGemProv[Grootte],MATCH(tblGem[[#This Row],[Plaats]],tblGemProv[Gemeentenaam],0))</f>
        <v>Klein</v>
      </c>
      <c r="H391" s="58" t="str">
        <f>INDEX(tblGemProv[Provincie],MATCH(tblGem[[#This Row],[Plaats]],tblGemProv[Gemeentenaam],0))</f>
        <v>Noord-Brabant</v>
      </c>
      <c r="I391" s="68">
        <f>INDEX(tblGemProv[InwonerAantal],MATCH(tblGem[[#This Row],[Plaats]],tblGemProv[Gemeentenaam],0))</f>
        <v>18398</v>
      </c>
      <c r="J391" s="69">
        <f>tblGem[[#This Row],[Aantal]]/INDEX($N$5:$N$16,MATCH(tblGem[[#This Row],[Prov]],$M$5:$M$16,0))*100000</f>
        <v>3.955248733727118E-2</v>
      </c>
      <c r="K391" s="69">
        <f>tblGem[[#This Row],[Aantal]]/tblGem[[#This Row],[Inwoners]]*100000</f>
        <v>5.4353734101532778</v>
      </c>
      <c r="M391" s="58"/>
      <c r="N391" s="58"/>
    </row>
    <row r="392" spans="2:14" x14ac:dyDescent="0.3">
      <c r="B392" s="63">
        <v>43910</v>
      </c>
      <c r="C392" s="64" t="s">
        <v>35</v>
      </c>
      <c r="D392" s="65">
        <v>7.6</v>
      </c>
      <c r="E392" s="66">
        <v>1</v>
      </c>
      <c r="F392" s="67">
        <f>tblGem[[#This Row],[Aantal]]-SUMIFS(tblGem[Aantal],tblGem[Datum],tblGem[[#This Row],[Datum]]-1,tblGem[Plaats],tblGem[[#This Row],[Plaats]])</f>
        <v>0</v>
      </c>
      <c r="G392" s="58" t="str">
        <f>INDEX(tblGemProv[Grootte],MATCH(tblGem[[#This Row],[Plaats]],tblGemProv[Gemeentenaam],0))</f>
        <v>Klein</v>
      </c>
      <c r="H392" s="58" t="str">
        <f>INDEX(tblGemProv[Provincie],MATCH(tblGem[[#This Row],[Plaats]],tblGemProv[Gemeentenaam],0))</f>
        <v>Limburg</v>
      </c>
      <c r="I392" s="68">
        <f>INDEX(tblGemProv[InwonerAantal],MATCH(tblGem[[#This Row],[Plaats]],tblGemProv[Gemeentenaam],0))</f>
        <v>13106</v>
      </c>
      <c r="J392" s="69">
        <f>tblGem[[#This Row],[Aantal]]/INDEX($N$5:$N$16,MATCH(tblGem[[#This Row],[Prov]],$M$5:$M$16,0))*100000</f>
        <v>8.9509648244984322E-2</v>
      </c>
      <c r="K392" s="69">
        <f>tblGem[[#This Row],[Aantal]]/tblGem[[#This Row],[Inwoners]]*100000</f>
        <v>7.6300930871356627</v>
      </c>
      <c r="M392" s="58"/>
      <c r="N392" s="58"/>
    </row>
    <row r="393" spans="2:14" x14ac:dyDescent="0.3">
      <c r="B393" s="63">
        <v>43910</v>
      </c>
      <c r="C393" s="64" t="s">
        <v>36</v>
      </c>
      <c r="D393" s="65">
        <v>13.3</v>
      </c>
      <c r="E393" s="66">
        <v>4</v>
      </c>
      <c r="F393" s="67">
        <f>tblGem[[#This Row],[Aantal]]-SUMIFS(tblGem[Aantal],tblGem[Datum],tblGem[[#This Row],[Datum]]-1,tblGem[Plaats],tblGem[[#This Row],[Plaats]])</f>
        <v>0</v>
      </c>
      <c r="G393" s="58" t="str">
        <f>INDEX(tblGemProv[Grootte],MATCH(tblGem[[#This Row],[Plaats]],tblGemProv[Gemeentenaam],0))</f>
        <v>Klein</v>
      </c>
      <c r="H393" s="58" t="str">
        <f>INDEX(tblGemProv[Provincie],MATCH(tblGem[[#This Row],[Plaats]],tblGemProv[Gemeentenaam],0))</f>
        <v>Noord-Holland</v>
      </c>
      <c r="I393" s="68">
        <f>INDEX(tblGemProv[InwonerAantal],MATCH(tblGem[[#This Row],[Plaats]],tblGemProv[Gemeentenaam],0))</f>
        <v>29941</v>
      </c>
      <c r="J393" s="69">
        <f>tblGem[[#This Row],[Aantal]]/INDEX($N$5:$N$16,MATCH(tblGem[[#This Row],[Prov]],$M$5:$M$16,0))*100000</f>
        <v>0.14128374650587636</v>
      </c>
      <c r="K393" s="69">
        <f>tblGem[[#This Row],[Aantal]]/tblGem[[#This Row],[Inwoners]]*100000</f>
        <v>13.359607227547512</v>
      </c>
      <c r="M393" s="58"/>
      <c r="N393" s="58"/>
    </row>
    <row r="394" spans="2:14" x14ac:dyDescent="0.3">
      <c r="B394" s="63">
        <v>43910</v>
      </c>
      <c r="C394" s="64" t="s">
        <v>37</v>
      </c>
      <c r="D394" s="65">
        <v>12</v>
      </c>
      <c r="E394" s="66">
        <v>8</v>
      </c>
      <c r="F394" s="67">
        <f>tblGem[[#This Row],[Aantal]]-SUMIFS(tblGem[Aantal],tblGem[Datum],tblGem[[#This Row],[Datum]]-1,tblGem[Plaats],tblGem[[#This Row],[Plaats]])</f>
        <v>2</v>
      </c>
      <c r="G394" s="58" t="str">
        <f>INDEX(tblGemProv[Grootte],MATCH(tblGem[[#This Row],[Plaats]],tblGemProv[Gemeentenaam],0))</f>
        <v>Middelgroot</v>
      </c>
      <c r="H394" s="58" t="str">
        <f>INDEX(tblGemProv[Provincie],MATCH(tblGem[[#This Row],[Plaats]],tblGemProv[Gemeentenaam],0))</f>
        <v>Noord-Brabant</v>
      </c>
      <c r="I394" s="68">
        <f>INDEX(tblGemProv[InwonerAantal],MATCH(tblGem[[#This Row],[Plaats]],tblGemProv[Gemeentenaam],0))</f>
        <v>66354</v>
      </c>
      <c r="J394" s="69">
        <f>tblGem[[#This Row],[Aantal]]/INDEX($N$5:$N$16,MATCH(tblGem[[#This Row],[Prov]],$M$5:$M$16,0))*100000</f>
        <v>0.31641989869816944</v>
      </c>
      <c r="K394" s="69">
        <f>tblGem[[#This Row],[Aantal]]/tblGem[[#This Row],[Inwoners]]*100000</f>
        <v>12.056545196973806</v>
      </c>
      <c r="M394" s="58"/>
      <c r="N394" s="58"/>
    </row>
    <row r="395" spans="2:14" x14ac:dyDescent="0.3">
      <c r="B395" s="63">
        <v>43910</v>
      </c>
      <c r="C395" s="64" t="s">
        <v>38</v>
      </c>
      <c r="D395" s="65">
        <v>2.2999999999999998</v>
      </c>
      <c r="E395" s="66">
        <v>1</v>
      </c>
      <c r="F395" s="67">
        <f>tblGem[[#This Row],[Aantal]]-SUMIFS(tblGem[Aantal],tblGem[Datum],tblGem[[#This Row],[Datum]]-1,tblGem[Plaats],tblGem[[#This Row],[Plaats]])</f>
        <v>0</v>
      </c>
      <c r="G395" s="58" t="str">
        <f>INDEX(tblGemProv[Grootte],MATCH(tblGem[[#This Row],[Plaats]],tblGemProv[Gemeentenaam],0))</f>
        <v>Klein</v>
      </c>
      <c r="H395" s="58" t="str">
        <f>INDEX(tblGemProv[Provincie],MATCH(tblGem[[#This Row],[Plaats]],tblGemProv[Gemeentenaam],0))</f>
        <v>Gelderland</v>
      </c>
      <c r="I395" s="68">
        <f>INDEX(tblGemProv[InwonerAantal],MATCH(tblGem[[#This Row],[Plaats]],tblGemProv[Gemeentenaam],0))</f>
        <v>44029</v>
      </c>
      <c r="J395" s="69">
        <f>tblGem[[#This Row],[Aantal]]/INDEX($N$5:$N$16,MATCH(tblGem[[#This Row],[Prov]],$M$5:$M$16,0))*100000</f>
        <v>4.8541262257275487E-2</v>
      </c>
      <c r="K395" s="69">
        <f>tblGem[[#This Row],[Aantal]]/tblGem[[#This Row],[Inwoners]]*100000</f>
        <v>2.2712303254673056</v>
      </c>
      <c r="M395" s="58"/>
      <c r="N395" s="58"/>
    </row>
    <row r="396" spans="2:14" x14ac:dyDescent="0.3">
      <c r="B396" s="63">
        <v>43910</v>
      </c>
      <c r="C396" s="64" t="s">
        <v>39</v>
      </c>
      <c r="D396" s="65">
        <v>120.1</v>
      </c>
      <c r="E396" s="66">
        <v>37</v>
      </c>
      <c r="F396" s="67">
        <f>tblGem[[#This Row],[Aantal]]-SUMIFS(tblGem[Aantal],tblGem[Datum],tblGem[[#This Row],[Datum]]-1,tblGem[Plaats],tblGem[[#This Row],[Plaats]])</f>
        <v>7</v>
      </c>
      <c r="G396" s="58" t="str">
        <f>INDEX(tblGemProv[Grootte],MATCH(tblGem[[#This Row],[Plaats]],tblGemProv[Gemeentenaam],0))</f>
        <v>Klein</v>
      </c>
      <c r="H396" s="58" t="str">
        <f>INDEX(tblGemProv[Provincie],MATCH(tblGem[[#This Row],[Plaats]],tblGemProv[Gemeentenaam],0))</f>
        <v>Noord-Brabant</v>
      </c>
      <c r="I396" s="68">
        <f>INDEX(tblGemProv[InwonerAantal],MATCH(tblGem[[#This Row],[Plaats]],tblGemProv[Gemeentenaam],0))</f>
        <v>30550</v>
      </c>
      <c r="J396" s="69">
        <f>tblGem[[#This Row],[Aantal]]/INDEX($N$5:$N$16,MATCH(tblGem[[#This Row],[Prov]],$M$5:$M$16,0))*100000</f>
        <v>1.4634420314790337</v>
      </c>
      <c r="K396" s="69">
        <f>tblGem[[#This Row],[Aantal]]/tblGem[[#This Row],[Inwoners]]*100000</f>
        <v>121.11292962356792</v>
      </c>
      <c r="M396" s="58"/>
      <c r="N396" s="58"/>
    </row>
    <row r="397" spans="2:14" x14ac:dyDescent="0.3">
      <c r="B397" s="63">
        <v>43910</v>
      </c>
      <c r="C397" s="64" t="s">
        <v>40</v>
      </c>
      <c r="D397" s="65">
        <v>26.8</v>
      </c>
      <c r="E397" s="66">
        <v>8</v>
      </c>
      <c r="F397" s="67">
        <f>tblGem[[#This Row],[Aantal]]-SUMIFS(tblGem[Aantal],tblGem[Datum],tblGem[[#This Row],[Datum]]-1,tblGem[Plaats],tblGem[[#This Row],[Plaats]])</f>
        <v>2</v>
      </c>
      <c r="G397" s="58" t="str">
        <f>INDEX(tblGemProv[Grootte],MATCH(tblGem[[#This Row],[Plaats]],tblGemProv[Gemeentenaam],0))</f>
        <v>Klein</v>
      </c>
      <c r="H397" s="58" t="str">
        <f>INDEX(tblGemProv[Provincie],MATCH(tblGem[[#This Row],[Plaats]],tblGemProv[Gemeentenaam],0))</f>
        <v>Noord-Brabant</v>
      </c>
      <c r="I397" s="68">
        <f>INDEX(tblGemProv[InwonerAantal],MATCH(tblGem[[#This Row],[Plaats]],tblGemProv[Gemeentenaam],0))</f>
        <v>29497</v>
      </c>
      <c r="J397" s="69">
        <f>tblGem[[#This Row],[Aantal]]/INDEX($N$5:$N$16,MATCH(tblGem[[#This Row],[Prov]],$M$5:$M$16,0))*100000</f>
        <v>0.31641989869816944</v>
      </c>
      <c r="K397" s="69">
        <f>tblGem[[#This Row],[Aantal]]/tblGem[[#This Row],[Inwoners]]*100000</f>
        <v>27.121402176492523</v>
      </c>
      <c r="M397" s="58"/>
      <c r="N397" s="58"/>
    </row>
    <row r="398" spans="2:14" x14ac:dyDescent="0.3">
      <c r="B398" s="63">
        <v>43910</v>
      </c>
      <c r="C398" s="64" t="s">
        <v>41</v>
      </c>
      <c r="D398" s="65">
        <v>30.9</v>
      </c>
      <c r="E398" s="66">
        <v>8</v>
      </c>
      <c r="F398" s="67">
        <f>tblGem[[#This Row],[Aantal]]-SUMIFS(tblGem[Aantal],tblGem[Datum],tblGem[[#This Row],[Datum]]-1,tblGem[Plaats],tblGem[[#This Row],[Plaats]])</f>
        <v>2</v>
      </c>
      <c r="G398" s="58" t="str">
        <f>INDEX(tblGemProv[Grootte],MATCH(tblGem[[#This Row],[Plaats]],tblGemProv[Gemeentenaam],0))</f>
        <v>Klein</v>
      </c>
      <c r="H398" s="58" t="str">
        <f>INDEX(tblGemProv[Provincie],MATCH(tblGem[[#This Row],[Plaats]],tblGemProv[Gemeentenaam],0))</f>
        <v>Gelderland</v>
      </c>
      <c r="I398" s="68">
        <f>INDEX(tblGemProv[InwonerAantal],MATCH(tblGem[[#This Row],[Plaats]],tblGemProv[Gemeentenaam],0))</f>
        <v>25798</v>
      </c>
      <c r="J398" s="69">
        <f>tblGem[[#This Row],[Aantal]]/INDEX($N$5:$N$16,MATCH(tblGem[[#This Row],[Prov]],$M$5:$M$16,0))*100000</f>
        <v>0.3883300980582039</v>
      </c>
      <c r="K398" s="69">
        <f>tblGem[[#This Row],[Aantal]]/tblGem[[#This Row],[Inwoners]]*100000</f>
        <v>31.010155826033024</v>
      </c>
      <c r="M398" s="58"/>
      <c r="N398" s="58"/>
    </row>
    <row r="399" spans="2:14" x14ac:dyDescent="0.3">
      <c r="B399" s="63">
        <v>43910</v>
      </c>
      <c r="C399" s="64" t="s">
        <v>42</v>
      </c>
      <c r="D399" s="65">
        <v>14.6</v>
      </c>
      <c r="E399" s="66">
        <v>6</v>
      </c>
      <c r="F399" s="67">
        <f>tblGem[[#This Row],[Aantal]]-SUMIFS(tblGem[Aantal],tblGem[Datum],tblGem[[#This Row],[Datum]]-1,tblGem[Plaats],tblGem[[#This Row],[Plaats]])</f>
        <v>0</v>
      </c>
      <c r="G399" s="58" t="str">
        <f>INDEX(tblGemProv[Grootte],MATCH(tblGem[[#This Row],[Plaats]],tblGemProv[Gemeentenaam],0))</f>
        <v>Klein</v>
      </c>
      <c r="H399" s="58" t="str">
        <f>INDEX(tblGemProv[Provincie],MATCH(tblGem[[#This Row],[Plaats]],tblGemProv[Gemeentenaam],0))</f>
        <v>Noord-Holland</v>
      </c>
      <c r="I399" s="68">
        <f>INDEX(tblGemProv[InwonerAantal],MATCH(tblGem[[#This Row],[Plaats]],tblGemProv[Gemeentenaam],0))</f>
        <v>41077</v>
      </c>
      <c r="J399" s="69">
        <f>tblGem[[#This Row],[Aantal]]/INDEX($N$5:$N$16,MATCH(tblGem[[#This Row],[Prov]],$M$5:$M$16,0))*100000</f>
        <v>0.21192561975881449</v>
      </c>
      <c r="K399" s="69">
        <f>tblGem[[#This Row],[Aantal]]/tblGem[[#This Row],[Inwoners]]*100000</f>
        <v>14.606714219636292</v>
      </c>
      <c r="M399" s="58"/>
      <c r="N399" s="58"/>
    </row>
    <row r="400" spans="2:14" x14ac:dyDescent="0.3">
      <c r="B400" s="63">
        <v>43910</v>
      </c>
      <c r="C400" s="64" t="s">
        <v>43</v>
      </c>
      <c r="D400" s="65">
        <v>29.7</v>
      </c>
      <c r="E400" s="66">
        <v>6</v>
      </c>
      <c r="F400" s="67">
        <f>tblGem[[#This Row],[Aantal]]-SUMIFS(tblGem[Aantal],tblGem[Datum],tblGem[[#This Row],[Datum]]-1,tblGem[Plaats],tblGem[[#This Row],[Plaats]])</f>
        <v>3</v>
      </c>
      <c r="G400" s="58" t="str">
        <f>INDEX(tblGemProv[Grootte],MATCH(tblGem[[#This Row],[Plaats]],tblGemProv[Gemeentenaam],0))</f>
        <v>Klein</v>
      </c>
      <c r="H400" s="58" t="str">
        <f>INDEX(tblGemProv[Provincie],MATCH(tblGem[[#This Row],[Plaats]],tblGemProv[Gemeentenaam],0))</f>
        <v>Noord-Brabant</v>
      </c>
      <c r="I400" s="68">
        <f>INDEX(tblGemProv[InwonerAantal],MATCH(tblGem[[#This Row],[Plaats]],tblGemProv[Gemeentenaam],0))</f>
        <v>20144</v>
      </c>
      <c r="J400" s="69">
        <f>tblGem[[#This Row],[Aantal]]/INDEX($N$5:$N$16,MATCH(tblGem[[#This Row],[Prov]],$M$5:$M$16,0))*100000</f>
        <v>0.23731492402362706</v>
      </c>
      <c r="K400" s="69">
        <f>tblGem[[#This Row],[Aantal]]/tblGem[[#This Row],[Inwoners]]*100000</f>
        <v>29.785544082605245</v>
      </c>
      <c r="M400" s="58"/>
      <c r="N400" s="58"/>
    </row>
    <row r="401" spans="2:14" x14ac:dyDescent="0.3">
      <c r="B401" s="63">
        <v>43910</v>
      </c>
      <c r="C401" s="64" t="s">
        <v>44</v>
      </c>
      <c r="D401" s="65">
        <v>26.8</v>
      </c>
      <c r="E401" s="66">
        <v>3</v>
      </c>
      <c r="F401" s="67">
        <f>tblGem[[#This Row],[Aantal]]-SUMIFS(tblGem[Aantal],tblGem[Datum],tblGem[[#This Row],[Datum]]-1,tblGem[Plaats],tblGem[[#This Row],[Plaats]])</f>
        <v>1</v>
      </c>
      <c r="G401" s="58" t="str">
        <f>INDEX(tblGemProv[Grootte],MATCH(tblGem[[#This Row],[Plaats]],tblGemProv[Gemeentenaam],0))</f>
        <v>Klein</v>
      </c>
      <c r="H401" s="58" t="str">
        <f>INDEX(tblGemProv[Provincie],MATCH(tblGem[[#This Row],[Plaats]],tblGemProv[Gemeentenaam],0))</f>
        <v>Noord-Holland</v>
      </c>
      <c r="I401" s="68">
        <f>INDEX(tblGemProv[InwonerAantal],MATCH(tblGem[[#This Row],[Plaats]],tblGemProv[Gemeentenaam],0))</f>
        <v>10795</v>
      </c>
      <c r="J401" s="69">
        <f>tblGem[[#This Row],[Aantal]]/INDEX($N$5:$N$16,MATCH(tblGem[[#This Row],[Prov]],$M$5:$M$16,0))*100000</f>
        <v>0.10596280987940725</v>
      </c>
      <c r="K401" s="69">
        <f>tblGem[[#This Row],[Aantal]]/tblGem[[#This Row],[Inwoners]]*100000</f>
        <v>27.790643816581749</v>
      </c>
      <c r="M401" s="58"/>
      <c r="N401" s="58"/>
    </row>
    <row r="402" spans="2:14" x14ac:dyDescent="0.3">
      <c r="B402" s="63">
        <v>43910</v>
      </c>
      <c r="C402" s="64" t="s">
        <v>45</v>
      </c>
      <c r="D402" s="65">
        <v>12.8</v>
      </c>
      <c r="E402" s="66">
        <v>3</v>
      </c>
      <c r="F402" s="67">
        <f>tblGem[[#This Row],[Aantal]]-SUMIFS(tblGem[Aantal],tblGem[Datum],tblGem[[#This Row],[Datum]]-1,tblGem[Plaats],tblGem[[#This Row],[Plaats]])</f>
        <v>0</v>
      </c>
      <c r="G402" s="58" t="str">
        <f>INDEX(tblGemProv[Grootte],MATCH(tblGem[[#This Row],[Plaats]],tblGemProv[Gemeentenaam],0))</f>
        <v>Klein</v>
      </c>
      <c r="H402" s="58" t="str">
        <f>INDEX(tblGemProv[Provincie],MATCH(tblGem[[#This Row],[Plaats]],tblGemProv[Gemeentenaam],0))</f>
        <v>Noord-Holland</v>
      </c>
      <c r="I402" s="68">
        <f>INDEX(tblGemProv[InwonerAantal],MATCH(tblGem[[#This Row],[Plaats]],tblGemProv[Gemeentenaam],0))</f>
        <v>23208</v>
      </c>
      <c r="J402" s="69">
        <f>tblGem[[#This Row],[Aantal]]/INDEX($N$5:$N$16,MATCH(tblGem[[#This Row],[Prov]],$M$5:$M$16,0))*100000</f>
        <v>0.10596280987940725</v>
      </c>
      <c r="K402" s="69">
        <f>tblGem[[#This Row],[Aantal]]/tblGem[[#This Row],[Inwoners]]*100000</f>
        <v>12.926577042399174</v>
      </c>
      <c r="M402" s="58"/>
      <c r="N402" s="58"/>
    </row>
    <row r="403" spans="2:14" x14ac:dyDescent="0.3">
      <c r="B403" s="63">
        <v>43910</v>
      </c>
      <c r="C403" s="64" t="s">
        <v>46</v>
      </c>
      <c r="D403" s="65">
        <v>2.9</v>
      </c>
      <c r="E403" s="66">
        <v>1</v>
      </c>
      <c r="F403" s="67">
        <f>tblGem[[#This Row],[Aantal]]-SUMIFS(tblGem[Aantal],tblGem[Datum],tblGem[[#This Row],[Datum]]-1,tblGem[Plaats],tblGem[[#This Row],[Plaats]])</f>
        <v>0</v>
      </c>
      <c r="G403" s="58" t="str">
        <f>INDEX(tblGemProv[Grootte],MATCH(tblGem[[#This Row],[Plaats]],tblGemProv[Gemeentenaam],0))</f>
        <v>Klein</v>
      </c>
      <c r="H403" s="58" t="str">
        <f>INDEX(tblGemProv[Provincie],MATCH(tblGem[[#This Row],[Plaats]],tblGemProv[Gemeentenaam],0))</f>
        <v>Zuid-Holland</v>
      </c>
      <c r="I403" s="68">
        <f>INDEX(tblGemProv[InwonerAantal],MATCH(tblGem[[#This Row],[Plaats]],tblGemProv[Gemeentenaam],0))</f>
        <v>33948</v>
      </c>
      <c r="J403" s="69">
        <f>tblGem[[#This Row],[Aantal]]/INDEX($N$5:$N$16,MATCH(tblGem[[#This Row],[Prov]],$M$5:$M$16,0))*100000</f>
        <v>2.7427242382769109E-2</v>
      </c>
      <c r="K403" s="69">
        <f>tblGem[[#This Row],[Aantal]]/tblGem[[#This Row],[Inwoners]]*100000</f>
        <v>2.9456816307293505</v>
      </c>
      <c r="M403" s="58"/>
      <c r="N403" s="58"/>
    </row>
    <row r="404" spans="2:14" x14ac:dyDescent="0.3">
      <c r="B404" s="63">
        <v>43910</v>
      </c>
      <c r="C404" s="64" t="s">
        <v>47</v>
      </c>
      <c r="D404" s="65">
        <v>236.1</v>
      </c>
      <c r="E404" s="66">
        <v>25</v>
      </c>
      <c r="F404" s="67">
        <f>tblGem[[#This Row],[Aantal]]-SUMIFS(tblGem[Aantal],tblGem[Datum],tblGem[[#This Row],[Datum]]-1,tblGem[Plaats],tblGem[[#This Row],[Plaats]])</f>
        <v>5</v>
      </c>
      <c r="G404" s="58" t="str">
        <f>INDEX(tblGemProv[Grootte],MATCH(tblGem[[#This Row],[Plaats]],tblGemProv[Gemeentenaam],0))</f>
        <v>Klein</v>
      </c>
      <c r="H404" s="58" t="str">
        <f>INDEX(tblGemProv[Provincie],MATCH(tblGem[[#This Row],[Plaats]],tblGemProv[Gemeentenaam],0))</f>
        <v>Noord-Brabant</v>
      </c>
      <c r="I404" s="68">
        <f>INDEX(tblGemProv[InwonerAantal],MATCH(tblGem[[#This Row],[Plaats]],tblGemProv[Gemeentenaam],0))</f>
        <v>10502</v>
      </c>
      <c r="J404" s="69">
        <f>tblGem[[#This Row],[Aantal]]/INDEX($N$5:$N$16,MATCH(tblGem[[#This Row],[Prov]],$M$5:$M$16,0))*100000</f>
        <v>0.98881218343177957</v>
      </c>
      <c r="K404" s="69">
        <f>tblGem[[#This Row],[Aantal]]/tblGem[[#This Row],[Inwoners]]*100000</f>
        <v>238.04989525804606</v>
      </c>
      <c r="M404" s="58"/>
      <c r="N404" s="58"/>
    </row>
    <row r="405" spans="2:14" x14ac:dyDescent="0.3">
      <c r="B405" s="63">
        <v>43910</v>
      </c>
      <c r="C405" s="64" t="s">
        <v>48</v>
      </c>
      <c r="D405" s="65">
        <v>0</v>
      </c>
      <c r="E405" s="66">
        <v>0</v>
      </c>
      <c r="F405" s="67">
        <f>tblGem[[#This Row],[Aantal]]-SUMIFS(tblGem[Aantal],tblGem[Datum],tblGem[[#This Row],[Datum]]-1,tblGem[Plaats],tblGem[[#This Row],[Plaats]])</f>
        <v>0</v>
      </c>
      <c r="G405" s="58" t="str">
        <f>INDEX(tblGemProv[Grootte],MATCH(tblGem[[#This Row],[Plaats]],tblGemProv[Gemeentenaam],0))</f>
        <v>Klein</v>
      </c>
      <c r="H405" s="58" t="str">
        <f>INDEX(tblGemProv[Provincie],MATCH(tblGem[[#This Row],[Plaats]],tblGemProv[Gemeentenaam],0))</f>
        <v>Drenthe</v>
      </c>
      <c r="I405" s="68">
        <f>INDEX(tblGemProv[InwonerAantal],MATCH(tblGem[[#This Row],[Plaats]],tblGemProv[Gemeentenaam],0))</f>
        <v>25351</v>
      </c>
      <c r="J405" s="69">
        <f>tblGem[[#This Row],[Aantal]]/INDEX($N$5:$N$16,MATCH(tblGem[[#This Row],[Prov]],$M$5:$M$16,0))*100000</f>
        <v>0</v>
      </c>
      <c r="K405" s="69">
        <f>tblGem[[#This Row],[Aantal]]/tblGem[[#This Row],[Inwoners]]*100000</f>
        <v>0</v>
      </c>
      <c r="M405" s="58"/>
      <c r="N405" s="58"/>
    </row>
    <row r="406" spans="2:14" x14ac:dyDescent="0.3">
      <c r="B406" s="63">
        <v>43910</v>
      </c>
      <c r="C406" s="64" t="s">
        <v>49</v>
      </c>
      <c r="D406" s="65">
        <v>12.9</v>
      </c>
      <c r="E406" s="66">
        <v>3</v>
      </c>
      <c r="F406" s="67">
        <f>tblGem[[#This Row],[Aantal]]-SUMIFS(tblGem[Aantal],tblGem[Datum],tblGem[[#This Row],[Datum]]-1,tblGem[Plaats],tblGem[[#This Row],[Plaats]])</f>
        <v>0</v>
      </c>
      <c r="G406" s="58" t="str">
        <f>INDEX(tblGemProv[Grootte],MATCH(tblGem[[#This Row],[Plaats]],tblGemProv[Gemeentenaam],0))</f>
        <v>Klein</v>
      </c>
      <c r="H406" s="58" t="str">
        <f>INDEX(tblGemProv[Provincie],MATCH(tblGem[[#This Row],[Plaats]],tblGemProv[Gemeentenaam],0))</f>
        <v>Overijssel</v>
      </c>
      <c r="I406" s="68">
        <f>INDEX(tblGemProv[InwonerAantal],MATCH(tblGem[[#This Row],[Plaats]],tblGemProv[Gemeentenaam],0))</f>
        <v>23124</v>
      </c>
      <c r="J406" s="69">
        <f>tblGem[[#This Row],[Aantal]]/INDEX($N$5:$N$16,MATCH(tblGem[[#This Row],[Prov]],$M$5:$M$16,0))*100000</f>
        <v>0.26052951756012371</v>
      </c>
      <c r="K406" s="69">
        <f>tblGem[[#This Row],[Aantal]]/tblGem[[#This Row],[Inwoners]]*100000</f>
        <v>12.973533990659055</v>
      </c>
      <c r="M406" s="58"/>
      <c r="N406" s="58"/>
    </row>
    <row r="407" spans="2:14" x14ac:dyDescent="0.3">
      <c r="B407" s="63">
        <v>43910</v>
      </c>
      <c r="C407" s="64" t="s">
        <v>50</v>
      </c>
      <c r="D407" s="65">
        <v>13.2</v>
      </c>
      <c r="E407" s="66">
        <v>3</v>
      </c>
      <c r="F407" s="67">
        <f>tblGem[[#This Row],[Aantal]]-SUMIFS(tblGem[Aantal],tblGem[Datum],tblGem[[#This Row],[Datum]]-1,tblGem[Plaats],tblGem[[#This Row],[Plaats]])</f>
        <v>0</v>
      </c>
      <c r="G407" s="58" t="str">
        <f>INDEX(tblGemProv[Grootte],MATCH(tblGem[[#This Row],[Plaats]],tblGemProv[Gemeentenaam],0))</f>
        <v>Klein</v>
      </c>
      <c r="H407" s="58" t="str">
        <f>INDEX(tblGemProv[Provincie],MATCH(tblGem[[#This Row],[Plaats]],tblGemProv[Gemeentenaam],0))</f>
        <v>Zeeland</v>
      </c>
      <c r="I407" s="68">
        <f>INDEX(tblGemProv[InwonerAantal],MATCH(tblGem[[#This Row],[Plaats]],tblGemProv[Gemeentenaam],0))</f>
        <v>22716</v>
      </c>
      <c r="J407" s="69">
        <f>tblGem[[#This Row],[Aantal]]/INDEX($N$5:$N$16,MATCH(tblGem[[#This Row],[Prov]],$M$5:$M$16,0))*100000</f>
        <v>0.78471582824139952</v>
      </c>
      <c r="K407" s="69">
        <f>tblGem[[#This Row],[Aantal]]/tblGem[[#This Row],[Inwoners]]*100000</f>
        <v>13.206550449022716</v>
      </c>
      <c r="M407" s="58"/>
      <c r="N407" s="58"/>
    </row>
    <row r="408" spans="2:14" x14ac:dyDescent="0.3">
      <c r="B408" s="63">
        <v>43910</v>
      </c>
      <c r="C408" s="64" t="s">
        <v>51</v>
      </c>
      <c r="D408" s="65">
        <v>17.2</v>
      </c>
      <c r="E408" s="66">
        <v>5</v>
      </c>
      <c r="F408" s="67">
        <f>tblGem[[#This Row],[Aantal]]-SUMIFS(tblGem[Aantal],tblGem[Datum],tblGem[[#This Row],[Datum]]-1,tblGem[Plaats],tblGem[[#This Row],[Plaats]])</f>
        <v>3</v>
      </c>
      <c r="G408" s="58" t="str">
        <f>INDEX(tblGemProv[Grootte],MATCH(tblGem[[#This Row],[Plaats]],tblGemProv[Gemeentenaam],0))</f>
        <v>Klein</v>
      </c>
      <c r="H408" s="58" t="str">
        <f>INDEX(tblGemProv[Provincie],MATCH(tblGem[[#This Row],[Plaats]],tblGemProv[Gemeentenaam],0))</f>
        <v>Noord-Brabant</v>
      </c>
      <c r="I408" s="68">
        <f>INDEX(tblGemProv[InwonerAantal],MATCH(tblGem[[#This Row],[Plaats]],tblGemProv[Gemeentenaam],0))</f>
        <v>28853</v>
      </c>
      <c r="J408" s="69">
        <f>tblGem[[#This Row],[Aantal]]/INDEX($N$5:$N$16,MATCH(tblGem[[#This Row],[Prov]],$M$5:$M$16,0))*100000</f>
        <v>0.1977624366863559</v>
      </c>
      <c r="K408" s="69">
        <f>tblGem[[#This Row],[Aantal]]/tblGem[[#This Row],[Inwoners]]*100000</f>
        <v>17.329220531660486</v>
      </c>
      <c r="M408" s="58"/>
      <c r="N408" s="58"/>
    </row>
    <row r="409" spans="2:14" x14ac:dyDescent="0.3">
      <c r="B409" s="63">
        <v>43910</v>
      </c>
      <c r="C409" s="64" t="s">
        <v>52</v>
      </c>
      <c r="D409" s="65">
        <v>19.5</v>
      </c>
      <c r="E409" s="66">
        <v>6</v>
      </c>
      <c r="F409" s="67">
        <f>tblGem[[#This Row],[Aantal]]-SUMIFS(tblGem[Aantal],tblGem[Datum],tblGem[[#This Row],[Datum]]-1,tblGem[Plaats],tblGem[[#This Row],[Plaats]])</f>
        <v>0</v>
      </c>
      <c r="G409" s="58" t="str">
        <f>INDEX(tblGemProv[Grootte],MATCH(tblGem[[#This Row],[Plaats]],tblGemProv[Gemeentenaam],0))</f>
        <v>Klein</v>
      </c>
      <c r="H409" s="58" t="str">
        <f>INDEX(tblGemProv[Provincie],MATCH(tblGem[[#This Row],[Plaats]],tblGemProv[Gemeentenaam],0))</f>
        <v>Noord-Brabant</v>
      </c>
      <c r="I409" s="68">
        <f>INDEX(tblGemProv[InwonerAantal],MATCH(tblGem[[#This Row],[Plaats]],tblGemProv[Gemeentenaam],0))</f>
        <v>30672</v>
      </c>
      <c r="J409" s="69">
        <f>tblGem[[#This Row],[Aantal]]/INDEX($N$5:$N$16,MATCH(tblGem[[#This Row],[Prov]],$M$5:$M$16,0))*100000</f>
        <v>0.23731492402362706</v>
      </c>
      <c r="K409" s="69">
        <f>tblGem[[#This Row],[Aantal]]/tblGem[[#This Row],[Inwoners]]*100000</f>
        <v>19.561815336463223</v>
      </c>
      <c r="M409" s="58"/>
      <c r="N409" s="58"/>
    </row>
    <row r="410" spans="2:14" x14ac:dyDescent="0.3">
      <c r="B410" s="63">
        <v>43910</v>
      </c>
      <c r="C410" s="64" t="s">
        <v>53</v>
      </c>
      <c r="D410" s="65">
        <v>65.8</v>
      </c>
      <c r="E410" s="66">
        <v>121</v>
      </c>
      <c r="F410" s="67">
        <f>tblGem[[#This Row],[Aantal]]-SUMIFS(tblGem[Aantal],tblGem[Datum],tblGem[[#This Row],[Datum]]-1,tblGem[Plaats],tblGem[[#This Row],[Plaats]])</f>
        <v>8</v>
      </c>
      <c r="G410" s="58" t="str">
        <f>INDEX(tblGemProv[Grootte],MATCH(tblGem[[#This Row],[Plaats]],tblGemProv[Gemeentenaam],0))</f>
        <v>Groot</v>
      </c>
      <c r="H410" s="58" t="str">
        <f>INDEX(tblGemProv[Provincie],MATCH(tblGem[[#This Row],[Plaats]],tblGemProv[Gemeentenaam],0))</f>
        <v>Noord-Brabant</v>
      </c>
      <c r="I410" s="68">
        <f>INDEX(tblGemProv[InwonerAantal],MATCH(tblGem[[#This Row],[Plaats]],tblGemProv[Gemeentenaam],0))</f>
        <v>183448</v>
      </c>
      <c r="J410" s="69">
        <f>tblGem[[#This Row],[Aantal]]/INDEX($N$5:$N$16,MATCH(tblGem[[#This Row],[Prov]],$M$5:$M$16,0))*100000</f>
        <v>4.7858509678098127</v>
      </c>
      <c r="K410" s="69">
        <f>tblGem[[#This Row],[Aantal]]/tblGem[[#This Row],[Inwoners]]*100000</f>
        <v>65.958745802625273</v>
      </c>
      <c r="M410" s="58"/>
      <c r="N410" s="58"/>
    </row>
    <row r="411" spans="2:14" x14ac:dyDescent="0.3">
      <c r="B411" s="63">
        <v>43910</v>
      </c>
      <c r="C411" s="64" t="s">
        <v>54</v>
      </c>
      <c r="D411" s="65">
        <v>5.8</v>
      </c>
      <c r="E411" s="66">
        <v>1</v>
      </c>
      <c r="F411" s="67">
        <f>tblGem[[#This Row],[Aantal]]-SUMIFS(tblGem[Aantal],tblGem[Datum],tblGem[[#This Row],[Datum]]-1,tblGem[Plaats],tblGem[[#This Row],[Plaats]])</f>
        <v>0</v>
      </c>
      <c r="G411" s="58" t="str">
        <f>INDEX(tblGemProv[Grootte],MATCH(tblGem[[#This Row],[Plaats]],tblGemProv[Gemeentenaam],0))</f>
        <v>Klein</v>
      </c>
      <c r="H411" s="58" t="str">
        <f>INDEX(tblGemProv[Provincie],MATCH(tblGem[[#This Row],[Plaats]],tblGemProv[Gemeentenaam],0))</f>
        <v>Zuid-Holland</v>
      </c>
      <c r="I411" s="68">
        <f>INDEX(tblGemProv[InwonerAantal],MATCH(tblGem[[#This Row],[Plaats]],tblGemProv[Gemeentenaam],0))</f>
        <v>17040</v>
      </c>
      <c r="J411" s="69">
        <f>tblGem[[#This Row],[Aantal]]/INDEX($N$5:$N$16,MATCH(tblGem[[#This Row],[Prov]],$M$5:$M$16,0))*100000</f>
        <v>2.7427242382769109E-2</v>
      </c>
      <c r="K411" s="69">
        <f>tblGem[[#This Row],[Aantal]]/tblGem[[#This Row],[Inwoners]]*100000</f>
        <v>5.868544600938967</v>
      </c>
      <c r="M411" s="58"/>
      <c r="N411" s="58"/>
    </row>
    <row r="412" spans="2:14" x14ac:dyDescent="0.3">
      <c r="B412" s="63">
        <v>43910</v>
      </c>
      <c r="C412" s="64" t="s">
        <v>55</v>
      </c>
      <c r="D412" s="65">
        <v>13.8</v>
      </c>
      <c r="E412" s="66">
        <v>5</v>
      </c>
      <c r="F412" s="67">
        <f>tblGem[[#This Row],[Aantal]]-SUMIFS(tblGem[Aantal],tblGem[Datum],tblGem[[#This Row],[Datum]]-1,tblGem[Plaats],tblGem[[#This Row],[Plaats]])</f>
        <v>2</v>
      </c>
      <c r="G412" s="58" t="str">
        <f>INDEX(tblGemProv[Grootte],MATCH(tblGem[[#This Row],[Plaats]],tblGemProv[Gemeentenaam],0))</f>
        <v>Klein</v>
      </c>
      <c r="H412" s="58" t="str">
        <f>INDEX(tblGemProv[Provincie],MATCH(tblGem[[#This Row],[Plaats]],tblGemProv[Gemeentenaam],0))</f>
        <v>Gelderland</v>
      </c>
      <c r="I412" s="68">
        <f>INDEX(tblGemProv[InwonerAantal],MATCH(tblGem[[#This Row],[Plaats]],tblGemProv[Gemeentenaam],0))</f>
        <v>36352</v>
      </c>
      <c r="J412" s="69">
        <f>tblGem[[#This Row],[Aantal]]/INDEX($N$5:$N$16,MATCH(tblGem[[#This Row],[Prov]],$M$5:$M$16,0))*100000</f>
        <v>0.24270631128637743</v>
      </c>
      <c r="K412" s="69">
        <f>tblGem[[#This Row],[Aantal]]/tblGem[[#This Row],[Inwoners]]*100000</f>
        <v>13.754401408450704</v>
      </c>
      <c r="M412" s="58"/>
      <c r="N412" s="58"/>
    </row>
    <row r="413" spans="2:14" x14ac:dyDescent="0.3">
      <c r="B413" s="63">
        <v>43910</v>
      </c>
      <c r="C413" s="64" t="s">
        <v>56</v>
      </c>
      <c r="D413" s="65">
        <v>4.8</v>
      </c>
      <c r="E413" s="66">
        <v>1</v>
      </c>
      <c r="F413" s="67">
        <f>tblGem[[#This Row],[Aantal]]-SUMIFS(tblGem[Aantal],tblGem[Datum],tblGem[[#This Row],[Datum]]-1,tblGem[Plaats],tblGem[[#This Row],[Plaats]])</f>
        <v>0</v>
      </c>
      <c r="G413" s="58" t="str">
        <f>INDEX(tblGemProv[Grootte],MATCH(tblGem[[#This Row],[Plaats]],tblGemProv[Gemeentenaam],0))</f>
        <v>Klein</v>
      </c>
      <c r="H413" s="58" t="str">
        <f>INDEX(tblGemProv[Provincie],MATCH(tblGem[[#This Row],[Plaats]],tblGemProv[Gemeentenaam],0))</f>
        <v>Gelderland</v>
      </c>
      <c r="I413" s="68">
        <f>INDEX(tblGemProv[InwonerAantal],MATCH(tblGem[[#This Row],[Plaats]],tblGemProv[Gemeentenaam],0))</f>
        <v>20771</v>
      </c>
      <c r="J413" s="69">
        <f>tblGem[[#This Row],[Aantal]]/INDEX($N$5:$N$16,MATCH(tblGem[[#This Row],[Prov]],$M$5:$M$16,0))*100000</f>
        <v>4.8541262257275487E-2</v>
      </c>
      <c r="K413" s="69">
        <f>tblGem[[#This Row],[Aantal]]/tblGem[[#This Row],[Inwoners]]*100000</f>
        <v>4.8144046988589864</v>
      </c>
      <c r="M413" s="58"/>
      <c r="N413" s="58"/>
    </row>
    <row r="414" spans="2:14" x14ac:dyDescent="0.3">
      <c r="B414" s="63">
        <v>43910</v>
      </c>
      <c r="C414" s="64" t="s">
        <v>57</v>
      </c>
      <c r="D414" s="65">
        <v>21.4</v>
      </c>
      <c r="E414" s="66">
        <v>6</v>
      </c>
      <c r="F414" s="67">
        <f>tblGem[[#This Row],[Aantal]]-SUMIFS(tblGem[Aantal],tblGem[Datum],tblGem[[#This Row],[Datum]]-1,tblGem[Plaats],tblGem[[#This Row],[Plaats]])</f>
        <v>2</v>
      </c>
      <c r="G414" s="58" t="str">
        <f>INDEX(tblGemProv[Grootte],MATCH(tblGem[[#This Row],[Plaats]],tblGemProv[Gemeentenaam],0))</f>
        <v>Klein</v>
      </c>
      <c r="H414" s="58" t="str">
        <f>INDEX(tblGemProv[Provincie],MATCH(tblGem[[#This Row],[Plaats]],tblGemProv[Gemeentenaam],0))</f>
        <v>Limburg</v>
      </c>
      <c r="I414" s="68">
        <f>INDEX(tblGemProv[InwonerAantal],MATCH(tblGem[[#This Row],[Plaats]],tblGemProv[Gemeentenaam],0))</f>
        <v>28241</v>
      </c>
      <c r="J414" s="69">
        <f>tblGem[[#This Row],[Aantal]]/INDEX($N$5:$N$16,MATCH(tblGem[[#This Row],[Prov]],$M$5:$M$16,0))*100000</f>
        <v>0.53705788946990596</v>
      </c>
      <c r="K414" s="69">
        <f>tblGem[[#This Row],[Aantal]]/tblGem[[#This Row],[Inwoners]]*100000</f>
        <v>21.245706596791898</v>
      </c>
      <c r="M414" s="58"/>
      <c r="N414" s="58"/>
    </row>
    <row r="415" spans="2:14" x14ac:dyDescent="0.3">
      <c r="B415" s="63">
        <v>43910</v>
      </c>
      <c r="C415" s="64" t="s">
        <v>58</v>
      </c>
      <c r="D415" s="65">
        <v>13.2</v>
      </c>
      <c r="E415" s="66">
        <v>2</v>
      </c>
      <c r="F415" s="67">
        <f>tblGem[[#This Row],[Aantal]]-SUMIFS(tblGem[Aantal],tblGem[Datum],tblGem[[#This Row],[Datum]]-1,tblGem[Plaats],tblGem[[#This Row],[Plaats]])</f>
        <v>1</v>
      </c>
      <c r="G415" s="58" t="str">
        <f>INDEX(tblGemProv[Grootte],MATCH(tblGem[[#This Row],[Plaats]],tblGemProv[Gemeentenaam],0))</f>
        <v>Klein</v>
      </c>
      <c r="H415" s="58" t="str">
        <f>INDEX(tblGemProv[Provincie],MATCH(tblGem[[#This Row],[Plaats]],tblGemProv[Gemeentenaam],0))</f>
        <v>Utrecht</v>
      </c>
      <c r="I415" s="68">
        <f>INDEX(tblGemProv[InwonerAantal],MATCH(tblGem[[#This Row],[Plaats]],tblGemProv[Gemeentenaam],0))</f>
        <v>15214</v>
      </c>
      <c r="J415" s="69">
        <f>tblGem[[#This Row],[Aantal]]/INDEX($N$5:$N$16,MATCH(tblGem[[#This Row],[Prov]],$M$5:$M$16,0))*100000</f>
        <v>0.1503173951799224</v>
      </c>
      <c r="K415" s="69">
        <f>tblGem[[#This Row],[Aantal]]/tblGem[[#This Row],[Inwoners]]*100000</f>
        <v>13.145786775338504</v>
      </c>
      <c r="M415" s="58"/>
      <c r="N415" s="58"/>
    </row>
    <row r="416" spans="2:14" x14ac:dyDescent="0.3">
      <c r="B416" s="63">
        <v>43910</v>
      </c>
      <c r="C416" s="64" t="s">
        <v>59</v>
      </c>
      <c r="D416" s="65">
        <v>0</v>
      </c>
      <c r="E416" s="66">
        <v>0</v>
      </c>
      <c r="F416" s="67">
        <f>tblGem[[#This Row],[Aantal]]-SUMIFS(tblGem[Aantal],tblGem[Datum],tblGem[[#This Row],[Datum]]-1,tblGem[Plaats],tblGem[[#This Row],[Plaats]])</f>
        <v>0</v>
      </c>
      <c r="G416" s="58" t="str">
        <f>INDEX(tblGemProv[Grootte],MATCH(tblGem[[#This Row],[Plaats]],tblGemProv[Gemeentenaam],0))</f>
        <v>Klein</v>
      </c>
      <c r="H416" s="58" t="str">
        <f>INDEX(tblGemProv[Provincie],MATCH(tblGem[[#This Row],[Plaats]],tblGemProv[Gemeentenaam],0))</f>
        <v>Utrecht</v>
      </c>
      <c r="I416" s="68">
        <f>INDEX(tblGemProv[InwonerAantal],MATCH(tblGem[[#This Row],[Plaats]],tblGemProv[Gemeentenaam],0))</f>
        <v>21266</v>
      </c>
      <c r="J416" s="69">
        <f>tblGem[[#This Row],[Aantal]]/INDEX($N$5:$N$16,MATCH(tblGem[[#This Row],[Prov]],$M$5:$M$16,0))*100000</f>
        <v>0</v>
      </c>
      <c r="K416" s="69">
        <f>tblGem[[#This Row],[Aantal]]/tblGem[[#This Row],[Inwoners]]*100000</f>
        <v>0</v>
      </c>
      <c r="M416" s="58"/>
      <c r="N416" s="58"/>
    </row>
    <row r="417" spans="2:14" x14ac:dyDescent="0.3">
      <c r="B417" s="63">
        <v>43910</v>
      </c>
      <c r="C417" s="64" t="s">
        <v>60</v>
      </c>
      <c r="D417" s="65">
        <v>18.8</v>
      </c>
      <c r="E417" s="66">
        <v>5</v>
      </c>
      <c r="F417" s="67">
        <f>tblGem[[#This Row],[Aantal]]-SUMIFS(tblGem[Aantal],tblGem[Datum],tblGem[[#This Row],[Datum]]-1,tblGem[Plaats],tblGem[[#This Row],[Plaats]])</f>
        <v>0</v>
      </c>
      <c r="G417" s="58" t="str">
        <f>INDEX(tblGemProv[Grootte],MATCH(tblGem[[#This Row],[Plaats]],tblGemProv[Gemeentenaam],0))</f>
        <v>Klein</v>
      </c>
      <c r="H417" s="58" t="str">
        <f>INDEX(tblGemProv[Provincie],MATCH(tblGem[[#This Row],[Plaats]],tblGemProv[Gemeentenaam],0))</f>
        <v>Gelderland</v>
      </c>
      <c r="I417" s="68">
        <f>INDEX(tblGemProv[InwonerAantal],MATCH(tblGem[[#This Row],[Plaats]],tblGemProv[Gemeentenaam],0))</f>
        <v>26365</v>
      </c>
      <c r="J417" s="69">
        <f>tblGem[[#This Row],[Aantal]]/INDEX($N$5:$N$16,MATCH(tblGem[[#This Row],[Prov]],$M$5:$M$16,0))*100000</f>
        <v>0.24270631128637743</v>
      </c>
      <c r="K417" s="69">
        <f>tblGem[[#This Row],[Aantal]]/tblGem[[#This Row],[Inwoners]]*100000</f>
        <v>18.964536317087045</v>
      </c>
      <c r="M417" s="58"/>
      <c r="N417" s="58"/>
    </row>
    <row r="418" spans="2:14" x14ac:dyDescent="0.3">
      <c r="B418" s="63">
        <v>43910</v>
      </c>
      <c r="C418" s="64" t="s">
        <v>61</v>
      </c>
      <c r="D418" s="65">
        <v>4.5</v>
      </c>
      <c r="E418" s="66">
        <v>3</v>
      </c>
      <c r="F418" s="67">
        <f>tblGem[[#This Row],[Aantal]]-SUMIFS(tblGem[Aantal],tblGem[Datum],tblGem[[#This Row],[Datum]]-1,tblGem[Plaats],tblGem[[#This Row],[Plaats]])</f>
        <v>1</v>
      </c>
      <c r="G418" s="58" t="str">
        <f>INDEX(tblGemProv[Grootte],MATCH(tblGem[[#This Row],[Plaats]],tblGemProv[Gemeentenaam],0))</f>
        <v>Middelgroot</v>
      </c>
      <c r="H418" s="58" t="str">
        <f>INDEX(tblGemProv[Provincie],MATCH(tblGem[[#This Row],[Plaats]],tblGemProv[Gemeentenaam],0))</f>
        <v>Zuid-Holland</v>
      </c>
      <c r="I418" s="68">
        <f>INDEX(tblGemProv[InwonerAantal],MATCH(tblGem[[#This Row],[Plaats]],tblGemProv[Gemeentenaam],0))</f>
        <v>66854</v>
      </c>
      <c r="J418" s="69">
        <f>tblGem[[#This Row],[Aantal]]/INDEX($N$5:$N$16,MATCH(tblGem[[#This Row],[Prov]],$M$5:$M$16,0))*100000</f>
        <v>8.2281727148307338E-2</v>
      </c>
      <c r="K418" s="69">
        <f>tblGem[[#This Row],[Aantal]]/tblGem[[#This Row],[Inwoners]]*100000</f>
        <v>4.487390432883597</v>
      </c>
      <c r="M418" s="58"/>
      <c r="N418" s="58"/>
    </row>
    <row r="419" spans="2:14" x14ac:dyDescent="0.3">
      <c r="B419" s="63">
        <v>43910</v>
      </c>
      <c r="C419" s="64" t="s">
        <v>62</v>
      </c>
      <c r="D419" s="65">
        <v>16.8</v>
      </c>
      <c r="E419" s="66">
        <v>6</v>
      </c>
      <c r="F419" s="67">
        <f>tblGem[[#This Row],[Aantal]]-SUMIFS(tblGem[Aantal],tblGem[Datum],tblGem[[#This Row],[Datum]]-1,tblGem[Plaats],tblGem[[#This Row],[Plaats]])</f>
        <v>0</v>
      </c>
      <c r="G419" s="58" t="str">
        <f>INDEX(tblGemProv[Grootte],MATCH(tblGem[[#This Row],[Plaats]],tblGemProv[Gemeentenaam],0))</f>
        <v>Klein</v>
      </c>
      <c r="H419" s="58" t="str">
        <f>INDEX(tblGemProv[Provincie],MATCH(tblGem[[#This Row],[Plaats]],tblGemProv[Gemeentenaam],0))</f>
        <v>Noord-Holland</v>
      </c>
      <c r="I419" s="68">
        <f>INDEX(tblGemProv[InwonerAantal],MATCH(tblGem[[#This Row],[Plaats]],tblGemProv[Gemeentenaam],0))</f>
        <v>35608</v>
      </c>
      <c r="J419" s="69">
        <f>tblGem[[#This Row],[Aantal]]/INDEX($N$5:$N$16,MATCH(tblGem[[#This Row],[Prov]],$M$5:$M$16,0))*100000</f>
        <v>0.21192561975881449</v>
      </c>
      <c r="K419" s="69">
        <f>tblGem[[#This Row],[Aantal]]/tblGem[[#This Row],[Inwoners]]*100000</f>
        <v>16.850146034598968</v>
      </c>
      <c r="M419" s="58"/>
      <c r="N419" s="58"/>
    </row>
    <row r="420" spans="2:14" x14ac:dyDescent="0.3">
      <c r="B420" s="63">
        <v>43910</v>
      </c>
      <c r="C420" s="64" t="s">
        <v>63</v>
      </c>
      <c r="D420" s="65">
        <v>36.6</v>
      </c>
      <c r="E420" s="66">
        <v>13</v>
      </c>
      <c r="F420" s="67">
        <f>tblGem[[#This Row],[Aantal]]-SUMIFS(tblGem[Aantal],tblGem[Datum],tblGem[[#This Row],[Datum]]-1,tblGem[Plaats],tblGem[[#This Row],[Plaats]])</f>
        <v>1</v>
      </c>
      <c r="G420" s="58" t="str">
        <f>INDEX(tblGemProv[Grootte],MATCH(tblGem[[#This Row],[Plaats]],tblGemProv[Gemeentenaam],0))</f>
        <v>Klein</v>
      </c>
      <c r="H420" s="58" t="str">
        <f>INDEX(tblGemProv[Provincie],MATCH(tblGem[[#This Row],[Plaats]],tblGemProv[Gemeentenaam],0))</f>
        <v>Drenthe</v>
      </c>
      <c r="I420" s="68">
        <f>INDEX(tblGemProv[InwonerAantal],MATCH(tblGem[[#This Row],[Plaats]],tblGemProv[Gemeentenaam],0))</f>
        <v>35299</v>
      </c>
      <c r="J420" s="69">
        <f>tblGem[[#This Row],[Aantal]]/INDEX($N$5:$N$16,MATCH(tblGem[[#This Row],[Prov]],$M$5:$M$16,0))*100000</f>
        <v>2.6417394838447472</v>
      </c>
      <c r="K420" s="69">
        <f>tblGem[[#This Row],[Aantal]]/tblGem[[#This Row],[Inwoners]]*100000</f>
        <v>36.828238760304821</v>
      </c>
      <c r="M420" s="58"/>
      <c r="N420" s="58"/>
    </row>
    <row r="421" spans="2:14" x14ac:dyDescent="0.3">
      <c r="B421" s="63">
        <v>43910</v>
      </c>
      <c r="C421" s="64" t="s">
        <v>64</v>
      </c>
      <c r="D421" s="65">
        <v>39.1</v>
      </c>
      <c r="E421" s="66">
        <v>8</v>
      </c>
      <c r="F421" s="67">
        <f>tblGem[[#This Row],[Aantal]]-SUMIFS(tblGem[Aantal],tblGem[Datum],tblGem[[#This Row],[Datum]]-1,tblGem[Plaats],tblGem[[#This Row],[Plaats]])</f>
        <v>2</v>
      </c>
      <c r="G421" s="58" t="str">
        <f>INDEX(tblGemProv[Grootte],MATCH(tblGem[[#This Row],[Plaats]],tblGemProv[Gemeentenaam],0))</f>
        <v>Klein</v>
      </c>
      <c r="H421" s="58" t="str">
        <f>INDEX(tblGemProv[Provincie],MATCH(tblGem[[#This Row],[Plaats]],tblGemProv[Gemeentenaam],0))</f>
        <v>Noord-Brabant</v>
      </c>
      <c r="I421" s="68">
        <f>INDEX(tblGemProv[InwonerAantal],MATCH(tblGem[[#This Row],[Plaats]],tblGemProv[Gemeentenaam],0))</f>
        <v>20336</v>
      </c>
      <c r="J421" s="69">
        <f>tblGem[[#This Row],[Aantal]]/INDEX($N$5:$N$16,MATCH(tblGem[[#This Row],[Prov]],$M$5:$M$16,0))*100000</f>
        <v>0.31641989869816944</v>
      </c>
      <c r="K421" s="69">
        <f>tblGem[[#This Row],[Aantal]]/tblGem[[#This Row],[Inwoners]]*100000</f>
        <v>39.339103068450036</v>
      </c>
      <c r="M421" s="58"/>
      <c r="N421" s="58"/>
    </row>
    <row r="422" spans="2:14" x14ac:dyDescent="0.3">
      <c r="B422" s="63">
        <v>43910</v>
      </c>
      <c r="C422" s="64" t="s">
        <v>65</v>
      </c>
      <c r="D422" s="65">
        <v>16</v>
      </c>
      <c r="E422" s="66">
        <v>4</v>
      </c>
      <c r="F422" s="67">
        <f>tblGem[[#This Row],[Aantal]]-SUMIFS(tblGem[Aantal],tblGem[Datum],tblGem[[#This Row],[Datum]]-1,tblGem[Plaats],tblGem[[#This Row],[Plaats]])</f>
        <v>0</v>
      </c>
      <c r="G422" s="58" t="str">
        <f>INDEX(tblGemProv[Grootte],MATCH(tblGem[[#This Row],[Plaats]],tblGemProv[Gemeentenaam],0))</f>
        <v>Klein</v>
      </c>
      <c r="H422" s="58" t="str">
        <f>INDEX(tblGemProv[Provincie],MATCH(tblGem[[#This Row],[Plaats]],tblGemProv[Gemeentenaam],0))</f>
        <v>Noord-Brabant</v>
      </c>
      <c r="I422" s="68">
        <f>INDEX(tblGemProv[InwonerAantal],MATCH(tblGem[[#This Row],[Plaats]],tblGemProv[Gemeentenaam],0))</f>
        <v>24911</v>
      </c>
      <c r="J422" s="69">
        <f>tblGem[[#This Row],[Aantal]]/INDEX($N$5:$N$16,MATCH(tblGem[[#This Row],[Prov]],$M$5:$M$16,0))*100000</f>
        <v>0.15820994934908472</v>
      </c>
      <c r="K422" s="69">
        <f>tblGem[[#This Row],[Aantal]]/tblGem[[#This Row],[Inwoners]]*100000</f>
        <v>16.057163502067361</v>
      </c>
      <c r="M422" s="58"/>
      <c r="N422" s="58"/>
    </row>
    <row r="423" spans="2:14" x14ac:dyDescent="0.3">
      <c r="B423" s="63">
        <v>43910</v>
      </c>
      <c r="C423" s="64" t="s">
        <v>66</v>
      </c>
      <c r="D423" s="65">
        <v>14</v>
      </c>
      <c r="E423" s="66">
        <v>4</v>
      </c>
      <c r="F423" s="67">
        <f>tblGem[[#This Row],[Aantal]]-SUMIFS(tblGem[Aantal],tblGem[Datum],tblGem[[#This Row],[Datum]]-1,tblGem[Plaats],tblGem[[#This Row],[Plaats]])</f>
        <v>0</v>
      </c>
      <c r="G423" s="58" t="str">
        <f>INDEX(tblGemProv[Grootte],MATCH(tblGem[[#This Row],[Plaats]],tblGemProv[Gemeentenaam],0))</f>
        <v>Klein</v>
      </c>
      <c r="H423" s="58" t="str">
        <f>INDEX(tblGemProv[Provincie],MATCH(tblGem[[#This Row],[Plaats]],tblGemProv[Gemeentenaam],0))</f>
        <v>Gelderland</v>
      </c>
      <c r="I423" s="68">
        <f>INDEX(tblGemProv[InwonerAantal],MATCH(tblGem[[#This Row],[Plaats]],tblGemProv[Gemeentenaam],0))</f>
        <v>28195</v>
      </c>
      <c r="J423" s="69">
        <f>tblGem[[#This Row],[Aantal]]/INDEX($N$5:$N$16,MATCH(tblGem[[#This Row],[Prov]],$M$5:$M$16,0))*100000</f>
        <v>0.19416504902910195</v>
      </c>
      <c r="K423" s="69">
        <f>tblGem[[#This Row],[Aantal]]/tblGem[[#This Row],[Inwoners]]*100000</f>
        <v>14.18691257315127</v>
      </c>
      <c r="M423" s="58"/>
      <c r="N423" s="58"/>
    </row>
    <row r="424" spans="2:14" x14ac:dyDescent="0.3">
      <c r="B424" s="63">
        <v>43910</v>
      </c>
      <c r="C424" s="64" t="s">
        <v>67</v>
      </c>
      <c r="D424" s="65">
        <v>14</v>
      </c>
      <c r="E424" s="66">
        <v>4</v>
      </c>
      <c r="F424" s="67">
        <f>tblGem[[#This Row],[Aantal]]-SUMIFS(tblGem[Aantal],tblGem[Datum],tblGem[[#This Row],[Datum]]-1,tblGem[Plaats],tblGem[[#This Row],[Plaats]])</f>
        <v>3</v>
      </c>
      <c r="G424" s="58" t="str">
        <f>INDEX(tblGemProv[Grootte],MATCH(tblGem[[#This Row],[Plaats]],tblGemProv[Gemeentenaam],0))</f>
        <v>Klein</v>
      </c>
      <c r="H424" s="58" t="str">
        <f>INDEX(tblGemProv[Provincie],MATCH(tblGem[[#This Row],[Plaats]],tblGemProv[Gemeentenaam],0))</f>
        <v>Overijssel</v>
      </c>
      <c r="I424" s="68">
        <f>INDEX(tblGemProv[InwonerAantal],MATCH(tblGem[[#This Row],[Plaats]],tblGemProv[Gemeentenaam],0))</f>
        <v>28242</v>
      </c>
      <c r="J424" s="69">
        <f>tblGem[[#This Row],[Aantal]]/INDEX($N$5:$N$16,MATCH(tblGem[[#This Row],[Prov]],$M$5:$M$16,0))*100000</f>
        <v>0.34737269008016491</v>
      </c>
      <c r="K424" s="69">
        <f>tblGem[[#This Row],[Aantal]]/tblGem[[#This Row],[Inwoners]]*100000</f>
        <v>14.163302882232138</v>
      </c>
      <c r="M424" s="58"/>
      <c r="N424" s="58"/>
    </row>
    <row r="425" spans="2:14" x14ac:dyDescent="0.3">
      <c r="B425" s="63">
        <v>43910</v>
      </c>
      <c r="C425" s="64" t="s">
        <v>68</v>
      </c>
      <c r="D425" s="65">
        <v>0</v>
      </c>
      <c r="E425" s="66">
        <v>0</v>
      </c>
      <c r="F425" s="67">
        <f>tblGem[[#This Row],[Aantal]]-SUMIFS(tblGem[Aantal],tblGem[Datum],tblGem[[#This Row],[Datum]]-1,tblGem[Plaats],tblGem[[#This Row],[Plaats]])</f>
        <v>0</v>
      </c>
      <c r="G425" s="58" t="str">
        <f>INDEX(tblGemProv[Grootte],MATCH(tblGem[[#This Row],[Plaats]],tblGemProv[Gemeentenaam],0))</f>
        <v>Klein</v>
      </c>
      <c r="H425" s="58" t="str">
        <f>INDEX(tblGemProv[Provincie],MATCH(tblGem[[#This Row],[Plaats]],tblGemProv[Gemeentenaam],0))</f>
        <v>Friesland</v>
      </c>
      <c r="I425" s="68">
        <f>INDEX(tblGemProv[InwonerAantal],MATCH(tblGem[[#This Row],[Plaats]],tblGemProv[Gemeentenaam],0))</f>
        <v>18904</v>
      </c>
      <c r="J425" s="69">
        <f>tblGem[[#This Row],[Aantal]]/INDEX($N$5:$N$16,MATCH(tblGem[[#This Row],[Prov]],$M$5:$M$16,0))*100000</f>
        <v>0</v>
      </c>
      <c r="K425" s="69">
        <f>tblGem[[#This Row],[Aantal]]/tblGem[[#This Row],[Inwoners]]*100000</f>
        <v>0</v>
      </c>
      <c r="M425" s="58"/>
      <c r="N425" s="58"/>
    </row>
    <row r="426" spans="2:14" x14ac:dyDescent="0.3">
      <c r="B426" s="63">
        <v>43910</v>
      </c>
      <c r="C426" s="64" t="s">
        <v>69</v>
      </c>
      <c r="D426" s="65">
        <v>42</v>
      </c>
      <c r="E426" s="66">
        <v>18</v>
      </c>
      <c r="F426" s="67">
        <f>tblGem[[#This Row],[Aantal]]-SUMIFS(tblGem[Aantal],tblGem[Datum],tblGem[[#This Row],[Datum]]-1,tblGem[Plaats],tblGem[[#This Row],[Plaats]])</f>
        <v>2</v>
      </c>
      <c r="G426" s="58" t="str">
        <f>INDEX(tblGemProv[Grootte],MATCH(tblGem[[#This Row],[Plaats]],tblGemProv[Gemeentenaam],0))</f>
        <v>Klein</v>
      </c>
      <c r="H426" s="58" t="str">
        <f>INDEX(tblGemProv[Provincie],MATCH(tblGem[[#This Row],[Plaats]],tblGemProv[Gemeentenaam],0))</f>
        <v>Utrecht</v>
      </c>
      <c r="I426" s="68">
        <f>INDEX(tblGemProv[InwonerAantal],MATCH(tblGem[[#This Row],[Plaats]],tblGemProv[Gemeentenaam],0))</f>
        <v>42846</v>
      </c>
      <c r="J426" s="69">
        <f>tblGem[[#This Row],[Aantal]]/INDEX($N$5:$N$16,MATCH(tblGem[[#This Row],[Prov]],$M$5:$M$16,0))*100000</f>
        <v>1.3528565566193016</v>
      </c>
      <c r="K426" s="69">
        <f>tblGem[[#This Row],[Aantal]]/tblGem[[#This Row],[Inwoners]]*100000</f>
        <v>42.010922839938381</v>
      </c>
      <c r="M426" s="58"/>
      <c r="N426" s="58"/>
    </row>
    <row r="427" spans="2:14" x14ac:dyDescent="0.3">
      <c r="B427" s="63">
        <v>43910</v>
      </c>
      <c r="C427" s="64" t="s">
        <v>70</v>
      </c>
      <c r="D427" s="65">
        <v>11.7</v>
      </c>
      <c r="E427" s="66">
        <v>6</v>
      </c>
      <c r="F427" s="67">
        <f>tblGem[[#This Row],[Aantal]]-SUMIFS(tblGem[Aantal],tblGem[Datum],tblGem[[#This Row],[Datum]]-1,tblGem[Plaats],tblGem[[#This Row],[Plaats]])</f>
        <v>1</v>
      </c>
      <c r="G427" s="58" t="str">
        <f>INDEX(tblGemProv[Grootte],MATCH(tblGem[[#This Row],[Plaats]],tblGemProv[Gemeentenaam],0))</f>
        <v>Middelgroot</v>
      </c>
      <c r="H427" s="58" t="str">
        <f>INDEX(tblGemProv[Provincie],MATCH(tblGem[[#This Row],[Plaats]],tblGemProv[Gemeentenaam],0))</f>
        <v>Friesland</v>
      </c>
      <c r="I427" s="68">
        <f>INDEX(tblGemProv[InwonerAantal],MATCH(tblGem[[#This Row],[Plaats]],tblGemProv[Gemeentenaam],0))</f>
        <v>51742</v>
      </c>
      <c r="J427" s="69">
        <f>tblGem[[#This Row],[Aantal]]/INDEX($N$5:$N$16,MATCH(tblGem[[#This Row],[Prov]],$M$5:$M$16,0))*100000</f>
        <v>0.92697306216281361</v>
      </c>
      <c r="K427" s="69">
        <f>tblGem[[#This Row],[Aantal]]/tblGem[[#This Row],[Inwoners]]*100000</f>
        <v>11.595995516215067</v>
      </c>
      <c r="M427" s="58"/>
      <c r="N427" s="58"/>
    </row>
    <row r="428" spans="2:14" x14ac:dyDescent="0.3">
      <c r="B428" s="63">
        <v>43910</v>
      </c>
      <c r="C428" s="64" t="s">
        <v>71</v>
      </c>
      <c r="D428" s="65">
        <v>6.8</v>
      </c>
      <c r="E428" s="66">
        <v>3</v>
      </c>
      <c r="F428" s="67">
        <f>tblGem[[#This Row],[Aantal]]-SUMIFS(tblGem[Aantal],tblGem[Datum],tblGem[[#This Row],[Datum]]-1,tblGem[Plaats],tblGem[[#This Row],[Plaats]])</f>
        <v>1</v>
      </c>
      <c r="G428" s="58" t="str">
        <f>INDEX(tblGemProv[Grootte],MATCH(tblGem[[#This Row],[Plaats]],tblGemProv[Gemeentenaam],0))</f>
        <v>Klein</v>
      </c>
      <c r="H428" s="58" t="str">
        <f>INDEX(tblGemProv[Provincie],MATCH(tblGem[[#This Row],[Plaats]],tblGemProv[Gemeentenaam],0))</f>
        <v>Utrecht</v>
      </c>
      <c r="I428" s="68">
        <f>INDEX(tblGemProv[InwonerAantal],MATCH(tblGem[[#This Row],[Plaats]],tblGemProv[Gemeentenaam],0))</f>
        <v>43620</v>
      </c>
      <c r="J428" s="69">
        <f>tblGem[[#This Row],[Aantal]]/INDEX($N$5:$N$16,MATCH(tblGem[[#This Row],[Prov]],$M$5:$M$16,0))*100000</f>
        <v>0.22547609276988362</v>
      </c>
      <c r="K428" s="69">
        <f>tblGem[[#This Row],[Aantal]]/tblGem[[#This Row],[Inwoners]]*100000</f>
        <v>6.8775790921595599</v>
      </c>
      <c r="M428" s="58"/>
      <c r="N428" s="58"/>
    </row>
    <row r="429" spans="2:14" x14ac:dyDescent="0.3">
      <c r="B429" s="63">
        <v>43910</v>
      </c>
      <c r="C429" s="64" t="s">
        <v>72</v>
      </c>
      <c r="D429" s="65">
        <v>8.3000000000000007</v>
      </c>
      <c r="E429" s="66">
        <v>2</v>
      </c>
      <c r="F429" s="67">
        <f>tblGem[[#This Row],[Aantal]]-SUMIFS(tblGem[Aantal],tblGem[Datum],tblGem[[#This Row],[Datum]]-1,tblGem[Plaats],tblGem[[#This Row],[Plaats]])</f>
        <v>1</v>
      </c>
      <c r="G429" s="58" t="str">
        <f>INDEX(tblGemProv[Grootte],MATCH(tblGem[[#This Row],[Plaats]],tblGemProv[Gemeentenaam],0))</f>
        <v>Klein</v>
      </c>
      <c r="H429" s="58" t="str">
        <f>INDEX(tblGemProv[Provincie],MATCH(tblGem[[#This Row],[Plaats]],tblGemProv[Gemeentenaam],0))</f>
        <v>Drenthe</v>
      </c>
      <c r="I429" s="68">
        <f>INDEX(tblGemProv[InwonerAantal],MATCH(tblGem[[#This Row],[Plaats]],tblGemProv[Gemeentenaam],0))</f>
        <v>23917</v>
      </c>
      <c r="J429" s="69">
        <f>tblGem[[#This Row],[Aantal]]/INDEX($N$5:$N$16,MATCH(tblGem[[#This Row],[Prov]],$M$5:$M$16,0))*100000</f>
        <v>0.40642145905303795</v>
      </c>
      <c r="K429" s="69">
        <f>tblGem[[#This Row],[Aantal]]/tblGem[[#This Row],[Inwoners]]*100000</f>
        <v>8.3622527909018682</v>
      </c>
      <c r="M429" s="58"/>
      <c r="N429" s="58"/>
    </row>
    <row r="430" spans="2:14" x14ac:dyDescent="0.3">
      <c r="B430" s="63">
        <v>43910</v>
      </c>
      <c r="C430" s="64" t="s">
        <v>73</v>
      </c>
      <c r="D430" s="65">
        <v>8.6999999999999993</v>
      </c>
      <c r="E430" s="66">
        <v>9</v>
      </c>
      <c r="F430" s="67">
        <f>tblGem[[#This Row],[Aantal]]-SUMIFS(tblGem[Aantal],tblGem[Datum],tblGem[[#This Row],[Datum]]-1,tblGem[Plaats],tblGem[[#This Row],[Plaats]])</f>
        <v>4</v>
      </c>
      <c r="G430" s="58" t="str">
        <f>INDEX(tblGemProv[Grootte],MATCH(tblGem[[#This Row],[Plaats]],tblGemProv[Gemeentenaam],0))</f>
        <v>Groot</v>
      </c>
      <c r="H430" s="58" t="str">
        <f>INDEX(tblGemProv[Provincie],MATCH(tblGem[[#This Row],[Plaats]],tblGemProv[Gemeentenaam],0))</f>
        <v>Zuid-Holland</v>
      </c>
      <c r="I430" s="68">
        <f>INDEX(tblGemProv[InwonerAantal],MATCH(tblGem[[#This Row],[Plaats]],tblGemProv[Gemeentenaam],0))</f>
        <v>102253</v>
      </c>
      <c r="J430" s="69">
        <f>tblGem[[#This Row],[Aantal]]/INDEX($N$5:$N$16,MATCH(tblGem[[#This Row],[Prov]],$M$5:$M$16,0))*100000</f>
        <v>0.24684518144492198</v>
      </c>
      <c r="K430" s="69">
        <f>tblGem[[#This Row],[Aantal]]/tblGem[[#This Row],[Inwoners]]*100000</f>
        <v>8.8016977496992759</v>
      </c>
      <c r="M430" s="58"/>
      <c r="N430" s="58"/>
    </row>
    <row r="431" spans="2:14" x14ac:dyDescent="0.3">
      <c r="B431" s="63">
        <v>43910</v>
      </c>
      <c r="C431" s="64" t="s">
        <v>74</v>
      </c>
      <c r="D431" s="65">
        <v>0</v>
      </c>
      <c r="E431" s="66">
        <v>0</v>
      </c>
      <c r="F431" s="67">
        <f>tblGem[[#This Row],[Aantal]]-SUMIFS(tblGem[Aantal],tblGem[Datum],tblGem[[#This Row],[Datum]]-1,tblGem[Plaats],tblGem[[#This Row],[Plaats]])</f>
        <v>0</v>
      </c>
      <c r="G431" s="58" t="str">
        <f>INDEX(tblGemProv[Grootte],MATCH(tblGem[[#This Row],[Plaats]],tblGemProv[Gemeentenaam],0))</f>
        <v>Klein</v>
      </c>
      <c r="H431" s="58" t="str">
        <f>INDEX(tblGemProv[Provincie],MATCH(tblGem[[#This Row],[Plaats]],tblGemProv[Gemeentenaam],0))</f>
        <v>Groningen</v>
      </c>
      <c r="I431" s="68">
        <f>INDEX(tblGemProv[InwonerAantal],MATCH(tblGem[[#This Row],[Plaats]],tblGemProv[Gemeentenaam],0))</f>
        <v>24864</v>
      </c>
      <c r="J431" s="69">
        <f>tblGem[[#This Row],[Aantal]]/INDEX($N$5:$N$16,MATCH(tblGem[[#This Row],[Prov]],$M$5:$M$16,0))*100000</f>
        <v>0</v>
      </c>
      <c r="K431" s="69">
        <f>tblGem[[#This Row],[Aantal]]/tblGem[[#This Row],[Inwoners]]*100000</f>
        <v>0</v>
      </c>
      <c r="M431" s="58"/>
      <c r="N431" s="58"/>
    </row>
    <row r="432" spans="2:14" x14ac:dyDescent="0.3">
      <c r="B432" s="63">
        <v>43910</v>
      </c>
      <c r="C432" s="64" t="s">
        <v>75</v>
      </c>
      <c r="D432" s="65">
        <v>3.6</v>
      </c>
      <c r="E432" s="66">
        <v>2</v>
      </c>
      <c r="F432" s="67">
        <f>tblGem[[#This Row],[Aantal]]-SUMIFS(tblGem[Aantal],tblGem[Datum],tblGem[[#This Row],[Datum]]-1,tblGem[Plaats],tblGem[[#This Row],[Plaats]])</f>
        <v>0</v>
      </c>
      <c r="G432" s="58" t="str">
        <f>INDEX(tblGemProv[Grootte],MATCH(tblGem[[#This Row],[Plaats]],tblGemProv[Gemeentenaam],0))</f>
        <v>Middelgroot</v>
      </c>
      <c r="H432" s="58" t="str">
        <f>INDEX(tblGemProv[Provincie],MATCH(tblGem[[#This Row],[Plaats]],tblGemProv[Gemeentenaam],0))</f>
        <v>Noord-Holland</v>
      </c>
      <c r="I432" s="68">
        <f>INDEX(tblGemProv[InwonerAantal],MATCH(tblGem[[#This Row],[Plaats]],tblGemProv[Gemeentenaam],0))</f>
        <v>55760</v>
      </c>
      <c r="J432" s="69">
        <f>tblGem[[#This Row],[Aantal]]/INDEX($N$5:$N$16,MATCH(tblGem[[#This Row],[Prov]],$M$5:$M$16,0))*100000</f>
        <v>7.0641873252938178E-2</v>
      </c>
      <c r="K432" s="69">
        <f>tblGem[[#This Row],[Aantal]]/tblGem[[#This Row],[Inwoners]]*100000</f>
        <v>3.5868005738880919</v>
      </c>
      <c r="M432" s="58"/>
      <c r="N432" s="58"/>
    </row>
    <row r="433" spans="2:14" x14ac:dyDescent="0.3">
      <c r="B433" s="63">
        <v>43910</v>
      </c>
      <c r="C433" s="64" t="s">
        <v>76</v>
      </c>
      <c r="D433" s="65">
        <v>40.200000000000003</v>
      </c>
      <c r="E433" s="66">
        <v>13</v>
      </c>
      <c r="F433" s="67">
        <f>tblGem[[#This Row],[Aantal]]-SUMIFS(tblGem[Aantal],tblGem[Datum],tblGem[[#This Row],[Datum]]-1,tblGem[Plaats],tblGem[[#This Row],[Plaats]])</f>
        <v>3</v>
      </c>
      <c r="G433" s="58" t="str">
        <f>INDEX(tblGemProv[Grootte],MATCH(tblGem[[#This Row],[Plaats]],tblGemProv[Gemeentenaam],0))</f>
        <v>Klein</v>
      </c>
      <c r="H433" s="58" t="str">
        <f>INDEX(tblGemProv[Provincie],MATCH(tblGem[[#This Row],[Plaats]],tblGemProv[Gemeentenaam],0))</f>
        <v>Noord-Brabant</v>
      </c>
      <c r="I433" s="68">
        <f>INDEX(tblGemProv[InwonerAantal],MATCH(tblGem[[#This Row],[Plaats]],tblGemProv[Gemeentenaam],0))</f>
        <v>32137</v>
      </c>
      <c r="J433" s="69">
        <f>tblGem[[#This Row],[Aantal]]/INDEX($N$5:$N$16,MATCH(tblGem[[#This Row],[Prov]],$M$5:$M$16,0))*100000</f>
        <v>0.51418233538452529</v>
      </c>
      <c r="K433" s="69">
        <f>tblGem[[#This Row],[Aantal]]/tblGem[[#This Row],[Inwoners]]*100000</f>
        <v>40.451815664187698</v>
      </c>
      <c r="M433" s="58"/>
      <c r="N433" s="58"/>
    </row>
    <row r="434" spans="2:14" x14ac:dyDescent="0.3">
      <c r="B434" s="63">
        <v>43910</v>
      </c>
      <c r="C434" s="64" t="s">
        <v>77</v>
      </c>
      <c r="D434" s="65">
        <v>7</v>
      </c>
      <c r="E434" s="66">
        <v>7</v>
      </c>
      <c r="F434" s="67">
        <f>tblGem[[#This Row],[Aantal]]-SUMIFS(tblGem[Aantal],tblGem[Datum],tblGem[[#This Row],[Datum]]-1,tblGem[Plaats],tblGem[[#This Row],[Plaats]])</f>
        <v>2</v>
      </c>
      <c r="G434" s="58" t="str">
        <f>INDEX(tblGemProv[Grootte],MATCH(tblGem[[#This Row],[Plaats]],tblGemProv[Gemeentenaam],0))</f>
        <v>Middelgroot</v>
      </c>
      <c r="H434" s="58" t="str">
        <f>INDEX(tblGemProv[Provincie],MATCH(tblGem[[#This Row],[Plaats]],tblGemProv[Gemeentenaam],0))</f>
        <v>Overijssel</v>
      </c>
      <c r="I434" s="68">
        <f>INDEX(tblGemProv[InwonerAantal],MATCH(tblGem[[#This Row],[Plaats]],tblGemProv[Gemeentenaam],0))</f>
        <v>99653</v>
      </c>
      <c r="J434" s="69">
        <f>tblGem[[#This Row],[Aantal]]/INDEX($N$5:$N$16,MATCH(tblGem[[#This Row],[Prov]],$M$5:$M$16,0))*100000</f>
        <v>0.60790220764028857</v>
      </c>
      <c r="K434" s="69">
        <f>tblGem[[#This Row],[Aantal]]/tblGem[[#This Row],[Inwoners]]*100000</f>
        <v>7.0243745797918784</v>
      </c>
      <c r="M434" s="58"/>
      <c r="N434" s="58"/>
    </row>
    <row r="435" spans="2:14" x14ac:dyDescent="0.3">
      <c r="B435" s="63">
        <v>43910</v>
      </c>
      <c r="C435" s="64" t="s">
        <v>78</v>
      </c>
      <c r="D435" s="65">
        <v>10.3</v>
      </c>
      <c r="E435" s="66">
        <v>3</v>
      </c>
      <c r="F435" s="67">
        <f>tblGem[[#This Row],[Aantal]]-SUMIFS(tblGem[Aantal],tblGem[Datum],tblGem[[#This Row],[Datum]]-1,tblGem[Plaats],tblGem[[#This Row],[Plaats]])</f>
        <v>1</v>
      </c>
      <c r="G435" s="58" t="str">
        <f>INDEX(tblGemProv[Grootte],MATCH(tblGem[[#This Row],[Plaats]],tblGemProv[Gemeentenaam],0))</f>
        <v>Klein</v>
      </c>
      <c r="H435" s="58" t="str">
        <f>INDEX(tblGemProv[Provincie],MATCH(tblGem[[#This Row],[Plaats]],tblGemProv[Gemeentenaam],0))</f>
        <v>Noord-Holland</v>
      </c>
      <c r="I435" s="68">
        <f>INDEX(tblGemProv[InwonerAantal],MATCH(tblGem[[#This Row],[Plaats]],tblGemProv[Gemeentenaam],0))</f>
        <v>28121</v>
      </c>
      <c r="J435" s="69">
        <f>tblGem[[#This Row],[Aantal]]/INDEX($N$5:$N$16,MATCH(tblGem[[#This Row],[Prov]],$M$5:$M$16,0))*100000</f>
        <v>0.10596280987940725</v>
      </c>
      <c r="K435" s="69">
        <f>tblGem[[#This Row],[Aantal]]/tblGem[[#This Row],[Inwoners]]*100000</f>
        <v>10.668183919490771</v>
      </c>
      <c r="M435" s="58"/>
      <c r="N435" s="58"/>
    </row>
    <row r="436" spans="2:14" x14ac:dyDescent="0.3">
      <c r="B436" s="63">
        <v>43910</v>
      </c>
      <c r="C436" s="64" t="s">
        <v>79</v>
      </c>
      <c r="D436" s="65">
        <v>34.200000000000003</v>
      </c>
      <c r="E436" s="66">
        <v>9</v>
      </c>
      <c r="F436" s="67">
        <f>tblGem[[#This Row],[Aantal]]-SUMIFS(tblGem[Aantal],tblGem[Datum],tblGem[[#This Row],[Datum]]-1,tblGem[Plaats],tblGem[[#This Row],[Plaats]])</f>
        <v>1</v>
      </c>
      <c r="G436" s="58" t="str">
        <f>INDEX(tblGemProv[Grootte],MATCH(tblGem[[#This Row],[Plaats]],tblGemProv[Gemeentenaam],0))</f>
        <v>Klein</v>
      </c>
      <c r="H436" s="58" t="str">
        <f>INDEX(tblGemProv[Provincie],MATCH(tblGem[[#This Row],[Plaats]],tblGemProv[Gemeentenaam],0))</f>
        <v>Overijssel</v>
      </c>
      <c r="I436" s="68">
        <f>INDEX(tblGemProv[InwonerAantal],MATCH(tblGem[[#This Row],[Plaats]],tblGemProv[Gemeentenaam],0))</f>
        <v>26291</v>
      </c>
      <c r="J436" s="69">
        <f>tblGem[[#This Row],[Aantal]]/INDEX($N$5:$N$16,MATCH(tblGem[[#This Row],[Prov]],$M$5:$M$16,0))*100000</f>
        <v>0.7815885526803712</v>
      </c>
      <c r="K436" s="69">
        <f>tblGem[[#This Row],[Aantal]]/tblGem[[#This Row],[Inwoners]]*100000</f>
        <v>34.232246776463434</v>
      </c>
      <c r="M436" s="58"/>
      <c r="N436" s="58"/>
    </row>
    <row r="437" spans="2:14" x14ac:dyDescent="0.3">
      <c r="B437" s="63">
        <v>43910</v>
      </c>
      <c r="C437" s="64" t="s">
        <v>80</v>
      </c>
      <c r="D437" s="65">
        <v>26.9</v>
      </c>
      <c r="E437" s="66">
        <v>3</v>
      </c>
      <c r="F437" s="67">
        <f>tblGem[[#This Row],[Aantal]]-SUMIFS(tblGem[Aantal],tblGem[Datum],tblGem[[#This Row],[Datum]]-1,tblGem[Plaats],tblGem[[#This Row],[Plaats]])</f>
        <v>2</v>
      </c>
      <c r="G437" s="58" t="str">
        <f>INDEX(tblGemProv[Grootte],MATCH(tblGem[[#This Row],[Plaats]],tblGemProv[Gemeentenaam],0))</f>
        <v>Klein</v>
      </c>
      <c r="H437" s="58" t="str">
        <f>INDEX(tblGemProv[Provincie],MATCH(tblGem[[#This Row],[Plaats]],tblGemProv[Gemeentenaam],0))</f>
        <v>Gelderland</v>
      </c>
      <c r="I437" s="68">
        <f>INDEX(tblGemProv[InwonerAantal],MATCH(tblGem[[#This Row],[Plaats]],tblGemProv[Gemeentenaam],0))</f>
        <v>11328</v>
      </c>
      <c r="J437" s="69">
        <f>tblGem[[#This Row],[Aantal]]/INDEX($N$5:$N$16,MATCH(tblGem[[#This Row],[Prov]],$M$5:$M$16,0))*100000</f>
        <v>0.14562378677182647</v>
      </c>
      <c r="K437" s="69">
        <f>tblGem[[#This Row],[Aantal]]/tblGem[[#This Row],[Inwoners]]*100000</f>
        <v>26.483050847457626</v>
      </c>
      <c r="M437" s="58"/>
      <c r="N437" s="58"/>
    </row>
    <row r="438" spans="2:14" x14ac:dyDescent="0.3">
      <c r="B438" s="63">
        <v>43910</v>
      </c>
      <c r="C438" s="64" t="s">
        <v>81</v>
      </c>
      <c r="D438" s="65">
        <v>6.9</v>
      </c>
      <c r="E438" s="66">
        <v>4</v>
      </c>
      <c r="F438" s="67">
        <f>tblGem[[#This Row],[Aantal]]-SUMIFS(tblGem[Aantal],tblGem[Datum],tblGem[[#This Row],[Datum]]-1,tblGem[Plaats],tblGem[[#This Row],[Plaats]])</f>
        <v>1</v>
      </c>
      <c r="G438" s="58" t="str">
        <f>INDEX(tblGemProv[Grootte],MATCH(tblGem[[#This Row],[Plaats]],tblGemProv[Gemeentenaam],0))</f>
        <v>Middelgroot</v>
      </c>
      <c r="H438" s="58" t="str">
        <f>INDEX(tblGemProv[Provincie],MATCH(tblGem[[#This Row],[Plaats]],tblGemProv[Gemeentenaam],0))</f>
        <v>Gelderland</v>
      </c>
      <c r="I438" s="68">
        <f>INDEX(tblGemProv[InwonerAantal],MATCH(tblGem[[#This Row],[Plaats]],tblGemProv[Gemeentenaam],0))</f>
        <v>57382</v>
      </c>
      <c r="J438" s="69">
        <f>tblGem[[#This Row],[Aantal]]/INDEX($N$5:$N$16,MATCH(tblGem[[#This Row],[Prov]],$M$5:$M$16,0))*100000</f>
        <v>0.19416504902910195</v>
      </c>
      <c r="K438" s="69">
        <f>tblGem[[#This Row],[Aantal]]/tblGem[[#This Row],[Inwoners]]*100000</f>
        <v>6.9708270886340662</v>
      </c>
      <c r="M438" s="58"/>
      <c r="N438" s="58"/>
    </row>
    <row r="439" spans="2:14" x14ac:dyDescent="0.3">
      <c r="B439" s="63">
        <v>43910</v>
      </c>
      <c r="C439" s="64" t="s">
        <v>82</v>
      </c>
      <c r="D439" s="65">
        <v>7.7</v>
      </c>
      <c r="E439" s="66">
        <v>2</v>
      </c>
      <c r="F439" s="67">
        <f>tblGem[[#This Row],[Aantal]]-SUMIFS(tblGem[Aantal],tblGem[Datum],tblGem[[#This Row],[Datum]]-1,tblGem[Plaats],tblGem[[#This Row],[Plaats]])</f>
        <v>-3</v>
      </c>
      <c r="G439" s="58" t="str">
        <f>INDEX(tblGemProv[Grootte],MATCH(tblGem[[#This Row],[Plaats]],tblGemProv[Gemeentenaam],0))</f>
        <v>Klein</v>
      </c>
      <c r="H439" s="58" t="str">
        <f>INDEX(tblGemProv[Provincie],MATCH(tblGem[[#This Row],[Plaats]],tblGemProv[Gemeentenaam],0))</f>
        <v>Noord-Brabant</v>
      </c>
      <c r="I439" s="68">
        <f>INDEX(tblGemProv[InwonerAantal],MATCH(tblGem[[#This Row],[Plaats]],tblGemProv[Gemeentenaam],0))</f>
        <v>25777</v>
      </c>
      <c r="J439" s="69">
        <f>tblGem[[#This Row],[Aantal]]/INDEX($N$5:$N$16,MATCH(tblGem[[#This Row],[Prov]],$M$5:$M$16,0))*100000</f>
        <v>7.9104974674542361E-2</v>
      </c>
      <c r="K439" s="69">
        <f>tblGem[[#This Row],[Aantal]]/tblGem[[#This Row],[Inwoners]]*100000</f>
        <v>7.7588547930325475</v>
      </c>
      <c r="M439" s="58"/>
      <c r="N439" s="58"/>
    </row>
    <row r="440" spans="2:14" x14ac:dyDescent="0.3">
      <c r="B440" s="63">
        <v>43910</v>
      </c>
      <c r="C440" s="64" t="s">
        <v>83</v>
      </c>
      <c r="D440" s="65">
        <v>9.3000000000000007</v>
      </c>
      <c r="E440" s="66">
        <v>11</v>
      </c>
      <c r="F440" s="67">
        <f>tblGem[[#This Row],[Aantal]]-SUMIFS(tblGem[Aantal],tblGem[Datum],tblGem[[#This Row],[Datum]]-1,tblGem[Plaats],tblGem[[#This Row],[Plaats]])</f>
        <v>3</v>
      </c>
      <c r="G440" s="58" t="str">
        <f>INDEX(tblGemProv[Grootte],MATCH(tblGem[[#This Row],[Plaats]],tblGemProv[Gemeentenaam],0))</f>
        <v>Groot</v>
      </c>
      <c r="H440" s="58" t="str">
        <f>INDEX(tblGemProv[Provincie],MATCH(tblGem[[#This Row],[Plaats]],tblGemProv[Gemeentenaam],0))</f>
        <v>Zuid-Holland</v>
      </c>
      <c r="I440" s="68">
        <f>INDEX(tblGemProv[InwonerAantal],MATCH(tblGem[[#This Row],[Plaats]],tblGemProv[Gemeentenaam],0))</f>
        <v>118426</v>
      </c>
      <c r="J440" s="69">
        <f>tblGem[[#This Row],[Aantal]]/INDEX($N$5:$N$16,MATCH(tblGem[[#This Row],[Prov]],$M$5:$M$16,0))*100000</f>
        <v>0.30169966621046018</v>
      </c>
      <c r="K440" s="69">
        <f>tblGem[[#This Row],[Aantal]]/tblGem[[#This Row],[Inwoners]]*100000</f>
        <v>9.2885008359650758</v>
      </c>
      <c r="M440" s="58"/>
      <c r="N440" s="58"/>
    </row>
    <row r="441" spans="2:14" x14ac:dyDescent="0.3">
      <c r="B441" s="63">
        <v>43910</v>
      </c>
      <c r="C441" s="64" t="s">
        <v>84</v>
      </c>
      <c r="D441" s="65">
        <v>0</v>
      </c>
      <c r="E441" s="66">
        <v>0</v>
      </c>
      <c r="F441" s="67">
        <f>tblGem[[#This Row],[Aantal]]-SUMIFS(tblGem[Aantal],tblGem[Datum],tblGem[[#This Row],[Datum]]-1,tblGem[Plaats],tblGem[[#This Row],[Plaats]])</f>
        <v>0</v>
      </c>
      <c r="G441" s="58" t="str">
        <f>INDEX(tblGemProv[Grootte],MATCH(tblGem[[#This Row],[Plaats]],tblGemProv[Gemeentenaam],0))</f>
        <v>Klein</v>
      </c>
      <c r="H441" s="58" t="str">
        <f>INDEX(tblGemProv[Provincie],MATCH(tblGem[[#This Row],[Plaats]],tblGemProv[Gemeentenaam],0))</f>
        <v>Noord-Holland</v>
      </c>
      <c r="I441" s="68">
        <f>INDEX(tblGemProv[InwonerAantal],MATCH(tblGem[[#This Row],[Plaats]],tblGemProv[Gemeentenaam],0))</f>
        <v>19440</v>
      </c>
      <c r="J441" s="69">
        <f>tblGem[[#This Row],[Aantal]]/INDEX($N$5:$N$16,MATCH(tblGem[[#This Row],[Prov]],$M$5:$M$16,0))*100000</f>
        <v>0</v>
      </c>
      <c r="K441" s="69">
        <f>tblGem[[#This Row],[Aantal]]/tblGem[[#This Row],[Inwoners]]*100000</f>
        <v>0</v>
      </c>
      <c r="M441" s="58"/>
      <c r="N441" s="58"/>
    </row>
    <row r="442" spans="2:14" x14ac:dyDescent="0.3">
      <c r="B442" s="63">
        <v>43910</v>
      </c>
      <c r="C442" s="64" t="s">
        <v>85</v>
      </c>
      <c r="D442" s="65">
        <v>47.9</v>
      </c>
      <c r="E442" s="66">
        <v>13</v>
      </c>
      <c r="F442" s="67">
        <f>tblGem[[#This Row],[Aantal]]-SUMIFS(tblGem[Aantal],tblGem[Datum],tblGem[[#This Row],[Datum]]-1,tblGem[Plaats],tblGem[[#This Row],[Plaats]])</f>
        <v>0</v>
      </c>
      <c r="G442" s="58" t="str">
        <f>INDEX(tblGemProv[Grootte],MATCH(tblGem[[#This Row],[Plaats]],tblGemProv[Gemeentenaam],0))</f>
        <v>Klein</v>
      </c>
      <c r="H442" s="58" t="str">
        <f>INDEX(tblGemProv[Provincie],MATCH(tblGem[[#This Row],[Plaats]],tblGemProv[Gemeentenaam],0))</f>
        <v>Noord-Brabant</v>
      </c>
      <c r="I442" s="68">
        <f>INDEX(tblGemProv[InwonerAantal],MATCH(tblGem[[#This Row],[Plaats]],tblGemProv[Gemeentenaam],0))</f>
        <v>27063</v>
      </c>
      <c r="J442" s="69">
        <f>tblGem[[#This Row],[Aantal]]/INDEX($N$5:$N$16,MATCH(tblGem[[#This Row],[Prov]],$M$5:$M$16,0))*100000</f>
        <v>0.51418233538452529</v>
      </c>
      <c r="K442" s="69">
        <f>tblGem[[#This Row],[Aantal]]/tblGem[[#This Row],[Inwoners]]*100000</f>
        <v>48.036063998817575</v>
      </c>
      <c r="M442" s="58"/>
      <c r="N442" s="58"/>
    </row>
    <row r="443" spans="2:14" x14ac:dyDescent="0.3">
      <c r="B443" s="63">
        <v>43910</v>
      </c>
      <c r="C443" s="64" t="s">
        <v>86</v>
      </c>
      <c r="D443" s="65">
        <v>24.5</v>
      </c>
      <c r="E443" s="66">
        <v>10</v>
      </c>
      <c r="F443" s="67">
        <f>tblGem[[#This Row],[Aantal]]-SUMIFS(tblGem[Aantal],tblGem[Datum],tblGem[[#This Row],[Datum]]-1,tblGem[Plaats],tblGem[[#This Row],[Plaats]])</f>
        <v>1</v>
      </c>
      <c r="G443" s="58" t="str">
        <f>INDEX(tblGemProv[Grootte],MATCH(tblGem[[#This Row],[Plaats]],tblGemProv[Gemeentenaam],0))</f>
        <v>Klein</v>
      </c>
      <c r="H443" s="58" t="str">
        <f>INDEX(tblGemProv[Provincie],MATCH(tblGem[[#This Row],[Plaats]],tblGemProv[Gemeentenaam],0))</f>
        <v>Flevoland</v>
      </c>
      <c r="I443" s="68">
        <f>INDEX(tblGemProv[InwonerAantal],MATCH(tblGem[[#This Row],[Plaats]],tblGemProv[Gemeentenaam],0))</f>
        <v>40735</v>
      </c>
      <c r="J443" s="69">
        <f>tblGem[[#This Row],[Aantal]]/INDEX($N$5:$N$16,MATCH(tblGem[[#This Row],[Prov]],$M$5:$M$16,0))*100000</f>
        <v>2.4291301285009839</v>
      </c>
      <c r="K443" s="69">
        <f>tblGem[[#This Row],[Aantal]]/tblGem[[#This Row],[Inwoners]]*100000</f>
        <v>24.548913710568307</v>
      </c>
      <c r="M443" s="58"/>
      <c r="N443" s="58"/>
    </row>
    <row r="444" spans="2:14" x14ac:dyDescent="0.3">
      <c r="B444" s="63">
        <v>43910</v>
      </c>
      <c r="C444" s="64" t="s">
        <v>87</v>
      </c>
      <c r="D444" s="65">
        <v>26.6</v>
      </c>
      <c r="E444" s="66">
        <v>5</v>
      </c>
      <c r="F444" s="67">
        <f>tblGem[[#This Row],[Aantal]]-SUMIFS(tblGem[Aantal],tblGem[Datum],tblGem[[#This Row],[Datum]]-1,tblGem[Plaats],tblGem[[#This Row],[Plaats]])</f>
        <v>0</v>
      </c>
      <c r="G444" s="58" t="str">
        <f>INDEX(tblGemProv[Grootte],MATCH(tblGem[[#This Row],[Plaats]],tblGemProv[Gemeentenaam],0))</f>
        <v>Klein</v>
      </c>
      <c r="H444" s="58" t="str">
        <f>INDEX(tblGemProv[Provincie],MATCH(tblGem[[#This Row],[Plaats]],tblGemProv[Gemeentenaam],0))</f>
        <v>Gelderland</v>
      </c>
      <c r="I444" s="68">
        <f>INDEX(tblGemProv[InwonerAantal],MATCH(tblGem[[#This Row],[Plaats]],tblGemProv[Gemeentenaam],0))</f>
        <v>18701</v>
      </c>
      <c r="J444" s="69">
        <f>tblGem[[#This Row],[Aantal]]/INDEX($N$5:$N$16,MATCH(tblGem[[#This Row],[Prov]],$M$5:$M$16,0))*100000</f>
        <v>0.24270631128637743</v>
      </c>
      <c r="K444" s="69">
        <f>tblGem[[#This Row],[Aantal]]/tblGem[[#This Row],[Inwoners]]*100000</f>
        <v>26.736538153039945</v>
      </c>
      <c r="M444" s="58"/>
      <c r="N444" s="58"/>
    </row>
    <row r="445" spans="2:14" x14ac:dyDescent="0.3">
      <c r="B445" s="63">
        <v>43910</v>
      </c>
      <c r="C445" s="64" t="s">
        <v>88</v>
      </c>
      <c r="D445" s="65">
        <v>7.9</v>
      </c>
      <c r="E445" s="66">
        <v>2</v>
      </c>
      <c r="F445" s="67">
        <f>tblGem[[#This Row],[Aantal]]-SUMIFS(tblGem[Aantal],tblGem[Datum],tblGem[[#This Row],[Datum]]-1,tblGem[Plaats],tblGem[[#This Row],[Plaats]])</f>
        <v>0</v>
      </c>
      <c r="G445" s="58" t="str">
        <f>INDEX(tblGemProv[Grootte],MATCH(tblGem[[#This Row],[Plaats]],tblGemProv[Gemeentenaam],0))</f>
        <v>Klein</v>
      </c>
      <c r="H445" s="58" t="str">
        <f>INDEX(tblGemProv[Provincie],MATCH(tblGem[[#This Row],[Plaats]],tblGemProv[Gemeentenaam],0))</f>
        <v>Gelderland</v>
      </c>
      <c r="I445" s="68">
        <f>INDEX(tblGemProv[InwonerAantal],MATCH(tblGem[[#This Row],[Plaats]],tblGemProv[Gemeentenaam],0))</f>
        <v>25438</v>
      </c>
      <c r="J445" s="69">
        <f>tblGem[[#This Row],[Aantal]]/INDEX($N$5:$N$16,MATCH(tblGem[[#This Row],[Prov]],$M$5:$M$16,0))*100000</f>
        <v>9.7082524514550975E-2</v>
      </c>
      <c r="K445" s="69">
        <f>tblGem[[#This Row],[Aantal]]/tblGem[[#This Row],[Inwoners]]*100000</f>
        <v>7.8622533218020285</v>
      </c>
      <c r="M445" s="58"/>
      <c r="N445" s="58"/>
    </row>
    <row r="446" spans="2:14" x14ac:dyDescent="0.3">
      <c r="B446" s="63">
        <v>43910</v>
      </c>
      <c r="C446" s="64" t="s">
        <v>89</v>
      </c>
      <c r="D446" s="65">
        <v>22.1</v>
      </c>
      <c r="E446" s="66">
        <v>7</v>
      </c>
      <c r="F446" s="67">
        <f>tblGem[[#This Row],[Aantal]]-SUMIFS(tblGem[Aantal],tblGem[Datum],tblGem[[#This Row],[Datum]]-1,tblGem[Plaats],tblGem[[#This Row],[Plaats]])</f>
        <v>1</v>
      </c>
      <c r="G446" s="58" t="str">
        <f>INDEX(tblGemProv[Grootte],MATCH(tblGem[[#This Row],[Plaats]],tblGemProv[Gemeentenaam],0))</f>
        <v>Klein</v>
      </c>
      <c r="H446" s="58" t="str">
        <f>INDEX(tblGemProv[Provincie],MATCH(tblGem[[#This Row],[Plaats]],tblGemProv[Gemeentenaam],0))</f>
        <v>Limburg</v>
      </c>
      <c r="I446" s="68">
        <f>INDEX(tblGemProv[InwonerAantal],MATCH(tblGem[[#This Row],[Plaats]],tblGemProv[Gemeentenaam],0))</f>
        <v>31751</v>
      </c>
      <c r="J446" s="69">
        <f>tblGem[[#This Row],[Aantal]]/INDEX($N$5:$N$16,MATCH(tblGem[[#This Row],[Prov]],$M$5:$M$16,0))*100000</f>
        <v>0.62656753771489038</v>
      </c>
      <c r="K446" s="69">
        <f>tblGem[[#This Row],[Aantal]]/tblGem[[#This Row],[Inwoners]]*100000</f>
        <v>22.046549714969608</v>
      </c>
      <c r="M446" s="58"/>
      <c r="N446" s="58"/>
    </row>
    <row r="447" spans="2:14" x14ac:dyDescent="0.3">
      <c r="B447" s="63">
        <v>43910</v>
      </c>
      <c r="C447" s="64" t="s">
        <v>90</v>
      </c>
      <c r="D447" s="65">
        <v>8.3000000000000007</v>
      </c>
      <c r="E447" s="66">
        <v>3</v>
      </c>
      <c r="F447" s="67">
        <f>tblGem[[#This Row],[Aantal]]-SUMIFS(tblGem[Aantal],tblGem[Datum],tblGem[[#This Row],[Datum]]-1,tblGem[Plaats],tblGem[[#This Row],[Plaats]])</f>
        <v>0</v>
      </c>
      <c r="G447" s="58" t="str">
        <f>INDEX(tblGemProv[Grootte],MATCH(tblGem[[#This Row],[Plaats]],tblGemProv[Gemeentenaam],0))</f>
        <v>Klein</v>
      </c>
      <c r="H447" s="58" t="str">
        <f>INDEX(tblGemProv[Provincie],MATCH(tblGem[[#This Row],[Plaats]],tblGemProv[Gemeentenaam],0))</f>
        <v>Noord-Holland</v>
      </c>
      <c r="I447" s="68">
        <f>INDEX(tblGemProv[InwonerAantal],MATCH(tblGem[[#This Row],[Plaats]],tblGemProv[Gemeentenaam],0))</f>
        <v>35953</v>
      </c>
      <c r="J447" s="69">
        <f>tblGem[[#This Row],[Aantal]]/INDEX($N$5:$N$16,MATCH(tblGem[[#This Row],[Prov]],$M$5:$M$16,0))*100000</f>
        <v>0.10596280987940725</v>
      </c>
      <c r="K447" s="69">
        <f>tblGem[[#This Row],[Aantal]]/tblGem[[#This Row],[Inwoners]]*100000</f>
        <v>8.344227185492171</v>
      </c>
      <c r="M447" s="58"/>
      <c r="N447" s="58"/>
    </row>
    <row r="448" spans="2:14" x14ac:dyDescent="0.3">
      <c r="B448" s="63">
        <v>43910</v>
      </c>
      <c r="C448" s="64" t="s">
        <v>91</v>
      </c>
      <c r="D448" s="65">
        <v>7.8</v>
      </c>
      <c r="E448" s="66">
        <v>9</v>
      </c>
      <c r="F448" s="67">
        <f>tblGem[[#This Row],[Aantal]]-SUMIFS(tblGem[Aantal],tblGem[Datum],tblGem[[#This Row],[Datum]]-1,tblGem[Plaats],tblGem[[#This Row],[Plaats]])</f>
        <v>4</v>
      </c>
      <c r="G448" s="58" t="str">
        <f>INDEX(tblGemProv[Grootte],MATCH(tblGem[[#This Row],[Plaats]],tblGemProv[Gemeentenaam],0))</f>
        <v>Groot</v>
      </c>
      <c r="H448" s="58" t="str">
        <f>INDEX(tblGemProv[Provincie],MATCH(tblGem[[#This Row],[Plaats]],tblGemProv[Gemeentenaam],0))</f>
        <v>Gelderland</v>
      </c>
      <c r="I448" s="68">
        <f>INDEX(tblGemProv[InwonerAantal],MATCH(tblGem[[#This Row],[Plaats]],tblGemProv[Gemeentenaam],0))</f>
        <v>114682</v>
      </c>
      <c r="J448" s="69">
        <f>tblGem[[#This Row],[Aantal]]/INDEX($N$5:$N$16,MATCH(tblGem[[#This Row],[Prov]],$M$5:$M$16,0))*100000</f>
        <v>0.43687136031547941</v>
      </c>
      <c r="K448" s="69">
        <f>tblGem[[#This Row],[Aantal]]/tblGem[[#This Row],[Inwoners]]*100000</f>
        <v>7.8477877958180011</v>
      </c>
      <c r="M448" s="58"/>
      <c r="N448" s="58"/>
    </row>
    <row r="449" spans="2:14" x14ac:dyDescent="0.3">
      <c r="B449" s="63">
        <v>43910</v>
      </c>
      <c r="C449" s="64" t="s">
        <v>92</v>
      </c>
      <c r="D449" s="65">
        <v>11</v>
      </c>
      <c r="E449" s="66">
        <v>1</v>
      </c>
      <c r="F449" s="67">
        <f>tblGem[[#This Row],[Aantal]]-SUMIFS(tblGem[Aantal],tblGem[Datum],tblGem[[#This Row],[Datum]]-1,tblGem[Plaats],tblGem[[#This Row],[Plaats]])</f>
        <v>0</v>
      </c>
      <c r="G449" s="58" t="str">
        <f>INDEX(tblGemProv[Grootte],MATCH(tblGem[[#This Row],[Plaats]],tblGemProv[Gemeentenaam],0))</f>
        <v>Klein</v>
      </c>
      <c r="H449" s="58" t="str">
        <f>INDEX(tblGemProv[Provincie],MATCH(tblGem[[#This Row],[Plaats]],tblGemProv[Gemeentenaam],0))</f>
        <v>Utrecht</v>
      </c>
      <c r="I449" s="68">
        <f>INDEX(tblGemProv[InwonerAantal],MATCH(tblGem[[#This Row],[Plaats]],tblGemProv[Gemeentenaam],0))</f>
        <v>9112</v>
      </c>
      <c r="J449" s="69">
        <f>tblGem[[#This Row],[Aantal]]/INDEX($N$5:$N$16,MATCH(tblGem[[#This Row],[Prov]],$M$5:$M$16,0))*100000</f>
        <v>7.5158697589961201E-2</v>
      </c>
      <c r="K449" s="69">
        <f>tblGem[[#This Row],[Aantal]]/tblGem[[#This Row],[Inwoners]]*100000</f>
        <v>10.974539069359087</v>
      </c>
      <c r="M449" s="58"/>
      <c r="N449" s="58"/>
    </row>
    <row r="450" spans="2:14" x14ac:dyDescent="0.3">
      <c r="B450" s="63">
        <v>43910</v>
      </c>
      <c r="C450" s="64" t="s">
        <v>93</v>
      </c>
      <c r="D450" s="65">
        <v>31.4</v>
      </c>
      <c r="E450" s="66">
        <v>6</v>
      </c>
      <c r="F450" s="67">
        <f>tblGem[[#This Row],[Aantal]]-SUMIFS(tblGem[Aantal],tblGem[Datum],tblGem[[#This Row],[Datum]]-1,tblGem[Plaats],tblGem[[#This Row],[Plaats]])</f>
        <v>2</v>
      </c>
      <c r="G450" s="58" t="str">
        <f>INDEX(tblGemProv[Grootte],MATCH(tblGem[[#This Row],[Plaats]],tblGemProv[Gemeentenaam],0))</f>
        <v>Klein</v>
      </c>
      <c r="H450" s="58" t="str">
        <f>INDEX(tblGemProv[Provincie],MATCH(tblGem[[#This Row],[Plaats]],tblGemProv[Gemeentenaam],0))</f>
        <v>Noord-Brabant</v>
      </c>
      <c r="I450" s="68">
        <f>INDEX(tblGemProv[InwonerAantal],MATCH(tblGem[[#This Row],[Plaats]],tblGemProv[Gemeentenaam],0))</f>
        <v>18778</v>
      </c>
      <c r="J450" s="69">
        <f>tblGem[[#This Row],[Aantal]]/INDEX($N$5:$N$16,MATCH(tblGem[[#This Row],[Prov]],$M$5:$M$16,0))*100000</f>
        <v>0.23731492402362706</v>
      </c>
      <c r="K450" s="69">
        <f>tblGem[[#This Row],[Aantal]]/tblGem[[#This Row],[Inwoners]]*100000</f>
        <v>31.952284588348064</v>
      </c>
      <c r="M450" s="58"/>
      <c r="N450" s="58"/>
    </row>
    <row r="451" spans="2:14" x14ac:dyDescent="0.3">
      <c r="B451" s="63">
        <v>43910</v>
      </c>
      <c r="C451" s="64" t="s">
        <v>94</v>
      </c>
      <c r="D451" s="65">
        <v>23.4</v>
      </c>
      <c r="E451" s="66">
        <v>6</v>
      </c>
      <c r="F451" s="67">
        <f>tblGem[[#This Row],[Aantal]]-SUMIFS(tblGem[Aantal],tblGem[Datum],tblGem[[#This Row],[Datum]]-1,tblGem[Plaats],tblGem[[#This Row],[Plaats]])</f>
        <v>2</v>
      </c>
      <c r="G451" s="58" t="str">
        <f>INDEX(tblGemProv[Grootte],MATCH(tblGem[[#This Row],[Plaats]],tblGemProv[Gemeentenaam],0))</f>
        <v>Klein</v>
      </c>
      <c r="H451" s="58" t="str">
        <f>INDEX(tblGemProv[Provincie],MATCH(tblGem[[#This Row],[Plaats]],tblGemProv[Gemeentenaam],0))</f>
        <v>Limburg</v>
      </c>
      <c r="I451" s="68">
        <f>INDEX(tblGemProv[InwonerAantal],MATCH(tblGem[[#This Row],[Plaats]],tblGemProv[Gemeentenaam],0))</f>
        <v>25566</v>
      </c>
      <c r="J451" s="69">
        <f>tblGem[[#This Row],[Aantal]]/INDEX($N$5:$N$16,MATCH(tblGem[[#This Row],[Prov]],$M$5:$M$16,0))*100000</f>
        <v>0.53705788946990596</v>
      </c>
      <c r="K451" s="69">
        <f>tblGem[[#This Row],[Aantal]]/tblGem[[#This Row],[Inwoners]]*100000</f>
        <v>23.468669326449191</v>
      </c>
      <c r="M451" s="58"/>
      <c r="N451" s="58"/>
    </row>
    <row r="452" spans="2:14" x14ac:dyDescent="0.3">
      <c r="B452" s="63">
        <v>43910</v>
      </c>
      <c r="C452" s="64" t="s">
        <v>95</v>
      </c>
      <c r="D452" s="65">
        <v>12.1</v>
      </c>
      <c r="E452" s="66">
        <v>28</v>
      </c>
      <c r="F452" s="67">
        <f>tblGem[[#This Row],[Aantal]]-SUMIFS(tblGem[Aantal],tblGem[Datum],tblGem[[#This Row],[Datum]]-1,tblGem[Plaats],tblGem[[#This Row],[Plaats]])</f>
        <v>4</v>
      </c>
      <c r="G452" s="58" t="str">
        <f>INDEX(tblGemProv[Grootte],MATCH(tblGem[[#This Row],[Plaats]],tblGemProv[Gemeentenaam],0))</f>
        <v>Groot</v>
      </c>
      <c r="H452" s="58" t="str">
        <f>INDEX(tblGemProv[Provincie],MATCH(tblGem[[#This Row],[Plaats]],tblGemProv[Gemeentenaam],0))</f>
        <v>Noord-Brabant</v>
      </c>
      <c r="I452" s="68">
        <f>INDEX(tblGemProv[InwonerAantal],MATCH(tblGem[[#This Row],[Plaats]],tblGemProv[Gemeentenaam],0))</f>
        <v>229126</v>
      </c>
      <c r="J452" s="69">
        <f>tblGem[[#This Row],[Aantal]]/INDEX($N$5:$N$16,MATCH(tblGem[[#This Row],[Prov]],$M$5:$M$16,0))*100000</f>
        <v>1.1074696454435931</v>
      </c>
      <c r="K452" s="69">
        <f>tblGem[[#This Row],[Aantal]]/tblGem[[#This Row],[Inwoners]]*100000</f>
        <v>12.220350374902891</v>
      </c>
      <c r="M452" s="58"/>
      <c r="N452" s="58"/>
    </row>
    <row r="453" spans="2:14" x14ac:dyDescent="0.3">
      <c r="B453" s="63">
        <v>43910</v>
      </c>
      <c r="C453" s="64" t="s">
        <v>96</v>
      </c>
      <c r="D453" s="65">
        <v>8.6999999999999993</v>
      </c>
      <c r="E453" s="66">
        <v>2</v>
      </c>
      <c r="F453" s="67">
        <f>tblGem[[#This Row],[Aantal]]-SUMIFS(tblGem[Aantal],tblGem[Datum],tblGem[[#This Row],[Datum]]-1,tblGem[Plaats],tblGem[[#This Row],[Plaats]])</f>
        <v>1</v>
      </c>
      <c r="G453" s="58" t="str">
        <f>INDEX(tblGemProv[Grootte],MATCH(tblGem[[#This Row],[Plaats]],tblGemProv[Gemeentenaam],0))</f>
        <v>Klein</v>
      </c>
      <c r="H453" s="58" t="str">
        <f>INDEX(tblGemProv[Provincie],MATCH(tblGem[[#This Row],[Plaats]],tblGemProv[Gemeentenaam],0))</f>
        <v>Gelderland</v>
      </c>
      <c r="I453" s="68">
        <f>INDEX(tblGemProv[InwonerAantal],MATCH(tblGem[[#This Row],[Plaats]],tblGemProv[Gemeentenaam],0))</f>
        <v>23107</v>
      </c>
      <c r="J453" s="69">
        <f>tblGem[[#This Row],[Aantal]]/INDEX($N$5:$N$16,MATCH(tblGem[[#This Row],[Prov]],$M$5:$M$16,0))*100000</f>
        <v>9.7082524514550975E-2</v>
      </c>
      <c r="K453" s="69">
        <f>tblGem[[#This Row],[Aantal]]/tblGem[[#This Row],[Inwoners]]*100000</f>
        <v>8.6553858138226509</v>
      </c>
      <c r="M453" s="58"/>
      <c r="N453" s="58"/>
    </row>
    <row r="454" spans="2:14" x14ac:dyDescent="0.3">
      <c r="B454" s="63">
        <v>43910</v>
      </c>
      <c r="C454" s="64" t="s">
        <v>97</v>
      </c>
      <c r="D454" s="65">
        <v>3.7</v>
      </c>
      <c r="E454" s="66">
        <v>4</v>
      </c>
      <c r="F454" s="67">
        <f>tblGem[[#This Row],[Aantal]]-SUMIFS(tblGem[Aantal],tblGem[Datum],tblGem[[#This Row],[Datum]]-1,tblGem[Plaats],tblGem[[#This Row],[Plaats]])</f>
        <v>1</v>
      </c>
      <c r="G454" s="58" t="str">
        <f>INDEX(tblGemProv[Grootte],MATCH(tblGem[[#This Row],[Plaats]],tblGemProv[Gemeentenaam],0))</f>
        <v>Groot</v>
      </c>
      <c r="H454" s="58" t="str">
        <f>INDEX(tblGemProv[Provincie],MATCH(tblGem[[#This Row],[Plaats]],tblGemProv[Gemeentenaam],0))</f>
        <v>Drenthe</v>
      </c>
      <c r="I454" s="68">
        <f>INDEX(tblGemProv[InwonerAantal],MATCH(tblGem[[#This Row],[Plaats]],tblGemProv[Gemeentenaam],0))</f>
        <v>107192</v>
      </c>
      <c r="J454" s="69">
        <f>tblGem[[#This Row],[Aantal]]/INDEX($N$5:$N$16,MATCH(tblGem[[#This Row],[Prov]],$M$5:$M$16,0))*100000</f>
        <v>0.8128429181060759</v>
      </c>
      <c r="K454" s="69">
        <f>tblGem[[#This Row],[Aantal]]/tblGem[[#This Row],[Inwoners]]*100000</f>
        <v>3.7316217628181207</v>
      </c>
      <c r="M454" s="58"/>
      <c r="N454" s="58"/>
    </row>
    <row r="455" spans="2:14" x14ac:dyDescent="0.3">
      <c r="B455" s="63">
        <v>43910</v>
      </c>
      <c r="C455" s="64" t="s">
        <v>98</v>
      </c>
      <c r="D455" s="65">
        <v>27</v>
      </c>
      <c r="E455" s="66">
        <v>5</v>
      </c>
      <c r="F455" s="67">
        <f>tblGem[[#This Row],[Aantal]]-SUMIFS(tblGem[Aantal],tblGem[Datum],tblGem[[#This Row],[Datum]]-1,tblGem[Plaats],tblGem[[#This Row],[Plaats]])</f>
        <v>0</v>
      </c>
      <c r="G455" s="58" t="str">
        <f>INDEX(tblGemProv[Grootte],MATCH(tblGem[[#This Row],[Plaats]],tblGemProv[Gemeentenaam],0))</f>
        <v>Klein</v>
      </c>
      <c r="H455" s="58" t="str">
        <f>INDEX(tblGemProv[Provincie],MATCH(tblGem[[#This Row],[Plaats]],tblGemProv[Gemeentenaam],0))</f>
        <v>Noord-Holland</v>
      </c>
      <c r="I455" s="68">
        <f>INDEX(tblGemProv[InwonerAantal],MATCH(tblGem[[#This Row],[Plaats]],tblGemProv[Gemeentenaam],0))</f>
        <v>18476</v>
      </c>
      <c r="J455" s="69">
        <f>tblGem[[#This Row],[Aantal]]/INDEX($N$5:$N$16,MATCH(tblGem[[#This Row],[Prov]],$M$5:$M$16,0))*100000</f>
        <v>0.17660468313234542</v>
      </c>
      <c r="K455" s="69">
        <f>tblGem[[#This Row],[Aantal]]/tblGem[[#This Row],[Inwoners]]*100000</f>
        <v>27.062134661182075</v>
      </c>
      <c r="M455" s="58"/>
      <c r="N455" s="58"/>
    </row>
    <row r="456" spans="2:14" x14ac:dyDescent="0.3">
      <c r="B456" s="63">
        <v>43910</v>
      </c>
      <c r="C456" s="64" t="s">
        <v>99</v>
      </c>
      <c r="D456" s="65">
        <v>5</v>
      </c>
      <c r="E456" s="66">
        <v>8</v>
      </c>
      <c r="F456" s="67">
        <f>tblGem[[#This Row],[Aantal]]-SUMIFS(tblGem[Aantal],tblGem[Datum],tblGem[[#This Row],[Datum]]-1,tblGem[Plaats],tblGem[[#This Row],[Plaats]])</f>
        <v>1</v>
      </c>
      <c r="G456" s="58" t="str">
        <f>INDEX(tblGemProv[Grootte],MATCH(tblGem[[#This Row],[Plaats]],tblGemProv[Gemeentenaam],0))</f>
        <v>Groot</v>
      </c>
      <c r="H456" s="58" t="str">
        <f>INDEX(tblGemProv[Provincie],MATCH(tblGem[[#This Row],[Plaats]],tblGemProv[Gemeentenaam],0))</f>
        <v>Overijssel</v>
      </c>
      <c r="I456" s="68">
        <f>INDEX(tblGemProv[InwonerAantal],MATCH(tblGem[[#This Row],[Plaats]],tblGemProv[Gemeentenaam],0))</f>
        <v>158261</v>
      </c>
      <c r="J456" s="69">
        <f>tblGem[[#This Row],[Aantal]]/INDEX($N$5:$N$16,MATCH(tblGem[[#This Row],[Prov]],$M$5:$M$16,0))*100000</f>
        <v>0.69474538016032983</v>
      </c>
      <c r="K456" s="69">
        <f>tblGem[[#This Row],[Aantal]]/tblGem[[#This Row],[Inwoners]]*100000</f>
        <v>5.0549408887849818</v>
      </c>
      <c r="M456" s="58"/>
      <c r="N456" s="58"/>
    </row>
    <row r="457" spans="2:14" x14ac:dyDescent="0.3">
      <c r="B457" s="63">
        <v>43910</v>
      </c>
      <c r="C457" s="64" t="s">
        <v>100</v>
      </c>
      <c r="D457" s="65">
        <v>12.1</v>
      </c>
      <c r="E457" s="66">
        <v>4</v>
      </c>
      <c r="F457" s="67">
        <f>tblGem[[#This Row],[Aantal]]-SUMIFS(tblGem[Aantal],tblGem[Datum],tblGem[[#This Row],[Datum]]-1,tblGem[Plaats],tblGem[[#This Row],[Plaats]])</f>
        <v>0</v>
      </c>
      <c r="G457" s="58" t="str">
        <f>INDEX(tblGemProv[Grootte],MATCH(tblGem[[#This Row],[Plaats]],tblGemProv[Gemeentenaam],0))</f>
        <v>Klein</v>
      </c>
      <c r="H457" s="58" t="str">
        <f>INDEX(tblGemProv[Provincie],MATCH(tblGem[[#This Row],[Plaats]],tblGemProv[Gemeentenaam],0))</f>
        <v>Gelderland</v>
      </c>
      <c r="I457" s="68">
        <f>INDEX(tblGemProv[InwonerAantal],MATCH(tblGem[[#This Row],[Plaats]],tblGemProv[Gemeentenaam],0))</f>
        <v>32863</v>
      </c>
      <c r="J457" s="69">
        <f>tblGem[[#This Row],[Aantal]]/INDEX($N$5:$N$16,MATCH(tblGem[[#This Row],[Prov]],$M$5:$M$16,0))*100000</f>
        <v>0.19416504902910195</v>
      </c>
      <c r="K457" s="69">
        <f>tblGem[[#This Row],[Aantal]]/tblGem[[#This Row],[Inwoners]]*100000</f>
        <v>12.171743297933848</v>
      </c>
      <c r="M457" s="58"/>
      <c r="N457" s="58"/>
    </row>
    <row r="458" spans="2:14" x14ac:dyDescent="0.3">
      <c r="B458" s="63">
        <v>43910</v>
      </c>
      <c r="C458" s="64" t="s">
        <v>101</v>
      </c>
      <c r="D458" s="65">
        <v>33.5</v>
      </c>
      <c r="E458" s="66">
        <v>9</v>
      </c>
      <c r="F458" s="67">
        <f>tblGem[[#This Row],[Aantal]]-SUMIFS(tblGem[Aantal],tblGem[Datum],tblGem[[#This Row],[Datum]]-1,tblGem[Plaats],tblGem[[#This Row],[Plaats]])</f>
        <v>1</v>
      </c>
      <c r="G458" s="58" t="str">
        <f>INDEX(tblGemProv[Grootte],MATCH(tblGem[[#This Row],[Plaats]],tblGemProv[Gemeentenaam],0))</f>
        <v>Klein</v>
      </c>
      <c r="H458" s="58" t="str">
        <f>INDEX(tblGemProv[Provincie],MATCH(tblGem[[#This Row],[Plaats]],tblGemProv[Gemeentenaam],0))</f>
        <v>Gelderland</v>
      </c>
      <c r="I458" s="68">
        <f>INDEX(tblGemProv[InwonerAantal],MATCH(tblGem[[#This Row],[Plaats]],tblGemProv[Gemeentenaam],0))</f>
        <v>26793</v>
      </c>
      <c r="J458" s="69">
        <f>tblGem[[#This Row],[Aantal]]/INDEX($N$5:$N$16,MATCH(tblGem[[#This Row],[Prov]],$M$5:$M$16,0))*100000</f>
        <v>0.43687136031547941</v>
      </c>
      <c r="K458" s="69">
        <f>tblGem[[#This Row],[Aantal]]/tblGem[[#This Row],[Inwoners]]*100000</f>
        <v>33.59086328518643</v>
      </c>
      <c r="M458" s="58"/>
      <c r="N458" s="58"/>
    </row>
    <row r="459" spans="2:14" x14ac:dyDescent="0.3">
      <c r="B459" s="63">
        <v>43910</v>
      </c>
      <c r="C459" s="64" t="s">
        <v>102</v>
      </c>
      <c r="D459" s="65">
        <v>34.299999999999997</v>
      </c>
      <c r="E459" s="66">
        <v>15</v>
      </c>
      <c r="F459" s="67">
        <f>tblGem[[#This Row],[Aantal]]-SUMIFS(tblGem[Aantal],tblGem[Datum],tblGem[[#This Row],[Datum]]-1,tblGem[Plaats],tblGem[[#This Row],[Plaats]])</f>
        <v>1</v>
      </c>
      <c r="G459" s="58" t="str">
        <f>INDEX(tblGemProv[Grootte],MATCH(tblGem[[#This Row],[Plaats]],tblGemProv[Gemeentenaam],0))</f>
        <v>Klein</v>
      </c>
      <c r="H459" s="58" t="str">
        <f>INDEX(tblGemProv[Provincie],MATCH(tblGem[[#This Row],[Plaats]],tblGemProv[Gemeentenaam],0))</f>
        <v>Noord-Brabant</v>
      </c>
      <c r="I459" s="68">
        <f>INDEX(tblGemProv[InwonerAantal],MATCH(tblGem[[#This Row],[Plaats]],tblGemProv[Gemeentenaam],0))</f>
        <v>43532</v>
      </c>
      <c r="J459" s="69">
        <f>tblGem[[#This Row],[Aantal]]/INDEX($N$5:$N$16,MATCH(tblGem[[#This Row],[Prov]],$M$5:$M$16,0))*100000</f>
        <v>0.59328731005906765</v>
      </c>
      <c r="K459" s="69">
        <f>tblGem[[#This Row],[Aantal]]/tblGem[[#This Row],[Inwoners]]*100000</f>
        <v>34.457410640448408</v>
      </c>
      <c r="M459" s="58"/>
      <c r="N459" s="58"/>
    </row>
    <row r="460" spans="2:14" x14ac:dyDescent="0.3">
      <c r="B460" s="63">
        <v>43910</v>
      </c>
      <c r="C460" s="64" t="s">
        <v>103</v>
      </c>
      <c r="D460" s="65">
        <v>32.5</v>
      </c>
      <c r="E460" s="66">
        <v>7</v>
      </c>
      <c r="F460" s="67">
        <f>tblGem[[#This Row],[Aantal]]-SUMIFS(tblGem[Aantal],tblGem[Datum],tblGem[[#This Row],[Datum]]-1,tblGem[Plaats],tblGem[[#This Row],[Plaats]])</f>
        <v>0</v>
      </c>
      <c r="G460" s="58" t="str">
        <f>INDEX(tblGemProv[Grootte],MATCH(tblGem[[#This Row],[Plaats]],tblGemProv[Gemeentenaam],0))</f>
        <v>Klein</v>
      </c>
      <c r="H460" s="58" t="str">
        <f>INDEX(tblGemProv[Provincie],MATCH(tblGem[[#This Row],[Plaats]],tblGemProv[Gemeentenaam],0))</f>
        <v>Noord-Brabant</v>
      </c>
      <c r="I460" s="68">
        <f>INDEX(tblGemProv[InwonerAantal],MATCH(tblGem[[#This Row],[Plaats]],tblGemProv[Gemeentenaam],0))</f>
        <v>21517</v>
      </c>
      <c r="J460" s="69">
        <f>tblGem[[#This Row],[Aantal]]/INDEX($N$5:$N$16,MATCH(tblGem[[#This Row],[Prov]],$M$5:$M$16,0))*100000</f>
        <v>0.27686741136089826</v>
      </c>
      <c r="K460" s="69">
        <f>tblGem[[#This Row],[Aantal]]/tblGem[[#This Row],[Inwoners]]*100000</f>
        <v>32.532416229028215</v>
      </c>
      <c r="M460" s="58"/>
      <c r="N460" s="58"/>
    </row>
    <row r="461" spans="2:14" x14ac:dyDescent="0.3">
      <c r="B461" s="63">
        <v>43910</v>
      </c>
      <c r="C461" s="64" t="s">
        <v>104</v>
      </c>
      <c r="D461" s="65">
        <v>10.1</v>
      </c>
      <c r="E461" s="66">
        <v>4</v>
      </c>
      <c r="F461" s="67">
        <f>tblGem[[#This Row],[Aantal]]-SUMIFS(tblGem[Aantal],tblGem[Datum],tblGem[[#This Row],[Datum]]-1,tblGem[Plaats],tblGem[[#This Row],[Plaats]])</f>
        <v>0</v>
      </c>
      <c r="G461" s="58" t="str">
        <f>INDEX(tblGemProv[Grootte],MATCH(tblGem[[#This Row],[Plaats]],tblGemProv[Gemeentenaam],0))</f>
        <v>Klein</v>
      </c>
      <c r="H461" s="58" t="str">
        <f>INDEX(tblGemProv[Provincie],MATCH(tblGem[[#This Row],[Plaats]],tblGemProv[Gemeentenaam],0))</f>
        <v>Noord-Brabant</v>
      </c>
      <c r="I461" s="68">
        <f>INDEX(tblGemProv[InwonerAantal],MATCH(tblGem[[#This Row],[Plaats]],tblGemProv[Gemeentenaam],0))</f>
        <v>39252</v>
      </c>
      <c r="J461" s="69">
        <f>tblGem[[#This Row],[Aantal]]/INDEX($N$5:$N$16,MATCH(tblGem[[#This Row],[Prov]],$M$5:$M$16,0))*100000</f>
        <v>0.15820994934908472</v>
      </c>
      <c r="K461" s="69">
        <f>tblGem[[#This Row],[Aantal]]/tblGem[[#This Row],[Inwoners]]*100000</f>
        <v>10.19056353816366</v>
      </c>
      <c r="M461" s="58"/>
      <c r="N461" s="58"/>
    </row>
    <row r="462" spans="2:14" x14ac:dyDescent="0.3">
      <c r="B462" s="63">
        <v>43910</v>
      </c>
      <c r="C462" s="64" t="s">
        <v>105</v>
      </c>
      <c r="D462" s="65">
        <v>118.2</v>
      </c>
      <c r="E462" s="66">
        <v>36</v>
      </c>
      <c r="F462" s="67">
        <f>tblGem[[#This Row],[Aantal]]-SUMIFS(tblGem[Aantal],tblGem[Datum],tblGem[[#This Row],[Datum]]-1,tblGem[Plaats],tblGem[[#This Row],[Plaats]])</f>
        <v>5</v>
      </c>
      <c r="G462" s="58" t="str">
        <f>INDEX(tblGemProv[Grootte],MATCH(tblGem[[#This Row],[Plaats]],tblGemProv[Gemeentenaam],0))</f>
        <v>Klein</v>
      </c>
      <c r="H462" s="58" t="str">
        <f>INDEX(tblGemProv[Provincie],MATCH(tblGem[[#This Row],[Plaats]],tblGemProv[Gemeentenaam],0))</f>
        <v>Noord-Brabant</v>
      </c>
      <c r="I462" s="68">
        <f>INDEX(tblGemProv[InwonerAantal],MATCH(tblGem[[#This Row],[Plaats]],tblGemProv[Gemeentenaam],0))</f>
        <v>30340</v>
      </c>
      <c r="J462" s="69">
        <f>tblGem[[#This Row],[Aantal]]/INDEX($N$5:$N$16,MATCH(tblGem[[#This Row],[Prov]],$M$5:$M$16,0))*100000</f>
        <v>1.4238895441417623</v>
      </c>
      <c r="K462" s="69">
        <f>tblGem[[#This Row],[Aantal]]/tblGem[[#This Row],[Inwoners]]*100000</f>
        <v>118.65524060646013</v>
      </c>
      <c r="M462" s="58"/>
      <c r="N462" s="58"/>
    </row>
    <row r="463" spans="2:14" x14ac:dyDescent="0.3">
      <c r="B463" s="63">
        <v>43910</v>
      </c>
      <c r="C463" s="64" t="s">
        <v>106</v>
      </c>
      <c r="D463" s="65">
        <v>23.4</v>
      </c>
      <c r="E463" s="66">
        <v>4</v>
      </c>
      <c r="F463" s="67">
        <f>tblGem[[#This Row],[Aantal]]-SUMIFS(tblGem[Aantal],tblGem[Datum],tblGem[[#This Row],[Datum]]-1,tblGem[Plaats],tblGem[[#This Row],[Plaats]])</f>
        <v>0</v>
      </c>
      <c r="G463" s="58" t="str">
        <f>INDEX(tblGemProv[Grootte],MATCH(tblGem[[#This Row],[Plaats]],tblGemProv[Gemeentenaam],0))</f>
        <v>Klein</v>
      </c>
      <c r="H463" s="58" t="str">
        <f>INDEX(tblGemProv[Provincie],MATCH(tblGem[[#This Row],[Plaats]],tblGemProv[Gemeentenaam],0))</f>
        <v>Limburg</v>
      </c>
      <c r="I463" s="68">
        <f>INDEX(tblGemProv[InwonerAantal],MATCH(tblGem[[#This Row],[Plaats]],tblGemProv[Gemeentenaam],0))</f>
        <v>17052</v>
      </c>
      <c r="J463" s="69">
        <f>tblGem[[#This Row],[Aantal]]/INDEX($N$5:$N$16,MATCH(tblGem[[#This Row],[Prov]],$M$5:$M$16,0))*100000</f>
        <v>0.35803859297993729</v>
      </c>
      <c r="K463" s="69">
        <f>tblGem[[#This Row],[Aantal]]/tblGem[[#This Row],[Inwoners]]*100000</f>
        <v>23.457658925639219</v>
      </c>
      <c r="M463" s="58"/>
      <c r="N463" s="58"/>
    </row>
    <row r="464" spans="2:14" x14ac:dyDescent="0.3">
      <c r="B464" s="63">
        <v>43910</v>
      </c>
      <c r="C464" s="64" t="s">
        <v>107</v>
      </c>
      <c r="D464" s="65">
        <v>26.5</v>
      </c>
      <c r="E464" s="66">
        <v>7</v>
      </c>
      <c r="F464" s="67">
        <f>tblGem[[#This Row],[Aantal]]-SUMIFS(tblGem[Aantal],tblGem[Datum],tblGem[[#This Row],[Datum]]-1,tblGem[Plaats],tblGem[[#This Row],[Plaats]])</f>
        <v>2</v>
      </c>
      <c r="G464" s="58" t="str">
        <f>INDEX(tblGemProv[Grootte],MATCH(tblGem[[#This Row],[Plaats]],tblGemProv[Gemeentenaam],0))</f>
        <v>Klein</v>
      </c>
      <c r="H464" s="58" t="str">
        <f>INDEX(tblGemProv[Provincie],MATCH(tblGem[[#This Row],[Plaats]],tblGemProv[Gemeentenaam],0))</f>
        <v>Noord-Brabant</v>
      </c>
      <c r="I464" s="68">
        <f>INDEX(tblGemProv[InwonerAantal],MATCH(tblGem[[#This Row],[Plaats]],tblGemProv[Gemeentenaam],0))</f>
        <v>26313</v>
      </c>
      <c r="J464" s="69">
        <f>tblGem[[#This Row],[Aantal]]/INDEX($N$5:$N$16,MATCH(tblGem[[#This Row],[Prov]],$M$5:$M$16,0))*100000</f>
        <v>0.27686741136089826</v>
      </c>
      <c r="K464" s="69">
        <f>tblGem[[#This Row],[Aantal]]/tblGem[[#This Row],[Inwoners]]*100000</f>
        <v>26.602819898909285</v>
      </c>
      <c r="M464" s="58"/>
      <c r="N464" s="58"/>
    </row>
    <row r="465" spans="2:14" x14ac:dyDescent="0.3">
      <c r="B465" s="63">
        <v>43910</v>
      </c>
      <c r="C465" s="64" t="s">
        <v>108</v>
      </c>
      <c r="D465" s="65">
        <v>28.2</v>
      </c>
      <c r="E465" s="66">
        <v>14</v>
      </c>
      <c r="F465" s="67">
        <f>tblGem[[#This Row],[Aantal]]-SUMIFS(tblGem[Aantal],tblGem[Datum],tblGem[[#This Row],[Datum]]-1,tblGem[Plaats],tblGem[[#This Row],[Plaats]])</f>
        <v>6</v>
      </c>
      <c r="G465" s="58" t="str">
        <f>INDEX(tblGemProv[Grootte],MATCH(tblGem[[#This Row],[Plaats]],tblGemProv[Gemeentenaam],0))</f>
        <v>Klein</v>
      </c>
      <c r="H465" s="58" t="str">
        <f>INDEX(tblGemProv[Provincie],MATCH(tblGem[[#This Row],[Plaats]],tblGemProv[Gemeentenaam],0))</f>
        <v>Zuid-Holland</v>
      </c>
      <c r="I465" s="68">
        <f>INDEX(tblGemProv[InwonerAantal],MATCH(tblGem[[#This Row],[Plaats]],tblGemProv[Gemeentenaam],0))</f>
        <v>49129</v>
      </c>
      <c r="J465" s="69">
        <f>tblGem[[#This Row],[Aantal]]/INDEX($N$5:$N$16,MATCH(tblGem[[#This Row],[Prov]],$M$5:$M$16,0))*100000</f>
        <v>0.38398139335876752</v>
      </c>
      <c r="K465" s="69">
        <f>tblGem[[#This Row],[Aantal]]/tblGem[[#This Row],[Inwoners]]*100000</f>
        <v>28.496407417207756</v>
      </c>
      <c r="M465" s="58"/>
      <c r="N465" s="58"/>
    </row>
    <row r="466" spans="2:14" x14ac:dyDescent="0.3">
      <c r="B466" s="63">
        <v>43910</v>
      </c>
      <c r="C466" s="64" t="s">
        <v>109</v>
      </c>
      <c r="D466" s="65">
        <v>8</v>
      </c>
      <c r="E466" s="66">
        <v>3</v>
      </c>
      <c r="F466" s="67">
        <f>tblGem[[#This Row],[Aantal]]-SUMIFS(tblGem[Aantal],tblGem[Datum],tblGem[[#This Row],[Datum]]-1,tblGem[Plaats],tblGem[[#This Row],[Plaats]])</f>
        <v>0</v>
      </c>
      <c r="G466" s="58" t="str">
        <f>INDEX(tblGemProv[Grootte],MATCH(tblGem[[#This Row],[Plaats]],tblGemProv[Gemeentenaam],0))</f>
        <v>Klein</v>
      </c>
      <c r="H466" s="58" t="str">
        <f>INDEX(tblGemProv[Provincie],MATCH(tblGem[[#This Row],[Plaats]],tblGemProv[Gemeentenaam],0))</f>
        <v>Zeeland</v>
      </c>
      <c r="I466" s="68">
        <f>INDEX(tblGemProv[InwonerAantal],MATCH(tblGem[[#This Row],[Plaats]],tblGemProv[Gemeentenaam],0))</f>
        <v>37636</v>
      </c>
      <c r="J466" s="69">
        <f>tblGem[[#This Row],[Aantal]]/INDEX($N$5:$N$16,MATCH(tblGem[[#This Row],[Prov]],$M$5:$M$16,0))*100000</f>
        <v>0.78471582824139952</v>
      </c>
      <c r="K466" s="69">
        <f>tblGem[[#This Row],[Aantal]]/tblGem[[#This Row],[Inwoners]]*100000</f>
        <v>7.9710915081305131</v>
      </c>
      <c r="M466" s="58"/>
      <c r="N466" s="58"/>
    </row>
    <row r="467" spans="2:14" x14ac:dyDescent="0.3">
      <c r="B467" s="63">
        <v>43910</v>
      </c>
      <c r="C467" s="64" t="s">
        <v>110</v>
      </c>
      <c r="D467" s="65">
        <v>46.2</v>
      </c>
      <c r="E467" s="66">
        <v>11</v>
      </c>
      <c r="F467" s="67">
        <f>tblGem[[#This Row],[Aantal]]-SUMIFS(tblGem[Aantal],tblGem[Datum],tblGem[[#This Row],[Datum]]-1,tblGem[Plaats],tblGem[[#This Row],[Plaats]])</f>
        <v>0</v>
      </c>
      <c r="G467" s="58" t="str">
        <f>INDEX(tblGemProv[Grootte],MATCH(tblGem[[#This Row],[Plaats]],tblGemProv[Gemeentenaam],0))</f>
        <v>Klein</v>
      </c>
      <c r="H467" s="58" t="str">
        <f>INDEX(tblGemProv[Provincie],MATCH(tblGem[[#This Row],[Plaats]],tblGemProv[Gemeentenaam],0))</f>
        <v>Noord-Brabant</v>
      </c>
      <c r="I467" s="68">
        <f>INDEX(tblGemProv[InwonerAantal],MATCH(tblGem[[#This Row],[Plaats]],tblGemProv[Gemeentenaam],0))</f>
        <v>23621</v>
      </c>
      <c r="J467" s="69">
        <f>tblGem[[#This Row],[Aantal]]/INDEX($N$5:$N$16,MATCH(tblGem[[#This Row],[Prov]],$M$5:$M$16,0))*100000</f>
        <v>0.43507736070998299</v>
      </c>
      <c r="K467" s="69">
        <f>tblGem[[#This Row],[Aantal]]/tblGem[[#This Row],[Inwoners]]*100000</f>
        <v>46.568731213750475</v>
      </c>
      <c r="M467" s="58"/>
      <c r="N467" s="58"/>
    </row>
    <row r="468" spans="2:14" x14ac:dyDescent="0.3">
      <c r="B468" s="63">
        <v>43910</v>
      </c>
      <c r="C468" s="64" t="s">
        <v>111</v>
      </c>
      <c r="D468" s="65">
        <v>17.3</v>
      </c>
      <c r="E468" s="66">
        <v>10</v>
      </c>
      <c r="F468" s="67">
        <f>tblGem[[#This Row],[Aantal]]-SUMIFS(tblGem[Aantal],tblGem[Datum],tblGem[[#This Row],[Datum]]-1,tblGem[Plaats],tblGem[[#This Row],[Plaats]])</f>
        <v>0</v>
      </c>
      <c r="G468" s="58" t="str">
        <f>INDEX(tblGemProv[Grootte],MATCH(tblGem[[#This Row],[Plaats]],tblGemProv[Gemeentenaam],0))</f>
        <v>Middelgroot</v>
      </c>
      <c r="H468" s="58" t="str">
        <f>INDEX(tblGemProv[Provincie],MATCH(tblGem[[#This Row],[Plaats]],tblGemProv[Gemeentenaam],0))</f>
        <v>Noord-Holland</v>
      </c>
      <c r="I468" s="68">
        <f>INDEX(tblGemProv[InwonerAantal],MATCH(tblGem[[#This Row],[Plaats]],tblGemProv[Gemeentenaam],0))</f>
        <v>57337</v>
      </c>
      <c r="J468" s="69">
        <f>tblGem[[#This Row],[Aantal]]/INDEX($N$5:$N$16,MATCH(tblGem[[#This Row],[Prov]],$M$5:$M$16,0))*100000</f>
        <v>0.35320936626469085</v>
      </c>
      <c r="K468" s="69">
        <f>tblGem[[#This Row],[Aantal]]/tblGem[[#This Row],[Inwoners]]*100000</f>
        <v>17.440745068629329</v>
      </c>
      <c r="M468" s="58"/>
      <c r="N468" s="58"/>
    </row>
    <row r="469" spans="2:14" x14ac:dyDescent="0.3">
      <c r="B469" s="63">
        <v>43910</v>
      </c>
      <c r="C469" s="64" t="s">
        <v>112</v>
      </c>
      <c r="D469" s="65">
        <v>0</v>
      </c>
      <c r="E469" s="66">
        <v>0</v>
      </c>
      <c r="F469" s="67">
        <f>tblGem[[#This Row],[Aantal]]-SUMIFS(tblGem[Aantal],tblGem[Datum],tblGem[[#This Row],[Datum]]-1,tblGem[Plaats],tblGem[[#This Row],[Plaats]])</f>
        <v>-1</v>
      </c>
      <c r="G469" s="58" t="str">
        <f>INDEX(tblGemProv[Grootte],MATCH(tblGem[[#This Row],[Plaats]],tblGemProv[Gemeentenaam],0))</f>
        <v>Klein</v>
      </c>
      <c r="H469" s="58" t="str">
        <f>INDEX(tblGemProv[Provincie],MATCH(tblGem[[#This Row],[Plaats]],tblGemProv[Gemeentenaam],0))</f>
        <v>Zuid-Holland</v>
      </c>
      <c r="I469" s="68">
        <f>INDEX(tblGemProv[InwonerAantal],MATCH(tblGem[[#This Row],[Plaats]],tblGemProv[Gemeentenaam],0))</f>
        <v>36284</v>
      </c>
      <c r="J469" s="69">
        <f>tblGem[[#This Row],[Aantal]]/INDEX($N$5:$N$16,MATCH(tblGem[[#This Row],[Prov]],$M$5:$M$16,0))*100000</f>
        <v>0</v>
      </c>
      <c r="K469" s="69">
        <f>tblGem[[#This Row],[Aantal]]/tblGem[[#This Row],[Inwoners]]*100000</f>
        <v>0</v>
      </c>
      <c r="M469" s="58"/>
      <c r="N469" s="58"/>
    </row>
    <row r="470" spans="2:14" x14ac:dyDescent="0.3">
      <c r="B470" s="63">
        <v>43910</v>
      </c>
      <c r="C470" s="64" t="s">
        <v>113</v>
      </c>
      <c r="D470" s="65">
        <v>13.7</v>
      </c>
      <c r="E470" s="66">
        <v>10</v>
      </c>
      <c r="F470" s="67">
        <f>tblGem[[#This Row],[Aantal]]-SUMIFS(tblGem[Aantal],tblGem[Datum],tblGem[[#This Row],[Datum]]-1,tblGem[Plaats],tblGem[[#This Row],[Plaats]])</f>
        <v>1</v>
      </c>
      <c r="G470" s="58" t="str">
        <f>INDEX(tblGemProv[Grootte],MATCH(tblGem[[#This Row],[Plaats]],tblGemProv[Gemeentenaam],0))</f>
        <v>Middelgroot</v>
      </c>
      <c r="H470" s="58" t="str">
        <f>INDEX(tblGemProv[Provincie],MATCH(tblGem[[#This Row],[Plaats]],tblGemProv[Gemeentenaam],0))</f>
        <v>Zuid-Holland</v>
      </c>
      <c r="I470" s="68">
        <f>INDEX(tblGemProv[InwonerAantal],MATCH(tblGem[[#This Row],[Plaats]],tblGemProv[Gemeentenaam],0))</f>
        <v>72700</v>
      </c>
      <c r="J470" s="69">
        <f>tblGem[[#This Row],[Aantal]]/INDEX($N$5:$N$16,MATCH(tblGem[[#This Row],[Prov]],$M$5:$M$16,0))*100000</f>
        <v>0.27427242382769107</v>
      </c>
      <c r="K470" s="69">
        <f>tblGem[[#This Row],[Aantal]]/tblGem[[#This Row],[Inwoners]]*100000</f>
        <v>13.75515818431912</v>
      </c>
      <c r="M470" s="58"/>
      <c r="N470" s="58"/>
    </row>
    <row r="471" spans="2:14" x14ac:dyDescent="0.3">
      <c r="B471" s="63">
        <v>43910</v>
      </c>
      <c r="C471" s="64" t="s">
        <v>114</v>
      </c>
      <c r="D471" s="65">
        <v>32</v>
      </c>
      <c r="E471" s="66">
        <v>4</v>
      </c>
      <c r="F471" s="67">
        <f>tblGem[[#This Row],[Aantal]]-SUMIFS(tblGem[Aantal],tblGem[Datum],tblGem[[#This Row],[Datum]]-1,tblGem[Plaats],tblGem[[#This Row],[Plaats]])</f>
        <v>2</v>
      </c>
      <c r="G471" s="58" t="str">
        <f>INDEX(tblGemProv[Grootte],MATCH(tblGem[[#This Row],[Plaats]],tblGemProv[Gemeentenaam],0))</f>
        <v>Klein</v>
      </c>
      <c r="H471" s="58" t="str">
        <f>INDEX(tblGemProv[Provincie],MATCH(tblGem[[#This Row],[Plaats]],tblGemProv[Gemeentenaam],0))</f>
        <v>Noord-Brabant</v>
      </c>
      <c r="I471" s="68">
        <f>INDEX(tblGemProv[InwonerAantal],MATCH(tblGem[[#This Row],[Plaats]],tblGemProv[Gemeentenaam],0))</f>
        <v>12419</v>
      </c>
      <c r="J471" s="69">
        <f>tblGem[[#This Row],[Aantal]]/INDEX($N$5:$N$16,MATCH(tblGem[[#This Row],[Prov]],$M$5:$M$16,0))*100000</f>
        <v>0.15820994934908472</v>
      </c>
      <c r="K471" s="69">
        <f>tblGem[[#This Row],[Aantal]]/tblGem[[#This Row],[Inwoners]]*100000</f>
        <v>32.208712456719539</v>
      </c>
      <c r="M471" s="58"/>
      <c r="N471" s="58"/>
    </row>
    <row r="472" spans="2:14" x14ac:dyDescent="0.3">
      <c r="B472" s="63">
        <v>43910</v>
      </c>
      <c r="C472" s="64" t="s">
        <v>115</v>
      </c>
      <c r="D472" s="65">
        <v>12.1</v>
      </c>
      <c r="E472" s="66">
        <v>28</v>
      </c>
      <c r="F472" s="67">
        <f>tblGem[[#This Row],[Aantal]]-SUMIFS(tblGem[Aantal],tblGem[Datum],tblGem[[#This Row],[Datum]]-1,tblGem[Plaats],tblGem[[#This Row],[Plaats]])</f>
        <v>5</v>
      </c>
      <c r="G472" s="58" t="str">
        <f>INDEX(tblGemProv[Grootte],MATCH(tblGem[[#This Row],[Plaats]],tblGemProv[Gemeentenaam],0))</f>
        <v>Groot</v>
      </c>
      <c r="H472" s="58" t="str">
        <f>INDEX(tblGemProv[Provincie],MATCH(tblGem[[#This Row],[Plaats]],tblGemProv[Gemeentenaam],0))</f>
        <v>Groningen</v>
      </c>
      <c r="I472" s="68">
        <f>INDEX(tblGemProv[InwonerAantal],MATCH(tblGem[[#This Row],[Plaats]],tblGemProv[Gemeentenaam],0))</f>
        <v>229962</v>
      </c>
      <c r="J472" s="69">
        <f>tblGem[[#This Row],[Aantal]]/INDEX($N$5:$N$16,MATCH(tblGem[[#This Row],[Prov]],$M$5:$M$16,0))*100000</f>
        <v>4.8032140363637614</v>
      </c>
      <c r="K472" s="69">
        <f>tblGem[[#This Row],[Aantal]]/tblGem[[#This Row],[Inwoners]]*100000</f>
        <v>12.175924717996885</v>
      </c>
      <c r="M472" s="58"/>
      <c r="N472" s="58"/>
    </row>
    <row r="473" spans="2:14" x14ac:dyDescent="0.3">
      <c r="B473" s="63">
        <v>43910</v>
      </c>
      <c r="C473" s="64" t="s">
        <v>116</v>
      </c>
      <c r="D473" s="65">
        <v>14</v>
      </c>
      <c r="E473" s="66">
        <v>2</v>
      </c>
      <c r="F473" s="67">
        <f>tblGem[[#This Row],[Aantal]]-SUMIFS(tblGem[Aantal],tblGem[Datum],tblGem[[#This Row],[Datum]]-1,tblGem[Plaats],tblGem[[#This Row],[Plaats]])</f>
        <v>0</v>
      </c>
      <c r="G473" s="58" t="str">
        <f>INDEX(tblGemProv[Grootte],MATCH(tblGem[[#This Row],[Plaats]],tblGemProv[Gemeentenaam],0))</f>
        <v>Klein</v>
      </c>
      <c r="H473" s="58" t="str">
        <f>INDEX(tblGemProv[Provincie],MATCH(tblGem[[#This Row],[Plaats]],tblGemProv[Gemeentenaam],0))</f>
        <v>Limburg</v>
      </c>
      <c r="I473" s="68">
        <f>INDEX(tblGemProv[InwonerAantal],MATCH(tblGem[[#This Row],[Plaats]],tblGemProv[Gemeentenaam],0))</f>
        <v>14196</v>
      </c>
      <c r="J473" s="69">
        <f>tblGem[[#This Row],[Aantal]]/INDEX($N$5:$N$16,MATCH(tblGem[[#This Row],[Prov]],$M$5:$M$16,0))*100000</f>
        <v>0.17901929648996864</v>
      </c>
      <c r="K473" s="69">
        <f>tblGem[[#This Row],[Aantal]]/tblGem[[#This Row],[Inwoners]]*100000</f>
        <v>14.088475626937164</v>
      </c>
      <c r="M473" s="58"/>
      <c r="N473" s="58"/>
    </row>
    <row r="474" spans="2:14" x14ac:dyDescent="0.3">
      <c r="B474" s="63">
        <v>43910</v>
      </c>
      <c r="C474" s="64" t="s">
        <v>117</v>
      </c>
      <c r="D474" s="65">
        <v>4.0999999999999996</v>
      </c>
      <c r="E474" s="66">
        <v>1</v>
      </c>
      <c r="F474" s="67">
        <f>tblGem[[#This Row],[Aantal]]-SUMIFS(tblGem[Aantal],tblGem[Datum],tblGem[[#This Row],[Datum]]-1,tblGem[Plaats],tblGem[[#This Row],[Plaats]])</f>
        <v>0</v>
      </c>
      <c r="G474" s="58" t="str">
        <f>INDEX(tblGemProv[Grootte],MATCH(tblGem[[#This Row],[Plaats]],tblGemProv[Gemeentenaam],0))</f>
        <v>Klein</v>
      </c>
      <c r="H474" s="58" t="str">
        <f>INDEX(tblGemProv[Provincie],MATCH(tblGem[[#This Row],[Plaats]],tblGemProv[Gemeentenaam],0))</f>
        <v>Overijssel</v>
      </c>
      <c r="I474" s="68">
        <f>INDEX(tblGemProv[InwonerAantal],MATCH(tblGem[[#This Row],[Plaats]],tblGemProv[Gemeentenaam],0))</f>
        <v>24291</v>
      </c>
      <c r="J474" s="69">
        <f>tblGem[[#This Row],[Aantal]]/INDEX($N$5:$N$16,MATCH(tblGem[[#This Row],[Prov]],$M$5:$M$16,0))*100000</f>
        <v>8.6843172520041229E-2</v>
      </c>
      <c r="K474" s="69">
        <f>tblGem[[#This Row],[Aantal]]/tblGem[[#This Row],[Inwoners]]*100000</f>
        <v>4.1167510600633976</v>
      </c>
      <c r="M474" s="58"/>
      <c r="N474" s="58"/>
    </row>
    <row r="475" spans="2:14" x14ac:dyDescent="0.3">
      <c r="B475" s="63">
        <v>43910</v>
      </c>
      <c r="C475" s="64" t="s">
        <v>118</v>
      </c>
      <c r="D475" s="65">
        <v>63.4</v>
      </c>
      <c r="E475" s="66">
        <v>9</v>
      </c>
      <c r="F475" s="67">
        <f>tblGem[[#This Row],[Aantal]]-SUMIFS(tblGem[Aantal],tblGem[Datum],tblGem[[#This Row],[Datum]]-1,tblGem[Plaats],tblGem[[#This Row],[Plaats]])</f>
        <v>0</v>
      </c>
      <c r="G475" s="58" t="str">
        <f>INDEX(tblGemProv[Grootte],MATCH(tblGem[[#This Row],[Plaats]],tblGemProv[Gemeentenaam],0))</f>
        <v>Klein</v>
      </c>
      <c r="H475" s="58" t="str">
        <f>INDEX(tblGemProv[Provincie],MATCH(tblGem[[#This Row],[Plaats]],tblGemProv[Gemeentenaam],0))</f>
        <v>Noord-Brabant</v>
      </c>
      <c r="I475" s="68">
        <f>INDEX(tblGemProv[InwonerAantal],MATCH(tblGem[[#This Row],[Plaats]],tblGemProv[Gemeentenaam],0))</f>
        <v>14103</v>
      </c>
      <c r="J475" s="69">
        <f>tblGem[[#This Row],[Aantal]]/INDEX($N$5:$N$16,MATCH(tblGem[[#This Row],[Prov]],$M$5:$M$16,0))*100000</f>
        <v>0.35597238603544057</v>
      </c>
      <c r="K475" s="69">
        <f>tblGem[[#This Row],[Aantal]]/tblGem[[#This Row],[Inwoners]]*100000</f>
        <v>63.816209317166567</v>
      </c>
      <c r="M475" s="58"/>
      <c r="N475" s="58"/>
    </row>
    <row r="476" spans="2:14" x14ac:dyDescent="0.3">
      <c r="B476" s="63">
        <v>43910</v>
      </c>
      <c r="C476" s="64" t="s">
        <v>119</v>
      </c>
      <c r="D476" s="65">
        <v>10.5</v>
      </c>
      <c r="E476" s="66">
        <v>17</v>
      </c>
      <c r="F476" s="67">
        <f>tblGem[[#This Row],[Aantal]]-SUMIFS(tblGem[Aantal],tblGem[Datum],tblGem[[#This Row],[Datum]]-1,tblGem[Plaats],tblGem[[#This Row],[Plaats]])</f>
        <v>7</v>
      </c>
      <c r="G476" s="58" t="str">
        <f>INDEX(tblGemProv[Grootte],MATCH(tblGem[[#This Row],[Plaats]],tblGemProv[Gemeentenaam],0))</f>
        <v>Groot</v>
      </c>
      <c r="H476" s="58" t="str">
        <f>INDEX(tblGemProv[Provincie],MATCH(tblGem[[#This Row],[Plaats]],tblGemProv[Gemeentenaam],0))</f>
        <v>Noord-Holland</v>
      </c>
      <c r="I476" s="68">
        <f>INDEX(tblGemProv[InwonerAantal],MATCH(tblGem[[#This Row],[Plaats]],tblGemProv[Gemeentenaam],0))</f>
        <v>159709</v>
      </c>
      <c r="J476" s="69">
        <f>tblGem[[#This Row],[Aantal]]/INDEX($N$5:$N$16,MATCH(tblGem[[#This Row],[Prov]],$M$5:$M$16,0))*100000</f>
        <v>0.60045592264997449</v>
      </c>
      <c r="K476" s="69">
        <f>tblGem[[#This Row],[Aantal]]/tblGem[[#This Row],[Inwoners]]*100000</f>
        <v>10.644359428710969</v>
      </c>
      <c r="M476" s="58"/>
      <c r="N476" s="58"/>
    </row>
    <row r="477" spans="2:14" x14ac:dyDescent="0.3">
      <c r="B477" s="63">
        <v>43910</v>
      </c>
      <c r="C477" s="64" t="s">
        <v>120</v>
      </c>
      <c r="D477" s="65">
        <v>5.2</v>
      </c>
      <c r="E477" s="66">
        <v>8</v>
      </c>
      <c r="F477" s="67">
        <f>tblGem[[#This Row],[Aantal]]-SUMIFS(tblGem[Aantal],tblGem[Datum],tblGem[[#This Row],[Datum]]-1,tblGem[Plaats],tblGem[[#This Row],[Plaats]])</f>
        <v>3</v>
      </c>
      <c r="G477" s="58" t="str">
        <f>INDEX(tblGemProv[Grootte],MATCH(tblGem[[#This Row],[Plaats]],tblGemProv[Gemeentenaam],0))</f>
        <v>Groot</v>
      </c>
      <c r="H477" s="58" t="str">
        <f>INDEX(tblGemProv[Provincie],MATCH(tblGem[[#This Row],[Plaats]],tblGemProv[Gemeentenaam],0))</f>
        <v>Noord-Holland</v>
      </c>
      <c r="I477" s="68">
        <f>INDEX(tblGemProv[InwonerAantal],MATCH(tblGem[[#This Row],[Plaats]],tblGemProv[Gemeentenaam],0))</f>
        <v>153149</v>
      </c>
      <c r="J477" s="69">
        <f>tblGem[[#This Row],[Aantal]]/INDEX($N$5:$N$16,MATCH(tblGem[[#This Row],[Prov]],$M$5:$M$16,0))*100000</f>
        <v>0.28256749301175271</v>
      </c>
      <c r="K477" s="69">
        <f>tblGem[[#This Row],[Aantal]]/tblGem[[#This Row],[Inwoners]]*100000</f>
        <v>5.2236710654330096</v>
      </c>
      <c r="M477" s="58"/>
      <c r="N477" s="58"/>
    </row>
    <row r="478" spans="2:14" x14ac:dyDescent="0.3">
      <c r="B478" s="63">
        <v>43910</v>
      </c>
      <c r="C478" s="64" t="s">
        <v>121</v>
      </c>
      <c r="D478" s="65">
        <v>6.6</v>
      </c>
      <c r="E478" s="66">
        <v>2</v>
      </c>
      <c r="F478" s="67">
        <f>tblGem[[#This Row],[Aantal]]-SUMIFS(tblGem[Aantal],tblGem[Datum],tblGem[[#This Row],[Datum]]-1,tblGem[Plaats],tblGem[[#This Row],[Plaats]])</f>
        <v>0</v>
      </c>
      <c r="G478" s="58" t="str">
        <f>INDEX(tblGemProv[Grootte],MATCH(tblGem[[#This Row],[Plaats]],tblGemProv[Gemeentenaam],0))</f>
        <v>Klein</v>
      </c>
      <c r="H478" s="58" t="str">
        <f>INDEX(tblGemProv[Provincie],MATCH(tblGem[[#This Row],[Plaats]],tblGemProv[Gemeentenaam],0))</f>
        <v>Noord-Brabant</v>
      </c>
      <c r="I478" s="68">
        <f>INDEX(tblGemProv[InwonerAantal],MATCH(tblGem[[#This Row],[Plaats]],tblGemProv[Gemeentenaam],0))</f>
        <v>29888</v>
      </c>
      <c r="J478" s="69">
        <f>tblGem[[#This Row],[Aantal]]/INDEX($N$5:$N$16,MATCH(tblGem[[#This Row],[Prov]],$M$5:$M$16,0))*100000</f>
        <v>7.9104974674542361E-2</v>
      </c>
      <c r="K478" s="69">
        <f>tblGem[[#This Row],[Aantal]]/tblGem[[#This Row],[Inwoners]]*100000</f>
        <v>6.6916488222698076</v>
      </c>
      <c r="M478" s="58"/>
      <c r="N478" s="58"/>
    </row>
    <row r="479" spans="2:14" x14ac:dyDescent="0.3">
      <c r="B479" s="63">
        <v>43910</v>
      </c>
      <c r="C479" s="64" t="s">
        <v>122</v>
      </c>
      <c r="D479" s="65">
        <v>1.7</v>
      </c>
      <c r="E479" s="66">
        <v>1</v>
      </c>
      <c r="F479" s="67">
        <f>tblGem[[#This Row],[Aantal]]-SUMIFS(tblGem[Aantal],tblGem[Datum],tblGem[[#This Row],[Datum]]-1,tblGem[Plaats],tblGem[[#This Row],[Plaats]])</f>
        <v>1</v>
      </c>
      <c r="G479" s="58" t="str">
        <f>INDEX(tblGemProv[Grootte],MATCH(tblGem[[#This Row],[Plaats]],tblGemProv[Gemeentenaam],0))</f>
        <v>Middelgroot</v>
      </c>
      <c r="H479" s="58" t="str">
        <f>INDEX(tblGemProv[Provincie],MATCH(tblGem[[#This Row],[Plaats]],tblGemProv[Gemeentenaam],0))</f>
        <v>Overijssel</v>
      </c>
      <c r="I479" s="68">
        <f>INDEX(tblGemProv[InwonerAantal],MATCH(tblGem[[#This Row],[Plaats]],tblGemProv[Gemeentenaam],0))</f>
        <v>60539</v>
      </c>
      <c r="J479" s="69">
        <f>tblGem[[#This Row],[Aantal]]/INDEX($N$5:$N$16,MATCH(tblGem[[#This Row],[Prov]],$M$5:$M$16,0))*100000</f>
        <v>8.6843172520041229E-2</v>
      </c>
      <c r="K479" s="69">
        <f>tblGem[[#This Row],[Aantal]]/tblGem[[#This Row],[Inwoners]]*100000</f>
        <v>1.6518277474025009</v>
      </c>
      <c r="M479" s="58"/>
      <c r="N479" s="58"/>
    </row>
    <row r="480" spans="2:14" x14ac:dyDescent="0.3">
      <c r="B480" s="63">
        <v>43910</v>
      </c>
      <c r="C480" s="64" t="s">
        <v>123</v>
      </c>
      <c r="D480" s="65">
        <v>10.5</v>
      </c>
      <c r="E480" s="66">
        <v>5</v>
      </c>
      <c r="F480" s="67">
        <f>tblGem[[#This Row],[Aantal]]-SUMIFS(tblGem[Aantal],tblGem[Datum],tblGem[[#This Row],[Datum]]-1,tblGem[Plaats],tblGem[[#This Row],[Plaats]])</f>
        <v>0</v>
      </c>
      <c r="G480" s="58" t="str">
        <f>INDEX(tblGemProv[Grootte],MATCH(tblGem[[#This Row],[Plaats]],tblGemProv[Gemeentenaam],0))</f>
        <v>Klein</v>
      </c>
      <c r="H480" s="58" t="str">
        <f>INDEX(tblGemProv[Provincie],MATCH(tblGem[[#This Row],[Plaats]],tblGemProv[Gemeentenaam],0))</f>
        <v>Gelderland</v>
      </c>
      <c r="I480" s="68">
        <f>INDEX(tblGemProv[InwonerAantal],MATCH(tblGem[[#This Row],[Plaats]],tblGemProv[Gemeentenaam],0))</f>
        <v>46832</v>
      </c>
      <c r="J480" s="69">
        <f>tblGem[[#This Row],[Aantal]]/INDEX($N$5:$N$16,MATCH(tblGem[[#This Row],[Prov]],$M$5:$M$16,0))*100000</f>
        <v>0.24270631128637743</v>
      </c>
      <c r="K480" s="69">
        <f>tblGem[[#This Row],[Aantal]]/tblGem[[#This Row],[Inwoners]]*100000</f>
        <v>10.676460539801846</v>
      </c>
      <c r="M480" s="58"/>
      <c r="N480" s="58"/>
    </row>
    <row r="481" spans="2:14" x14ac:dyDescent="0.3">
      <c r="B481" s="63">
        <v>43910</v>
      </c>
      <c r="C481" s="64" t="s">
        <v>124</v>
      </c>
      <c r="D481" s="65">
        <v>33.200000000000003</v>
      </c>
      <c r="E481" s="66">
        <v>6</v>
      </c>
      <c r="F481" s="67">
        <f>tblGem[[#This Row],[Aantal]]-SUMIFS(tblGem[Aantal],tblGem[Datum],tblGem[[#This Row],[Datum]]-1,tblGem[Plaats],tblGem[[#This Row],[Plaats]])</f>
        <v>1</v>
      </c>
      <c r="G481" s="58" t="str">
        <f>INDEX(tblGemProv[Grootte],MATCH(tblGem[[#This Row],[Plaats]],tblGemProv[Gemeentenaam],0))</f>
        <v>Klein</v>
      </c>
      <c r="H481" s="58" t="str">
        <f>INDEX(tblGemProv[Provincie],MATCH(tblGem[[#This Row],[Plaats]],tblGemProv[Gemeentenaam],0))</f>
        <v>Zuid-Holland</v>
      </c>
      <c r="I481" s="68">
        <f>INDEX(tblGemProv[InwonerAantal],MATCH(tblGem[[#This Row],[Plaats]],tblGemProv[Gemeentenaam],0))</f>
        <v>17958</v>
      </c>
      <c r="J481" s="69">
        <f>tblGem[[#This Row],[Aantal]]/INDEX($N$5:$N$16,MATCH(tblGem[[#This Row],[Prov]],$M$5:$M$16,0))*100000</f>
        <v>0.16456345429661468</v>
      </c>
      <c r="K481" s="69">
        <f>tblGem[[#This Row],[Aantal]]/tblGem[[#This Row],[Inwoners]]*100000</f>
        <v>33.41129301703976</v>
      </c>
      <c r="M481" s="58"/>
      <c r="N481" s="58"/>
    </row>
    <row r="482" spans="2:14" x14ac:dyDescent="0.3">
      <c r="B482" s="63">
        <v>43910</v>
      </c>
      <c r="C482" s="64" t="s">
        <v>125</v>
      </c>
      <c r="D482" s="65">
        <v>6.3</v>
      </c>
      <c r="E482" s="66">
        <v>1</v>
      </c>
      <c r="F482" s="67">
        <f>tblGem[[#This Row],[Aantal]]-SUMIFS(tblGem[Aantal],tblGem[Datum],tblGem[[#This Row],[Datum]]-1,tblGem[Plaats],tblGem[[#This Row],[Plaats]])</f>
        <v>0</v>
      </c>
      <c r="G482" s="58" t="str">
        <f>INDEX(tblGemProv[Grootte],MATCH(tblGem[[#This Row],[Plaats]],tblGemProv[Gemeentenaam],0))</f>
        <v>Klein</v>
      </c>
      <c r="H482" s="58" t="str">
        <f>INDEX(tblGemProv[Provincie],MATCH(tblGem[[#This Row],[Plaats]],tblGemProv[Gemeentenaam],0))</f>
        <v>Friesland</v>
      </c>
      <c r="I482" s="68">
        <f>INDEX(tblGemProv[InwonerAantal],MATCH(tblGem[[#This Row],[Plaats]],tblGemProv[Gemeentenaam],0))</f>
        <v>15783</v>
      </c>
      <c r="J482" s="69">
        <f>tblGem[[#This Row],[Aantal]]/INDEX($N$5:$N$16,MATCH(tblGem[[#This Row],[Prov]],$M$5:$M$16,0))*100000</f>
        <v>0.15449551036046894</v>
      </c>
      <c r="K482" s="69">
        <f>tblGem[[#This Row],[Aantal]]/tblGem[[#This Row],[Inwoners]]*100000</f>
        <v>6.3359310650700129</v>
      </c>
      <c r="M482" s="58"/>
      <c r="N482" s="58"/>
    </row>
    <row r="483" spans="2:14" x14ac:dyDescent="0.3">
      <c r="B483" s="63">
        <v>43910</v>
      </c>
      <c r="C483" s="64" t="s">
        <v>126</v>
      </c>
      <c r="D483" s="65">
        <v>0</v>
      </c>
      <c r="E483" s="66">
        <v>0</v>
      </c>
      <c r="F483" s="67">
        <f>tblGem[[#This Row],[Aantal]]-SUMIFS(tblGem[Aantal],tblGem[Datum],tblGem[[#This Row],[Datum]]-1,tblGem[Plaats],tblGem[[#This Row],[Plaats]])</f>
        <v>0</v>
      </c>
      <c r="G483" s="58" t="str">
        <f>INDEX(tblGemProv[Grootte],MATCH(tblGem[[#This Row],[Plaats]],tblGemProv[Gemeentenaam],0))</f>
        <v>Klein</v>
      </c>
      <c r="H483" s="58" t="str">
        <f>INDEX(tblGemProv[Provincie],MATCH(tblGem[[#This Row],[Plaats]],tblGemProv[Gemeentenaam],0))</f>
        <v>Gelderland</v>
      </c>
      <c r="I483" s="68">
        <f>INDEX(tblGemProv[InwonerAantal],MATCH(tblGem[[#This Row],[Plaats]],tblGemProv[Gemeentenaam],0))</f>
        <v>12154</v>
      </c>
      <c r="J483" s="69">
        <f>tblGem[[#This Row],[Aantal]]/INDEX($N$5:$N$16,MATCH(tblGem[[#This Row],[Prov]],$M$5:$M$16,0))*100000</f>
        <v>0</v>
      </c>
      <c r="K483" s="69">
        <f>tblGem[[#This Row],[Aantal]]/tblGem[[#This Row],[Inwoners]]*100000</f>
        <v>0</v>
      </c>
      <c r="M483" s="58"/>
      <c r="N483" s="58"/>
    </row>
    <row r="484" spans="2:14" x14ac:dyDescent="0.3">
      <c r="B484" s="63">
        <v>43910</v>
      </c>
      <c r="C484" s="64" t="s">
        <v>127</v>
      </c>
      <c r="D484" s="65">
        <v>12.8</v>
      </c>
      <c r="E484" s="66">
        <v>5</v>
      </c>
      <c r="F484" s="67">
        <f>tblGem[[#This Row],[Aantal]]-SUMIFS(tblGem[Aantal],tblGem[Datum],tblGem[[#This Row],[Datum]]-1,tblGem[Plaats],tblGem[[#This Row],[Plaats]])</f>
        <v>2</v>
      </c>
      <c r="G484" s="58" t="str">
        <f>INDEX(tblGemProv[Grootte],MATCH(tblGem[[#This Row],[Plaats]],tblGemProv[Gemeentenaam],0))</f>
        <v>Klein</v>
      </c>
      <c r="H484" s="58" t="str">
        <f>INDEX(tblGemProv[Provincie],MATCH(tblGem[[#This Row],[Plaats]],tblGemProv[Gemeentenaam],0))</f>
        <v>Noord-Holland</v>
      </c>
      <c r="I484" s="68">
        <f>INDEX(tblGemProv[InwonerAantal],MATCH(tblGem[[#This Row],[Plaats]],tblGemProv[Gemeentenaam],0))</f>
        <v>39146</v>
      </c>
      <c r="J484" s="69">
        <f>tblGem[[#This Row],[Aantal]]/INDEX($N$5:$N$16,MATCH(tblGem[[#This Row],[Prov]],$M$5:$M$16,0))*100000</f>
        <v>0.17660468313234542</v>
      </c>
      <c r="K484" s="69">
        <f>tblGem[[#This Row],[Aantal]]/tblGem[[#This Row],[Inwoners]]*100000</f>
        <v>12.772697082715986</v>
      </c>
      <c r="M484" s="58"/>
      <c r="N484" s="58"/>
    </row>
    <row r="485" spans="2:14" x14ac:dyDescent="0.3">
      <c r="B485" s="63">
        <v>43910</v>
      </c>
      <c r="C485" s="64" t="s">
        <v>128</v>
      </c>
      <c r="D485" s="65">
        <v>25.7</v>
      </c>
      <c r="E485" s="66">
        <v>7</v>
      </c>
      <c r="F485" s="67">
        <f>tblGem[[#This Row],[Aantal]]-SUMIFS(tblGem[Aantal],tblGem[Datum],tblGem[[#This Row],[Datum]]-1,tblGem[Plaats],tblGem[[#This Row],[Plaats]])</f>
        <v>2</v>
      </c>
      <c r="G485" s="58" t="str">
        <f>INDEX(tblGemProv[Grootte],MATCH(tblGem[[#This Row],[Plaats]],tblGemProv[Gemeentenaam],0))</f>
        <v>Klein</v>
      </c>
      <c r="H485" s="58" t="str">
        <f>INDEX(tblGemProv[Provincie],MATCH(tblGem[[#This Row],[Plaats]],tblGemProv[Gemeentenaam],0))</f>
        <v>Noord-Holland</v>
      </c>
      <c r="I485" s="68">
        <f>INDEX(tblGemProv[InwonerAantal],MATCH(tblGem[[#This Row],[Plaats]],tblGemProv[Gemeentenaam],0))</f>
        <v>27080</v>
      </c>
      <c r="J485" s="69">
        <f>tblGem[[#This Row],[Aantal]]/INDEX($N$5:$N$16,MATCH(tblGem[[#This Row],[Prov]],$M$5:$M$16,0))*100000</f>
        <v>0.24724655638528362</v>
      </c>
      <c r="K485" s="69">
        <f>tblGem[[#This Row],[Aantal]]/tblGem[[#This Row],[Inwoners]]*100000</f>
        <v>25.849335302806502</v>
      </c>
      <c r="M485" s="58"/>
      <c r="N485" s="58"/>
    </row>
    <row r="486" spans="2:14" x14ac:dyDescent="0.3">
      <c r="B486" s="63">
        <v>43910</v>
      </c>
      <c r="C486" s="64" t="s">
        <v>129</v>
      </c>
      <c r="D486" s="65">
        <v>27</v>
      </c>
      <c r="E486" s="66">
        <v>5</v>
      </c>
      <c r="F486" s="67">
        <f>tblGem[[#This Row],[Aantal]]-SUMIFS(tblGem[Aantal],tblGem[Datum],tblGem[[#This Row],[Datum]]-1,tblGem[Plaats],tblGem[[#This Row],[Plaats]])</f>
        <v>1</v>
      </c>
      <c r="G486" s="58" t="str">
        <f>INDEX(tblGemProv[Grootte],MATCH(tblGem[[#This Row],[Plaats]],tblGemProv[Gemeentenaam],0))</f>
        <v>Klein</v>
      </c>
      <c r="H486" s="58" t="str">
        <f>INDEX(tblGemProv[Provincie],MATCH(tblGem[[#This Row],[Plaats]],tblGemProv[Gemeentenaam],0))</f>
        <v>Gelderland</v>
      </c>
      <c r="I486" s="68">
        <f>INDEX(tblGemProv[InwonerAantal],MATCH(tblGem[[#This Row],[Plaats]],tblGemProv[Gemeentenaam],0))</f>
        <v>18603</v>
      </c>
      <c r="J486" s="69">
        <f>tblGem[[#This Row],[Aantal]]/INDEX($N$5:$N$16,MATCH(tblGem[[#This Row],[Prov]],$M$5:$M$16,0))*100000</f>
        <v>0.24270631128637743</v>
      </c>
      <c r="K486" s="69">
        <f>tblGem[[#This Row],[Aantal]]/tblGem[[#This Row],[Inwoners]]*100000</f>
        <v>26.877385367951405</v>
      </c>
      <c r="M486" s="58"/>
      <c r="N486" s="58"/>
    </row>
    <row r="487" spans="2:14" x14ac:dyDescent="0.3">
      <c r="B487" s="63">
        <v>43910</v>
      </c>
      <c r="C487" s="64" t="s">
        <v>130</v>
      </c>
      <c r="D487" s="65">
        <v>2</v>
      </c>
      <c r="E487" s="66">
        <v>1</v>
      </c>
      <c r="F487" s="67">
        <f>tblGem[[#This Row],[Aantal]]-SUMIFS(tblGem[Aantal],tblGem[Datum],tblGem[[#This Row],[Datum]]-1,tblGem[Plaats],tblGem[[#This Row],[Plaats]])</f>
        <v>1</v>
      </c>
      <c r="G487" s="58" t="str">
        <f>INDEX(tblGemProv[Grootte],MATCH(tblGem[[#This Row],[Plaats]],tblGemProv[Gemeentenaam],0))</f>
        <v>Middelgroot</v>
      </c>
      <c r="H487" s="58" t="str">
        <f>INDEX(tblGemProv[Provincie],MATCH(tblGem[[#This Row],[Plaats]],tblGemProv[Gemeentenaam],0))</f>
        <v>Friesland</v>
      </c>
      <c r="I487" s="68">
        <f>INDEX(tblGemProv[InwonerAantal],MATCH(tblGem[[#This Row],[Plaats]],tblGemProv[Gemeentenaam],0))</f>
        <v>50192</v>
      </c>
      <c r="J487" s="69">
        <f>tblGem[[#This Row],[Aantal]]/INDEX($N$5:$N$16,MATCH(tblGem[[#This Row],[Prov]],$M$5:$M$16,0))*100000</f>
        <v>0.15449551036046894</v>
      </c>
      <c r="K487" s="69">
        <f>tblGem[[#This Row],[Aantal]]/tblGem[[#This Row],[Inwoners]]*100000</f>
        <v>1.9923493783869939</v>
      </c>
      <c r="M487" s="58"/>
      <c r="N487" s="58"/>
    </row>
    <row r="488" spans="2:14" x14ac:dyDescent="0.3">
      <c r="B488" s="63">
        <v>43910</v>
      </c>
      <c r="C488" s="64" t="s">
        <v>131</v>
      </c>
      <c r="D488" s="65">
        <v>5.3</v>
      </c>
      <c r="E488" s="66">
        <v>3</v>
      </c>
      <c r="F488" s="67">
        <f>tblGem[[#This Row],[Aantal]]-SUMIFS(tblGem[Aantal],tblGem[Datum],tblGem[[#This Row],[Datum]]-1,tblGem[Plaats],tblGem[[#This Row],[Plaats]])</f>
        <v>1</v>
      </c>
      <c r="G488" s="58" t="str">
        <f>INDEX(tblGemProv[Grootte],MATCH(tblGem[[#This Row],[Plaats]],tblGemProv[Gemeentenaam],0))</f>
        <v>Middelgroot</v>
      </c>
      <c r="H488" s="58" t="str">
        <f>INDEX(tblGemProv[Provincie],MATCH(tblGem[[#This Row],[Plaats]],tblGemProv[Gemeentenaam],0))</f>
        <v>Noord-Holland</v>
      </c>
      <c r="I488" s="68">
        <f>INDEX(tblGemProv[InwonerAantal],MATCH(tblGem[[#This Row],[Plaats]],tblGemProv[Gemeentenaam],0))</f>
        <v>55850</v>
      </c>
      <c r="J488" s="69">
        <f>tblGem[[#This Row],[Aantal]]/INDEX($N$5:$N$16,MATCH(tblGem[[#This Row],[Prov]],$M$5:$M$16,0))*100000</f>
        <v>0.10596280987940725</v>
      </c>
      <c r="K488" s="69">
        <f>tblGem[[#This Row],[Aantal]]/tblGem[[#This Row],[Inwoners]]*100000</f>
        <v>5.3715308863025966</v>
      </c>
      <c r="M488" s="58"/>
      <c r="N488" s="58"/>
    </row>
    <row r="489" spans="2:14" x14ac:dyDescent="0.3">
      <c r="B489" s="63">
        <v>43910</v>
      </c>
      <c r="C489" s="64" t="s">
        <v>132</v>
      </c>
      <c r="D489" s="65">
        <v>20.7</v>
      </c>
      <c r="E489" s="66">
        <v>18</v>
      </c>
      <c r="F489" s="67">
        <f>tblGem[[#This Row],[Aantal]]-SUMIFS(tblGem[Aantal],tblGem[Datum],tblGem[[#This Row],[Datum]]-1,tblGem[Plaats],tblGem[[#This Row],[Plaats]])</f>
        <v>3</v>
      </c>
      <c r="G489" s="58" t="str">
        <f>INDEX(tblGemProv[Grootte],MATCH(tblGem[[#This Row],[Plaats]],tblGemProv[Gemeentenaam],0))</f>
        <v>Middelgroot</v>
      </c>
      <c r="H489" s="58" t="str">
        <f>INDEX(tblGemProv[Provincie],MATCH(tblGem[[#This Row],[Plaats]],tblGemProv[Gemeentenaam],0))</f>
        <v>Limburg</v>
      </c>
      <c r="I489" s="68">
        <f>INDEX(tblGemProv[InwonerAantal],MATCH(tblGem[[#This Row],[Plaats]],tblGemProv[Gemeentenaam],0))</f>
        <v>86762</v>
      </c>
      <c r="J489" s="69">
        <f>tblGem[[#This Row],[Aantal]]/INDEX($N$5:$N$16,MATCH(tblGem[[#This Row],[Prov]],$M$5:$M$16,0))*100000</f>
        <v>1.611173668409718</v>
      </c>
      <c r="K489" s="69">
        <f>tblGem[[#This Row],[Aantal]]/tblGem[[#This Row],[Inwoners]]*100000</f>
        <v>20.746409718540374</v>
      </c>
      <c r="M489" s="58"/>
      <c r="N489" s="58"/>
    </row>
    <row r="490" spans="2:14" x14ac:dyDescent="0.3">
      <c r="B490" s="63">
        <v>43910</v>
      </c>
      <c r="C490" s="64" t="s">
        <v>133</v>
      </c>
      <c r="D490" s="65">
        <v>25.1</v>
      </c>
      <c r="E490" s="66">
        <v>4</v>
      </c>
      <c r="F490" s="67">
        <f>tblGem[[#This Row],[Aantal]]-SUMIFS(tblGem[Aantal],tblGem[Datum],tblGem[[#This Row],[Datum]]-1,tblGem[Plaats],tblGem[[#This Row],[Plaats]])</f>
        <v>0</v>
      </c>
      <c r="G490" s="58" t="str">
        <f>INDEX(tblGemProv[Grootte],MATCH(tblGem[[#This Row],[Plaats]],tblGemProv[Gemeentenaam],0))</f>
        <v>Klein</v>
      </c>
      <c r="H490" s="58" t="str">
        <f>INDEX(tblGemProv[Provincie],MATCH(tblGem[[#This Row],[Plaats]],tblGemProv[Gemeentenaam],0))</f>
        <v>Noord-Brabant</v>
      </c>
      <c r="I490" s="68">
        <f>INDEX(tblGemProv[InwonerAantal],MATCH(tblGem[[#This Row],[Plaats]],tblGemProv[Gemeentenaam],0))</f>
        <v>15886</v>
      </c>
      <c r="J490" s="69">
        <f>tblGem[[#This Row],[Aantal]]/INDEX($N$5:$N$16,MATCH(tblGem[[#This Row],[Prov]],$M$5:$M$16,0))*100000</f>
        <v>0.15820994934908472</v>
      </c>
      <c r="K490" s="69">
        <f>tblGem[[#This Row],[Aantal]]/tblGem[[#This Row],[Inwoners]]*100000</f>
        <v>25.179403248143021</v>
      </c>
      <c r="M490" s="58"/>
      <c r="N490" s="58"/>
    </row>
    <row r="491" spans="2:14" x14ac:dyDescent="0.3">
      <c r="B491" s="63">
        <v>43910</v>
      </c>
      <c r="C491" s="64" t="s">
        <v>134</v>
      </c>
      <c r="D491" s="65">
        <v>12.8</v>
      </c>
      <c r="E491" s="66">
        <v>3</v>
      </c>
      <c r="F491" s="67">
        <f>tblGem[[#This Row],[Aantal]]-SUMIFS(tblGem[Aantal],tblGem[Datum],tblGem[[#This Row],[Datum]]-1,tblGem[Plaats],tblGem[[#This Row],[Plaats]])</f>
        <v>0</v>
      </c>
      <c r="G491" s="58" t="str">
        <f>INDEX(tblGemProv[Grootte],MATCH(tblGem[[#This Row],[Plaats]],tblGemProv[Gemeentenaam],0))</f>
        <v>Klein</v>
      </c>
      <c r="H491" s="58" t="str">
        <f>INDEX(tblGemProv[Provincie],MATCH(tblGem[[#This Row],[Plaats]],tblGemProv[Gemeentenaam],0))</f>
        <v>Noord-Holland</v>
      </c>
      <c r="I491" s="68">
        <f>INDEX(tblGemProv[InwonerAantal],MATCH(tblGem[[#This Row],[Plaats]],tblGemProv[Gemeentenaam],0))</f>
        <v>23099</v>
      </c>
      <c r="J491" s="69">
        <f>tblGem[[#This Row],[Aantal]]/INDEX($N$5:$N$16,MATCH(tblGem[[#This Row],[Prov]],$M$5:$M$16,0))*100000</f>
        <v>0.10596280987940725</v>
      </c>
      <c r="K491" s="69">
        <f>tblGem[[#This Row],[Aantal]]/tblGem[[#This Row],[Inwoners]]*100000</f>
        <v>12.98757521970648</v>
      </c>
      <c r="M491" s="58"/>
      <c r="N491" s="58"/>
    </row>
    <row r="492" spans="2:14" x14ac:dyDescent="0.3">
      <c r="B492" s="63">
        <v>43910</v>
      </c>
      <c r="C492" s="64" t="s">
        <v>135</v>
      </c>
      <c r="D492" s="65">
        <v>5.6</v>
      </c>
      <c r="E492" s="66">
        <v>2</v>
      </c>
      <c r="F492" s="67">
        <f>tblGem[[#This Row],[Aantal]]-SUMIFS(tblGem[Aantal],tblGem[Datum],tblGem[[#This Row],[Datum]]-1,tblGem[Plaats],tblGem[[#This Row],[Plaats]])</f>
        <v>0</v>
      </c>
      <c r="G492" s="58" t="str">
        <f>INDEX(tblGemProv[Grootte],MATCH(tblGem[[#This Row],[Plaats]],tblGemProv[Gemeentenaam],0))</f>
        <v>Klein</v>
      </c>
      <c r="H492" s="58" t="str">
        <f>INDEX(tblGemProv[Provincie],MATCH(tblGem[[#This Row],[Plaats]],tblGemProv[Gemeentenaam],0))</f>
        <v>Overijssel</v>
      </c>
      <c r="I492" s="68">
        <f>INDEX(tblGemProv[InwonerAantal],MATCH(tblGem[[#This Row],[Plaats]],tblGemProv[Gemeentenaam],0))</f>
        <v>35796</v>
      </c>
      <c r="J492" s="69">
        <f>tblGem[[#This Row],[Aantal]]/INDEX($N$5:$N$16,MATCH(tblGem[[#This Row],[Prov]],$M$5:$M$16,0))*100000</f>
        <v>0.17368634504008246</v>
      </c>
      <c r="K492" s="69">
        <f>tblGem[[#This Row],[Aantal]]/tblGem[[#This Row],[Inwoners]]*100000</f>
        <v>5.5872164487652256</v>
      </c>
      <c r="M492" s="58"/>
      <c r="N492" s="58"/>
    </row>
    <row r="493" spans="2:14" x14ac:dyDescent="0.3">
      <c r="B493" s="63">
        <v>43910</v>
      </c>
      <c r="C493" s="64" t="s">
        <v>136</v>
      </c>
      <c r="D493" s="65">
        <v>10</v>
      </c>
      <c r="E493" s="66">
        <v>4</v>
      </c>
      <c r="F493" s="67">
        <f>tblGem[[#This Row],[Aantal]]-SUMIFS(tblGem[Aantal],tblGem[Datum],tblGem[[#This Row],[Datum]]-1,tblGem[Plaats],tblGem[[#This Row],[Plaats]])</f>
        <v>3</v>
      </c>
      <c r="G493" s="58" t="str">
        <f>INDEX(tblGemProv[Grootte],MATCH(tblGem[[#This Row],[Plaats]],tblGemProv[Gemeentenaam],0))</f>
        <v>Klein</v>
      </c>
      <c r="H493" s="58" t="str">
        <f>INDEX(tblGemProv[Provincie],MATCH(tblGem[[#This Row],[Plaats]],tblGemProv[Gemeentenaam],0))</f>
        <v>Zuid-Holland</v>
      </c>
      <c r="I493" s="68">
        <f>INDEX(tblGemProv[InwonerAantal],MATCH(tblGem[[#This Row],[Plaats]],tblGemProv[Gemeentenaam],0))</f>
        <v>39997</v>
      </c>
      <c r="J493" s="69">
        <f>tblGem[[#This Row],[Aantal]]/INDEX($N$5:$N$16,MATCH(tblGem[[#This Row],[Prov]],$M$5:$M$16,0))*100000</f>
        <v>0.10970896953107644</v>
      </c>
      <c r="K493" s="69">
        <f>tblGem[[#This Row],[Aantal]]/tblGem[[#This Row],[Inwoners]]*100000</f>
        <v>10.000750056254219</v>
      </c>
      <c r="M493" s="58"/>
      <c r="N493" s="58"/>
    </row>
    <row r="494" spans="2:14" x14ac:dyDescent="0.3">
      <c r="B494" s="63">
        <v>43910</v>
      </c>
      <c r="C494" s="64" t="s">
        <v>137</v>
      </c>
      <c r="D494" s="65">
        <v>28.4</v>
      </c>
      <c r="E494" s="66">
        <v>26</v>
      </c>
      <c r="F494" s="67">
        <f>tblGem[[#This Row],[Aantal]]-SUMIFS(tblGem[Aantal],tblGem[Datum],tblGem[[#This Row],[Datum]]-1,tblGem[Plaats],tblGem[[#This Row],[Plaats]])</f>
        <v>4</v>
      </c>
      <c r="G494" s="58" t="str">
        <f>INDEX(tblGemProv[Grootte],MATCH(tblGem[[#This Row],[Plaats]],tblGemProv[Gemeentenaam],0))</f>
        <v>Middelgroot</v>
      </c>
      <c r="H494" s="58" t="str">
        <f>INDEX(tblGemProv[Provincie],MATCH(tblGem[[#This Row],[Plaats]],tblGemProv[Gemeentenaam],0))</f>
        <v>Noord-Brabant</v>
      </c>
      <c r="I494" s="68">
        <f>INDEX(tblGemProv[InwonerAantal],MATCH(tblGem[[#This Row],[Plaats]],tblGemProv[Gemeentenaam],0))</f>
        <v>90903</v>
      </c>
      <c r="J494" s="69">
        <f>tblGem[[#This Row],[Aantal]]/INDEX($N$5:$N$16,MATCH(tblGem[[#This Row],[Prov]],$M$5:$M$16,0))*100000</f>
        <v>1.0283646707690506</v>
      </c>
      <c r="K494" s="69">
        <f>tblGem[[#This Row],[Aantal]]/tblGem[[#This Row],[Inwoners]]*100000</f>
        <v>28.601916328394001</v>
      </c>
      <c r="M494" s="58"/>
      <c r="N494" s="58"/>
    </row>
    <row r="495" spans="2:14" x14ac:dyDescent="0.3">
      <c r="B495" s="63">
        <v>43910</v>
      </c>
      <c r="C495" s="64" t="s">
        <v>138</v>
      </c>
      <c r="D495" s="65">
        <v>0</v>
      </c>
      <c r="E495" s="66">
        <v>0</v>
      </c>
      <c r="F495" s="67">
        <f>tblGem[[#This Row],[Aantal]]-SUMIFS(tblGem[Aantal],tblGem[Datum],tblGem[[#This Row],[Datum]]-1,tblGem[Plaats],tblGem[[#This Row],[Plaats]])</f>
        <v>0</v>
      </c>
      <c r="G495" s="58" t="str">
        <f>INDEX(tblGemProv[Grootte],MATCH(tblGem[[#This Row],[Plaats]],tblGemProv[Gemeentenaam],0))</f>
        <v>Klein</v>
      </c>
      <c r="H495" s="58" t="str">
        <f>INDEX(tblGemProv[Provincie],MATCH(tblGem[[#This Row],[Plaats]],tblGemProv[Gemeentenaam],0))</f>
        <v>Zuid-Holland</v>
      </c>
      <c r="I495" s="68">
        <f>INDEX(tblGemProv[InwonerAantal],MATCH(tblGem[[#This Row],[Plaats]],tblGemProv[Gemeentenaam],0))</f>
        <v>30677</v>
      </c>
      <c r="J495" s="69">
        <f>tblGem[[#This Row],[Aantal]]/INDEX($N$5:$N$16,MATCH(tblGem[[#This Row],[Prov]],$M$5:$M$16,0))*100000</f>
        <v>0</v>
      </c>
      <c r="K495" s="69">
        <f>tblGem[[#This Row],[Aantal]]/tblGem[[#This Row],[Inwoners]]*100000</f>
        <v>0</v>
      </c>
      <c r="M495" s="58"/>
      <c r="N495" s="58"/>
    </row>
    <row r="496" spans="2:14" x14ac:dyDescent="0.3">
      <c r="B496" s="63">
        <v>43910</v>
      </c>
      <c r="C496" s="64" t="s">
        <v>139</v>
      </c>
      <c r="D496" s="65">
        <v>6.2</v>
      </c>
      <c r="E496" s="66">
        <v>5</v>
      </c>
      <c r="F496" s="67">
        <f>tblGem[[#This Row],[Aantal]]-SUMIFS(tblGem[Aantal],tblGem[Datum],tblGem[[#This Row],[Datum]]-1,tblGem[Plaats],tblGem[[#This Row],[Plaats]])</f>
        <v>1</v>
      </c>
      <c r="G496" s="58" t="str">
        <f>INDEX(tblGemProv[Grootte],MATCH(tblGem[[#This Row],[Plaats]],tblGemProv[Gemeentenaam],0))</f>
        <v>Middelgroot</v>
      </c>
      <c r="H496" s="58" t="str">
        <f>INDEX(tblGemProv[Provincie],MATCH(tblGem[[#This Row],[Plaats]],tblGemProv[Gemeentenaam],0))</f>
        <v>Overijssel</v>
      </c>
      <c r="I496" s="68">
        <f>INDEX(tblGemProv[InwonerAantal],MATCH(tblGem[[#This Row],[Plaats]],tblGemProv[Gemeentenaam],0))</f>
        <v>80593</v>
      </c>
      <c r="J496" s="69">
        <f>tblGem[[#This Row],[Aantal]]/INDEX($N$5:$N$16,MATCH(tblGem[[#This Row],[Prov]],$M$5:$M$16,0))*100000</f>
        <v>0.43421586260020617</v>
      </c>
      <c r="K496" s="69">
        <f>tblGem[[#This Row],[Aantal]]/tblGem[[#This Row],[Inwoners]]*100000</f>
        <v>6.2040127554502247</v>
      </c>
      <c r="M496" s="58"/>
      <c r="N496" s="58"/>
    </row>
    <row r="497" spans="2:14" x14ac:dyDescent="0.3">
      <c r="B497" s="63">
        <v>43910</v>
      </c>
      <c r="C497" s="64" t="s">
        <v>140</v>
      </c>
      <c r="D497" s="65">
        <v>0</v>
      </c>
      <c r="E497" s="66">
        <v>0</v>
      </c>
      <c r="F497" s="67">
        <f>tblGem[[#This Row],[Aantal]]-SUMIFS(tblGem[Aantal],tblGem[Datum],tblGem[[#This Row],[Datum]]-1,tblGem[Plaats],tblGem[[#This Row],[Plaats]])</f>
        <v>0</v>
      </c>
      <c r="G497" s="58" t="str">
        <f>INDEX(tblGemProv[Grootte],MATCH(tblGem[[#This Row],[Plaats]],tblGemProv[Gemeentenaam],0))</f>
        <v>Klein</v>
      </c>
      <c r="H497" s="58" t="str">
        <f>INDEX(tblGemProv[Provincie],MATCH(tblGem[[#This Row],[Plaats]],tblGemProv[Gemeentenaam],0))</f>
        <v>Groningen</v>
      </c>
      <c r="I497" s="68">
        <f>INDEX(tblGemProv[InwonerAantal],MATCH(tblGem[[#This Row],[Plaats]],tblGemProv[Gemeentenaam],0))</f>
        <v>48019</v>
      </c>
      <c r="J497" s="69">
        <f>tblGem[[#This Row],[Aantal]]/INDEX($N$5:$N$16,MATCH(tblGem[[#This Row],[Prov]],$M$5:$M$16,0))*100000</f>
        <v>0</v>
      </c>
      <c r="K497" s="69">
        <f>tblGem[[#This Row],[Aantal]]/tblGem[[#This Row],[Inwoners]]*100000</f>
        <v>0</v>
      </c>
      <c r="M497" s="58"/>
      <c r="N497" s="58"/>
    </row>
    <row r="498" spans="2:14" x14ac:dyDescent="0.3">
      <c r="B498" s="63">
        <v>43910</v>
      </c>
      <c r="C498" s="64" t="s">
        <v>141</v>
      </c>
      <c r="D498" s="65">
        <v>42.5</v>
      </c>
      <c r="E498" s="66">
        <v>7</v>
      </c>
      <c r="F498" s="67">
        <f>tblGem[[#This Row],[Aantal]]-SUMIFS(tblGem[Aantal],tblGem[Datum],tblGem[[#This Row],[Datum]]-1,tblGem[Plaats],tblGem[[#This Row],[Plaats]])</f>
        <v>1</v>
      </c>
      <c r="G498" s="58" t="str">
        <f>INDEX(tblGemProv[Grootte],MATCH(tblGem[[#This Row],[Plaats]],tblGemProv[Gemeentenaam],0))</f>
        <v>Klein</v>
      </c>
      <c r="H498" s="58" t="str">
        <f>INDEX(tblGemProv[Provincie],MATCH(tblGem[[#This Row],[Plaats]],tblGemProv[Gemeentenaam],0))</f>
        <v>Gelderland</v>
      </c>
      <c r="I498" s="68">
        <f>INDEX(tblGemProv[InwonerAantal],MATCH(tblGem[[#This Row],[Plaats]],tblGemProv[Gemeentenaam],0))</f>
        <v>16462</v>
      </c>
      <c r="J498" s="69">
        <f>tblGem[[#This Row],[Aantal]]/INDEX($N$5:$N$16,MATCH(tblGem[[#This Row],[Prov]],$M$5:$M$16,0))*100000</f>
        <v>0.33978883580092839</v>
      </c>
      <c r="K498" s="69">
        <f>tblGem[[#This Row],[Aantal]]/tblGem[[#This Row],[Inwoners]]*100000</f>
        <v>42.522172275543674</v>
      </c>
      <c r="M498" s="58"/>
      <c r="N498" s="58"/>
    </row>
    <row r="499" spans="2:14" x14ac:dyDescent="0.3">
      <c r="B499" s="63">
        <v>43910</v>
      </c>
      <c r="C499" s="64" t="s">
        <v>142</v>
      </c>
      <c r="D499" s="65">
        <v>15.9</v>
      </c>
      <c r="E499" s="66">
        <v>7</v>
      </c>
      <c r="F499" s="67">
        <f>tblGem[[#This Row],[Aantal]]-SUMIFS(tblGem[Aantal],tblGem[Datum],tblGem[[#This Row],[Datum]]-1,tblGem[Plaats],tblGem[[#This Row],[Plaats]])</f>
        <v>1</v>
      </c>
      <c r="G499" s="58" t="str">
        <f>INDEX(tblGemProv[Grootte],MATCH(tblGem[[#This Row],[Plaats]],tblGemProv[Gemeentenaam],0))</f>
        <v>Klein</v>
      </c>
      <c r="H499" s="58" t="str">
        <f>INDEX(tblGemProv[Provincie],MATCH(tblGem[[#This Row],[Plaats]],tblGemProv[Gemeentenaam],0))</f>
        <v>Noord-Brabant</v>
      </c>
      <c r="I499" s="68">
        <f>INDEX(tblGemProv[InwonerAantal],MATCH(tblGem[[#This Row],[Plaats]],tblGemProv[Gemeentenaam],0))</f>
        <v>43723</v>
      </c>
      <c r="J499" s="69">
        <f>tblGem[[#This Row],[Aantal]]/INDEX($N$5:$N$16,MATCH(tblGem[[#This Row],[Prov]],$M$5:$M$16,0))*100000</f>
        <v>0.27686741136089826</v>
      </c>
      <c r="K499" s="69">
        <f>tblGem[[#This Row],[Aantal]]/tblGem[[#This Row],[Inwoners]]*100000</f>
        <v>16.00988038332228</v>
      </c>
      <c r="M499" s="58"/>
      <c r="N499" s="58"/>
    </row>
    <row r="500" spans="2:14" x14ac:dyDescent="0.3">
      <c r="B500" s="63">
        <v>43910</v>
      </c>
      <c r="C500" s="64" t="s">
        <v>143</v>
      </c>
      <c r="D500" s="65">
        <v>9.1</v>
      </c>
      <c r="E500" s="66">
        <v>2</v>
      </c>
      <c r="F500" s="67">
        <f>tblGem[[#This Row],[Aantal]]-SUMIFS(tblGem[Aantal],tblGem[Datum],tblGem[[#This Row],[Datum]]-1,tblGem[Plaats],tblGem[[#This Row],[Plaats]])</f>
        <v>1</v>
      </c>
      <c r="G500" s="58" t="str">
        <f>INDEX(tblGemProv[Grootte],MATCH(tblGem[[#This Row],[Plaats]],tblGemProv[Gemeentenaam],0))</f>
        <v>Klein</v>
      </c>
      <c r="H500" s="58" t="str">
        <f>INDEX(tblGemProv[Provincie],MATCH(tblGem[[#This Row],[Plaats]],tblGemProv[Gemeentenaam],0))</f>
        <v>Zuid-Holland</v>
      </c>
      <c r="I500" s="68">
        <f>INDEX(tblGemProv[InwonerAantal],MATCH(tblGem[[#This Row],[Plaats]],tblGemProv[Gemeentenaam],0))</f>
        <v>21812</v>
      </c>
      <c r="J500" s="69">
        <f>tblGem[[#This Row],[Aantal]]/INDEX($N$5:$N$16,MATCH(tblGem[[#This Row],[Prov]],$M$5:$M$16,0))*100000</f>
        <v>5.4854484765538218E-2</v>
      </c>
      <c r="K500" s="69">
        <f>tblGem[[#This Row],[Aantal]]/tblGem[[#This Row],[Inwoners]]*100000</f>
        <v>9.1692646249770764</v>
      </c>
      <c r="M500" s="58"/>
      <c r="N500" s="58"/>
    </row>
    <row r="501" spans="2:14" x14ac:dyDescent="0.3">
      <c r="B501" s="63">
        <v>43910</v>
      </c>
      <c r="C501" s="64" t="s">
        <v>144</v>
      </c>
      <c r="D501" s="65">
        <v>26.1</v>
      </c>
      <c r="E501" s="66">
        <v>4</v>
      </c>
      <c r="F501" s="67">
        <f>tblGem[[#This Row],[Aantal]]-SUMIFS(tblGem[Aantal],tblGem[Datum],tblGem[[#This Row],[Datum]]-1,tblGem[Plaats],tblGem[[#This Row],[Plaats]])</f>
        <v>0</v>
      </c>
      <c r="G501" s="58" t="str">
        <f>INDEX(tblGemProv[Grootte],MATCH(tblGem[[#This Row],[Plaats]],tblGemProv[Gemeentenaam],0))</f>
        <v>Klein</v>
      </c>
      <c r="H501" s="58" t="str">
        <f>INDEX(tblGemProv[Provincie],MATCH(tblGem[[#This Row],[Plaats]],tblGemProv[Gemeentenaam],0))</f>
        <v>Noord-Brabant</v>
      </c>
      <c r="I501" s="68">
        <f>INDEX(tblGemProv[InwonerAantal],MATCH(tblGem[[#This Row],[Plaats]],tblGemProv[Gemeentenaam],0))</f>
        <v>15366</v>
      </c>
      <c r="J501" s="69">
        <f>tblGem[[#This Row],[Aantal]]/INDEX($N$5:$N$16,MATCH(tblGem[[#This Row],[Prov]],$M$5:$M$16,0))*100000</f>
        <v>0.15820994934908472</v>
      </c>
      <c r="K501" s="69">
        <f>tblGem[[#This Row],[Aantal]]/tblGem[[#This Row],[Inwoners]]*100000</f>
        <v>26.031498112716388</v>
      </c>
      <c r="M501" s="58"/>
      <c r="N501" s="58"/>
    </row>
    <row r="502" spans="2:14" x14ac:dyDescent="0.3">
      <c r="B502" s="63">
        <v>43910</v>
      </c>
      <c r="C502" s="64" t="s">
        <v>145</v>
      </c>
      <c r="D502" s="65">
        <v>5.5</v>
      </c>
      <c r="E502" s="66">
        <v>5</v>
      </c>
      <c r="F502" s="67">
        <f>tblGem[[#This Row],[Aantal]]-SUMIFS(tblGem[Aantal],tblGem[Datum],tblGem[[#This Row],[Datum]]-1,tblGem[Plaats],tblGem[[#This Row],[Plaats]])</f>
        <v>2</v>
      </c>
      <c r="G502" s="58" t="str">
        <f>INDEX(tblGemProv[Grootte],MATCH(tblGem[[#This Row],[Plaats]],tblGemProv[Gemeentenaam],0))</f>
        <v>Middelgroot</v>
      </c>
      <c r="H502" s="58" t="str">
        <f>INDEX(tblGemProv[Provincie],MATCH(tblGem[[#This Row],[Plaats]],tblGemProv[Gemeentenaam],0))</f>
        <v>Noord-Holland</v>
      </c>
      <c r="I502" s="68">
        <f>INDEX(tblGemProv[InwonerAantal],MATCH(tblGem[[#This Row],[Plaats]],tblGemProv[Gemeentenaam],0))</f>
        <v>89521</v>
      </c>
      <c r="J502" s="69">
        <f>tblGem[[#This Row],[Aantal]]/INDEX($N$5:$N$16,MATCH(tblGem[[#This Row],[Prov]],$M$5:$M$16,0))*100000</f>
        <v>0.17660468313234542</v>
      </c>
      <c r="K502" s="69">
        <f>tblGem[[#This Row],[Aantal]]/tblGem[[#This Row],[Inwoners]]*100000</f>
        <v>5.5852816657544038</v>
      </c>
      <c r="M502" s="58"/>
      <c r="N502" s="58"/>
    </row>
    <row r="503" spans="2:14" x14ac:dyDescent="0.3">
      <c r="B503" s="63">
        <v>43910</v>
      </c>
      <c r="C503" s="64" t="s">
        <v>146</v>
      </c>
      <c r="D503" s="65">
        <v>19.600000000000001</v>
      </c>
      <c r="E503" s="66">
        <v>17</v>
      </c>
      <c r="F503" s="67">
        <f>tblGem[[#This Row],[Aantal]]-SUMIFS(tblGem[Aantal],tblGem[Datum],tblGem[[#This Row],[Datum]]-1,tblGem[Plaats],tblGem[[#This Row],[Plaats]])</f>
        <v>5</v>
      </c>
      <c r="G503" s="58" t="str">
        <f>INDEX(tblGemProv[Grootte],MATCH(tblGem[[#This Row],[Plaats]],tblGemProv[Gemeentenaam],0))</f>
        <v>Middelgroot</v>
      </c>
      <c r="H503" s="58" t="str">
        <f>INDEX(tblGemProv[Provincie],MATCH(tblGem[[#This Row],[Plaats]],tblGemProv[Gemeentenaam],0))</f>
        <v>Zuid-Holland</v>
      </c>
      <c r="I503" s="68">
        <f>INDEX(tblGemProv[InwonerAantal],MATCH(tblGem[[#This Row],[Plaats]],tblGemProv[Gemeentenaam],0))</f>
        <v>86115</v>
      </c>
      <c r="J503" s="69">
        <f>tblGem[[#This Row],[Aantal]]/INDEX($N$5:$N$16,MATCH(tblGem[[#This Row],[Prov]],$M$5:$M$16,0))*100000</f>
        <v>0.46626312050707491</v>
      </c>
      <c r="K503" s="69">
        <f>tblGem[[#This Row],[Aantal]]/tblGem[[#This Row],[Inwoners]]*100000</f>
        <v>19.741043952853744</v>
      </c>
      <c r="M503" s="58"/>
      <c r="N503" s="58"/>
    </row>
    <row r="504" spans="2:14" x14ac:dyDescent="0.3">
      <c r="B504" s="63">
        <v>43910</v>
      </c>
      <c r="C504" s="64" t="s">
        <v>147</v>
      </c>
      <c r="D504" s="65">
        <v>8.6</v>
      </c>
      <c r="E504" s="66">
        <v>3</v>
      </c>
      <c r="F504" s="67">
        <f>tblGem[[#This Row],[Aantal]]-SUMIFS(tblGem[Aantal],tblGem[Datum],tblGem[[#This Row],[Datum]]-1,tblGem[Plaats],tblGem[[#This Row],[Plaats]])</f>
        <v>0</v>
      </c>
      <c r="G504" s="58" t="str">
        <f>INDEX(tblGemProv[Grootte],MATCH(tblGem[[#This Row],[Plaats]],tblGemProv[Gemeentenaam],0))</f>
        <v>Klein</v>
      </c>
      <c r="H504" s="58" t="str">
        <f>INDEX(tblGemProv[Provincie],MATCH(tblGem[[#This Row],[Plaats]],tblGemProv[Gemeentenaam],0))</f>
        <v>Overijssel</v>
      </c>
      <c r="I504" s="68">
        <f>INDEX(tblGemProv[InwonerAantal],MATCH(tblGem[[#This Row],[Plaats]],tblGemProv[Gemeentenaam],0))</f>
        <v>34930</v>
      </c>
      <c r="J504" s="69">
        <f>tblGem[[#This Row],[Aantal]]/INDEX($N$5:$N$16,MATCH(tblGem[[#This Row],[Prov]],$M$5:$M$16,0))*100000</f>
        <v>0.26052951756012371</v>
      </c>
      <c r="K504" s="69">
        <f>tblGem[[#This Row],[Aantal]]/tblGem[[#This Row],[Inwoners]]*100000</f>
        <v>8.588605782994561</v>
      </c>
      <c r="M504" s="58"/>
      <c r="N504" s="58"/>
    </row>
    <row r="505" spans="2:14" x14ac:dyDescent="0.3">
      <c r="B505" s="63">
        <v>43910</v>
      </c>
      <c r="C505" s="64" t="s">
        <v>148</v>
      </c>
      <c r="D505" s="65">
        <v>6.3</v>
      </c>
      <c r="E505" s="66">
        <v>3</v>
      </c>
      <c r="F505" s="67">
        <f>tblGem[[#This Row],[Aantal]]-SUMIFS(tblGem[Aantal],tblGem[Datum],tblGem[[#This Row],[Datum]]-1,tblGem[Plaats],tblGem[[#This Row],[Plaats]])</f>
        <v>0</v>
      </c>
      <c r="G505" s="58" t="str">
        <f>INDEX(tblGemProv[Grootte],MATCH(tblGem[[#This Row],[Plaats]],tblGemProv[Gemeentenaam],0))</f>
        <v>Klein</v>
      </c>
      <c r="H505" s="58" t="str">
        <f>INDEX(tblGemProv[Provincie],MATCH(tblGem[[#This Row],[Plaats]],tblGemProv[Gemeentenaam],0))</f>
        <v>Noord-Holland</v>
      </c>
      <c r="I505" s="68">
        <f>INDEX(tblGemProv[InwonerAantal],MATCH(tblGem[[#This Row],[Plaats]],tblGemProv[Gemeentenaam],0))</f>
        <v>47681</v>
      </c>
      <c r="J505" s="69">
        <f>tblGem[[#This Row],[Aantal]]/INDEX($N$5:$N$16,MATCH(tblGem[[#This Row],[Prov]],$M$5:$M$16,0))*100000</f>
        <v>0.10596280987940725</v>
      </c>
      <c r="K505" s="69">
        <f>tblGem[[#This Row],[Aantal]]/tblGem[[#This Row],[Inwoners]]*100000</f>
        <v>6.2918143495312595</v>
      </c>
      <c r="M505" s="58"/>
      <c r="N505" s="58"/>
    </row>
    <row r="506" spans="2:14" x14ac:dyDescent="0.3">
      <c r="B506" s="63">
        <v>43910</v>
      </c>
      <c r="C506" s="64" t="s">
        <v>149</v>
      </c>
      <c r="D506" s="65">
        <v>7.2</v>
      </c>
      <c r="E506" s="66">
        <v>4</v>
      </c>
      <c r="F506" s="67">
        <f>tblGem[[#This Row],[Aantal]]-SUMIFS(tblGem[Aantal],tblGem[Datum],tblGem[[#This Row],[Datum]]-1,tblGem[Plaats],tblGem[[#This Row],[Plaats]])</f>
        <v>1</v>
      </c>
      <c r="G506" s="58" t="str">
        <f>INDEX(tblGemProv[Grootte],MATCH(tblGem[[#This Row],[Plaats]],tblGemProv[Gemeentenaam],0))</f>
        <v>Middelgroot</v>
      </c>
      <c r="H506" s="58" t="str">
        <f>INDEX(tblGemProv[Provincie],MATCH(tblGem[[#This Row],[Plaats]],tblGemProv[Gemeentenaam],0))</f>
        <v>Drenthe</v>
      </c>
      <c r="I506" s="68">
        <f>INDEX(tblGemProv[InwonerAantal],MATCH(tblGem[[#This Row],[Plaats]],tblGemProv[Gemeentenaam],0))</f>
        <v>55677</v>
      </c>
      <c r="J506" s="69">
        <f>tblGem[[#This Row],[Aantal]]/INDEX($N$5:$N$16,MATCH(tblGem[[#This Row],[Prov]],$M$5:$M$16,0))*100000</f>
        <v>0.8128429181060759</v>
      </c>
      <c r="K506" s="69">
        <f>tblGem[[#This Row],[Aantal]]/tblGem[[#This Row],[Inwoners]]*100000</f>
        <v>7.1842951308439744</v>
      </c>
      <c r="M506" s="58"/>
      <c r="N506" s="58"/>
    </row>
    <row r="507" spans="2:14" x14ac:dyDescent="0.3">
      <c r="B507" s="63">
        <v>43910</v>
      </c>
      <c r="C507" s="64" t="s">
        <v>150</v>
      </c>
      <c r="D507" s="65">
        <v>4.0999999999999996</v>
      </c>
      <c r="E507" s="66">
        <v>3</v>
      </c>
      <c r="F507" s="67">
        <f>tblGem[[#This Row],[Aantal]]-SUMIFS(tblGem[Aantal],tblGem[Datum],tblGem[[#This Row],[Datum]]-1,tblGem[Plaats],tblGem[[#This Row],[Plaats]])</f>
        <v>1</v>
      </c>
      <c r="G507" s="58" t="str">
        <f>INDEX(tblGemProv[Grootte],MATCH(tblGem[[#This Row],[Plaats]],tblGemProv[Gemeentenaam],0))</f>
        <v>Middelgroot</v>
      </c>
      <c r="H507" s="58" t="str">
        <f>INDEX(tblGemProv[Provincie],MATCH(tblGem[[#This Row],[Plaats]],tblGemProv[Gemeentenaam],0))</f>
        <v>Noord-Holland</v>
      </c>
      <c r="I507" s="68">
        <f>INDEX(tblGemProv[InwonerAantal],MATCH(tblGem[[#This Row],[Plaats]],tblGemProv[Gemeentenaam],0))</f>
        <v>72806</v>
      </c>
      <c r="J507" s="69">
        <f>tblGem[[#This Row],[Aantal]]/INDEX($N$5:$N$16,MATCH(tblGem[[#This Row],[Prov]],$M$5:$M$16,0))*100000</f>
        <v>0.10596280987940725</v>
      </c>
      <c r="K507" s="69">
        <f>tblGem[[#This Row],[Aantal]]/tblGem[[#This Row],[Inwoners]]*100000</f>
        <v>4.1205395159739586</v>
      </c>
      <c r="M507" s="58"/>
      <c r="N507" s="58"/>
    </row>
    <row r="508" spans="2:14" x14ac:dyDescent="0.3">
      <c r="B508" s="63">
        <v>43910</v>
      </c>
      <c r="C508" s="64" t="s">
        <v>151</v>
      </c>
      <c r="D508" s="65">
        <v>26</v>
      </c>
      <c r="E508" s="66">
        <v>11</v>
      </c>
      <c r="F508" s="67">
        <f>tblGem[[#This Row],[Aantal]]-SUMIFS(tblGem[Aantal],tblGem[Datum],tblGem[[#This Row],[Datum]]-1,tblGem[Plaats],tblGem[[#This Row],[Plaats]])</f>
        <v>1</v>
      </c>
      <c r="G508" s="58" t="str">
        <f>INDEX(tblGemProv[Grootte],MATCH(tblGem[[#This Row],[Plaats]],tblGemProv[Gemeentenaam],0))</f>
        <v>Klein</v>
      </c>
      <c r="H508" s="58" t="str">
        <f>INDEX(tblGemProv[Provincie],MATCH(tblGem[[#This Row],[Plaats]],tblGemProv[Gemeentenaam],0))</f>
        <v>Limburg</v>
      </c>
      <c r="I508" s="68">
        <f>INDEX(tblGemProv[InwonerAantal],MATCH(tblGem[[#This Row],[Plaats]],tblGemProv[Gemeentenaam],0))</f>
        <v>42271</v>
      </c>
      <c r="J508" s="69">
        <f>tblGem[[#This Row],[Aantal]]/INDEX($N$5:$N$16,MATCH(tblGem[[#This Row],[Prov]],$M$5:$M$16,0))*100000</f>
        <v>0.98460613069482761</v>
      </c>
      <c r="K508" s="69">
        <f>tblGem[[#This Row],[Aantal]]/tblGem[[#This Row],[Inwoners]]*100000</f>
        <v>26.022568664095953</v>
      </c>
      <c r="M508" s="58"/>
      <c r="N508" s="58"/>
    </row>
    <row r="509" spans="2:14" x14ac:dyDescent="0.3">
      <c r="B509" s="63">
        <v>43910</v>
      </c>
      <c r="C509" s="64" t="s">
        <v>152</v>
      </c>
      <c r="D509" s="65">
        <v>34.1</v>
      </c>
      <c r="E509" s="66">
        <v>17</v>
      </c>
      <c r="F509" s="67">
        <f>tblGem[[#This Row],[Aantal]]-SUMIFS(tblGem[Aantal],tblGem[Datum],tblGem[[#This Row],[Datum]]-1,tblGem[Plaats],tblGem[[#This Row],[Plaats]])</f>
        <v>0</v>
      </c>
      <c r="G509" s="58" t="str">
        <f>INDEX(tblGemProv[Grootte],MATCH(tblGem[[#This Row],[Plaats]],tblGemProv[Gemeentenaam],0))</f>
        <v>Klein</v>
      </c>
      <c r="H509" s="58" t="str">
        <f>INDEX(tblGemProv[Provincie],MATCH(tblGem[[#This Row],[Plaats]],tblGemProv[Gemeentenaam],0))</f>
        <v>Utrecht</v>
      </c>
      <c r="I509" s="68">
        <f>INDEX(tblGemProv[InwonerAantal],MATCH(tblGem[[#This Row],[Plaats]],tblGemProv[Gemeentenaam],0))</f>
        <v>49579</v>
      </c>
      <c r="J509" s="69">
        <f>tblGem[[#This Row],[Aantal]]/INDEX($N$5:$N$16,MATCH(tblGem[[#This Row],[Prov]],$M$5:$M$16,0))*100000</f>
        <v>1.2776978590293404</v>
      </c>
      <c r="K509" s="69">
        <f>tblGem[[#This Row],[Aantal]]/tblGem[[#This Row],[Inwoners]]*100000</f>
        <v>34.288710946166724</v>
      </c>
      <c r="M509" s="58"/>
      <c r="N509" s="58"/>
    </row>
    <row r="510" spans="2:14" x14ac:dyDescent="0.3">
      <c r="B510" s="63">
        <v>43910</v>
      </c>
      <c r="C510" s="64" t="s">
        <v>153</v>
      </c>
      <c r="D510" s="65">
        <v>7.3</v>
      </c>
      <c r="E510" s="66">
        <v>3</v>
      </c>
      <c r="F510" s="67">
        <f>tblGem[[#This Row],[Aantal]]-SUMIFS(tblGem[Aantal],tblGem[Datum],tblGem[[#This Row],[Datum]]-1,tblGem[Plaats],tblGem[[#This Row],[Plaats]])</f>
        <v>0</v>
      </c>
      <c r="G510" s="58" t="str">
        <f>INDEX(tblGemProv[Grootte],MATCH(tblGem[[#This Row],[Plaats]],tblGemProv[Gemeentenaam],0))</f>
        <v>Klein</v>
      </c>
      <c r="H510" s="58" t="str">
        <f>INDEX(tblGemProv[Provincie],MATCH(tblGem[[#This Row],[Plaats]],tblGemProv[Gemeentenaam],0))</f>
        <v>Noord-Holland</v>
      </c>
      <c r="I510" s="68">
        <f>INDEX(tblGemProv[InwonerAantal],MATCH(tblGem[[#This Row],[Plaats]],tblGemProv[Gemeentenaam],0))</f>
        <v>41369</v>
      </c>
      <c r="J510" s="69">
        <f>tblGem[[#This Row],[Aantal]]/INDEX($N$5:$N$16,MATCH(tblGem[[#This Row],[Prov]],$M$5:$M$16,0))*100000</f>
        <v>0.10596280987940725</v>
      </c>
      <c r="K510" s="69">
        <f>tblGem[[#This Row],[Aantal]]/tblGem[[#This Row],[Inwoners]]*100000</f>
        <v>7.2518069085547152</v>
      </c>
      <c r="M510" s="58"/>
      <c r="N510" s="58"/>
    </row>
    <row r="511" spans="2:14" x14ac:dyDescent="0.3">
      <c r="B511" s="63">
        <v>43910</v>
      </c>
      <c r="C511" s="64" t="s">
        <v>154</v>
      </c>
      <c r="D511" s="65">
        <v>0</v>
      </c>
      <c r="E511" s="66">
        <v>0</v>
      </c>
      <c r="F511" s="67">
        <f>tblGem[[#This Row],[Aantal]]-SUMIFS(tblGem[Aantal],tblGem[Datum],tblGem[[#This Row],[Datum]]-1,tblGem[Plaats],tblGem[[#This Row],[Plaats]])</f>
        <v>0</v>
      </c>
      <c r="G511" s="58" t="str">
        <f>INDEX(tblGemProv[Grootte],MATCH(tblGem[[#This Row],[Plaats]],tblGemProv[Gemeentenaam],0))</f>
        <v>Klein</v>
      </c>
      <c r="H511" s="58" t="str">
        <f>INDEX(tblGemProv[Provincie],MATCH(tblGem[[#This Row],[Plaats]],tblGemProv[Gemeentenaam],0))</f>
        <v>Zeeland</v>
      </c>
      <c r="I511" s="68">
        <f>INDEX(tblGemProv[InwonerAantal],MATCH(tblGem[[#This Row],[Plaats]],tblGemProv[Gemeentenaam],0))</f>
        <v>27472</v>
      </c>
      <c r="J511" s="69">
        <f>tblGem[[#This Row],[Aantal]]/INDEX($N$5:$N$16,MATCH(tblGem[[#This Row],[Prov]],$M$5:$M$16,0))*100000</f>
        <v>0</v>
      </c>
      <c r="K511" s="69">
        <f>tblGem[[#This Row],[Aantal]]/tblGem[[#This Row],[Inwoners]]*100000</f>
        <v>0</v>
      </c>
      <c r="M511" s="58"/>
      <c r="N511" s="58"/>
    </row>
    <row r="512" spans="2:14" x14ac:dyDescent="0.3">
      <c r="B512" s="63">
        <v>43910</v>
      </c>
      <c r="C512" s="64" t="s">
        <v>155</v>
      </c>
      <c r="D512" s="65">
        <v>23.4</v>
      </c>
      <c r="E512" s="66">
        <v>8</v>
      </c>
      <c r="F512" s="67">
        <f>tblGem[[#This Row],[Aantal]]-SUMIFS(tblGem[Aantal],tblGem[Datum],tblGem[[#This Row],[Datum]]-1,tblGem[Plaats],tblGem[[#This Row],[Plaats]])</f>
        <v>0</v>
      </c>
      <c r="G512" s="58" t="str">
        <f>INDEX(tblGemProv[Grootte],MATCH(tblGem[[#This Row],[Plaats]],tblGemProv[Gemeentenaam],0))</f>
        <v>Klein</v>
      </c>
      <c r="H512" s="58" t="str">
        <f>INDEX(tblGemProv[Provincie],MATCH(tblGem[[#This Row],[Plaats]],tblGemProv[Gemeentenaam],0))</f>
        <v>Utrecht</v>
      </c>
      <c r="I512" s="68">
        <f>INDEX(tblGemProv[InwonerAantal],MATCH(tblGem[[#This Row],[Plaats]],tblGemProv[Gemeentenaam],0))</f>
        <v>34302</v>
      </c>
      <c r="J512" s="69">
        <f>tblGem[[#This Row],[Aantal]]/INDEX($N$5:$N$16,MATCH(tblGem[[#This Row],[Prov]],$M$5:$M$16,0))*100000</f>
        <v>0.60126958071968961</v>
      </c>
      <c r="K512" s="69">
        <f>tblGem[[#This Row],[Aantal]]/tblGem[[#This Row],[Inwoners]]*100000</f>
        <v>23.322255262083843</v>
      </c>
      <c r="M512" s="58"/>
      <c r="N512" s="58"/>
    </row>
    <row r="513" spans="2:14" x14ac:dyDescent="0.3">
      <c r="B513" s="63">
        <v>43910</v>
      </c>
      <c r="C513" s="64" t="s">
        <v>156</v>
      </c>
      <c r="D513" s="65">
        <v>3.7</v>
      </c>
      <c r="E513" s="66">
        <v>1</v>
      </c>
      <c r="F513" s="67">
        <f>tblGem[[#This Row],[Aantal]]-SUMIFS(tblGem[Aantal],tblGem[Datum],tblGem[[#This Row],[Datum]]-1,tblGem[Plaats],tblGem[[#This Row],[Plaats]])</f>
        <v>0</v>
      </c>
      <c r="G513" s="58" t="str">
        <f>INDEX(tblGemProv[Grootte],MATCH(tblGem[[#This Row],[Plaats]],tblGemProv[Gemeentenaam],0))</f>
        <v>Klein</v>
      </c>
      <c r="H513" s="58" t="str">
        <f>INDEX(tblGemProv[Provincie],MATCH(tblGem[[#This Row],[Plaats]],tblGemProv[Gemeentenaam],0))</f>
        <v>Zuid-Holland</v>
      </c>
      <c r="I513" s="68">
        <f>INDEX(tblGemProv[InwonerAantal],MATCH(tblGem[[#This Row],[Plaats]],tblGemProv[Gemeentenaam],0))</f>
        <v>26625</v>
      </c>
      <c r="J513" s="69">
        <f>tblGem[[#This Row],[Aantal]]/INDEX($N$5:$N$16,MATCH(tblGem[[#This Row],[Prov]],$M$5:$M$16,0))*100000</f>
        <v>2.7427242382769109E-2</v>
      </c>
      <c r="K513" s="69">
        <f>tblGem[[#This Row],[Aantal]]/tblGem[[#This Row],[Inwoners]]*100000</f>
        <v>3.755868544600939</v>
      </c>
      <c r="M513" s="58"/>
      <c r="N513" s="58"/>
    </row>
    <row r="514" spans="2:14" x14ac:dyDescent="0.3">
      <c r="B514" s="63">
        <v>43910</v>
      </c>
      <c r="C514" s="64" t="s">
        <v>157</v>
      </c>
      <c r="D514" s="65">
        <v>9.3000000000000007</v>
      </c>
      <c r="E514" s="66">
        <v>5</v>
      </c>
      <c r="F514" s="67">
        <f>tblGem[[#This Row],[Aantal]]-SUMIFS(tblGem[Aantal],tblGem[Datum],tblGem[[#This Row],[Datum]]-1,tblGem[Plaats],tblGem[[#This Row],[Plaats]])</f>
        <v>3</v>
      </c>
      <c r="G514" s="58" t="str">
        <f>INDEX(tblGemProv[Grootte],MATCH(tblGem[[#This Row],[Plaats]],tblGemProv[Gemeentenaam],0))</f>
        <v>Middelgroot</v>
      </c>
      <c r="H514" s="58" t="str">
        <f>INDEX(tblGemProv[Provincie],MATCH(tblGem[[#This Row],[Plaats]],tblGemProv[Gemeentenaam],0))</f>
        <v>Overijssel</v>
      </c>
      <c r="I514" s="68">
        <f>INDEX(tblGemProv[InwonerAantal],MATCH(tblGem[[#This Row],[Plaats]],tblGemProv[Gemeentenaam],0))</f>
        <v>53259</v>
      </c>
      <c r="J514" s="69">
        <f>tblGem[[#This Row],[Aantal]]/INDEX($N$5:$N$16,MATCH(tblGem[[#This Row],[Prov]],$M$5:$M$16,0))*100000</f>
        <v>0.43421586260020617</v>
      </c>
      <c r="K514" s="69">
        <f>tblGem[[#This Row],[Aantal]]/tblGem[[#This Row],[Inwoners]]*100000</f>
        <v>9.3880846429711404</v>
      </c>
      <c r="M514" s="58"/>
      <c r="N514" s="58"/>
    </row>
    <row r="515" spans="2:14" x14ac:dyDescent="0.3">
      <c r="B515" s="63">
        <v>43910</v>
      </c>
      <c r="C515" s="64" t="s">
        <v>158</v>
      </c>
      <c r="D515" s="65">
        <v>15.6</v>
      </c>
      <c r="E515" s="66">
        <v>2</v>
      </c>
      <c r="F515" s="67">
        <f>tblGem[[#This Row],[Aantal]]-SUMIFS(tblGem[Aantal],tblGem[Datum],tblGem[[#This Row],[Datum]]-1,tblGem[Plaats],tblGem[[#This Row],[Plaats]])</f>
        <v>0</v>
      </c>
      <c r="G515" s="58" t="str">
        <f>INDEX(tblGemProv[Grootte],MATCH(tblGem[[#This Row],[Plaats]],tblGemProv[Gemeentenaam],0))</f>
        <v>Klein</v>
      </c>
      <c r="H515" s="58" t="str">
        <f>INDEX(tblGemProv[Provincie],MATCH(tblGem[[#This Row],[Plaats]],tblGemProv[Gemeentenaam],0))</f>
        <v>Zeeland</v>
      </c>
      <c r="I515" s="68">
        <f>INDEX(tblGemProv[InwonerAantal],MATCH(tblGem[[#This Row],[Plaats]],tblGemProv[Gemeentenaam],0))</f>
        <v>12720</v>
      </c>
      <c r="J515" s="69">
        <f>tblGem[[#This Row],[Aantal]]/INDEX($N$5:$N$16,MATCH(tblGem[[#This Row],[Prov]],$M$5:$M$16,0))*100000</f>
        <v>0.52314388549426627</v>
      </c>
      <c r="K515" s="69">
        <f>tblGem[[#This Row],[Aantal]]/tblGem[[#This Row],[Inwoners]]*100000</f>
        <v>15.723270440251572</v>
      </c>
      <c r="M515" s="58"/>
      <c r="N515" s="58"/>
    </row>
    <row r="516" spans="2:14" x14ac:dyDescent="0.3">
      <c r="B516" s="63">
        <v>43910</v>
      </c>
      <c r="C516" s="64" t="s">
        <v>159</v>
      </c>
      <c r="D516" s="65">
        <v>4.5999999999999996</v>
      </c>
      <c r="E516" s="66">
        <v>3</v>
      </c>
      <c r="F516" s="67">
        <f>tblGem[[#This Row],[Aantal]]-SUMIFS(tblGem[Aantal],tblGem[Datum],tblGem[[#This Row],[Datum]]-1,tblGem[Plaats],tblGem[[#This Row],[Plaats]])</f>
        <v>1</v>
      </c>
      <c r="G516" s="58" t="str">
        <f>INDEX(tblGemProv[Grootte],MATCH(tblGem[[#This Row],[Plaats]],tblGemProv[Gemeentenaam],0))</f>
        <v>Middelgroot</v>
      </c>
      <c r="H516" s="58" t="str">
        <f>INDEX(tblGemProv[Provincie],MATCH(tblGem[[#This Row],[Plaats]],tblGemProv[Gemeentenaam],0))</f>
        <v>Zuid-Holland</v>
      </c>
      <c r="I516" s="68">
        <f>INDEX(tblGemProv[InwonerAantal],MATCH(tblGem[[#This Row],[Plaats]],tblGemProv[Gemeentenaam],0))</f>
        <v>64956</v>
      </c>
      <c r="J516" s="69">
        <f>tblGem[[#This Row],[Aantal]]/INDEX($N$5:$N$16,MATCH(tblGem[[#This Row],[Prov]],$M$5:$M$16,0))*100000</f>
        <v>8.2281727148307338E-2</v>
      </c>
      <c r="K516" s="69">
        <f>tblGem[[#This Row],[Aantal]]/tblGem[[#This Row],[Inwoners]]*100000</f>
        <v>4.6185109920561613</v>
      </c>
      <c r="M516" s="58"/>
      <c r="N516" s="58"/>
    </row>
    <row r="517" spans="2:14" x14ac:dyDescent="0.3">
      <c r="B517" s="63">
        <v>43910</v>
      </c>
      <c r="C517" s="64" t="s">
        <v>160</v>
      </c>
      <c r="D517" s="65">
        <v>11</v>
      </c>
      <c r="E517" s="66">
        <v>5</v>
      </c>
      <c r="F517" s="67">
        <f>tblGem[[#This Row],[Aantal]]-SUMIFS(tblGem[Aantal],tblGem[Datum],tblGem[[#This Row],[Datum]]-1,tblGem[Plaats],tblGem[[#This Row],[Plaats]])</f>
        <v>2</v>
      </c>
      <c r="G517" s="58" t="str">
        <f>INDEX(tblGemProv[Grootte],MATCH(tblGem[[#This Row],[Plaats]],tblGemProv[Gemeentenaam],0))</f>
        <v>Klein</v>
      </c>
      <c r="H517" s="58" t="str">
        <f>INDEX(tblGemProv[Provincie],MATCH(tblGem[[#This Row],[Plaats]],tblGemProv[Gemeentenaam],0))</f>
        <v>Limburg</v>
      </c>
      <c r="I517" s="68">
        <f>INDEX(tblGemProv[InwonerAantal],MATCH(tblGem[[#This Row],[Plaats]],tblGemProv[Gemeentenaam],0))</f>
        <v>45823</v>
      </c>
      <c r="J517" s="69">
        <f>tblGem[[#This Row],[Aantal]]/INDEX($N$5:$N$16,MATCH(tblGem[[#This Row],[Prov]],$M$5:$M$16,0))*100000</f>
        <v>0.44754824122492165</v>
      </c>
      <c r="K517" s="69">
        <f>tblGem[[#This Row],[Aantal]]/tblGem[[#This Row],[Inwoners]]*100000</f>
        <v>10.91155096785457</v>
      </c>
      <c r="M517" s="58"/>
      <c r="N517" s="58"/>
    </row>
    <row r="518" spans="2:14" x14ac:dyDescent="0.3">
      <c r="B518" s="63">
        <v>43910</v>
      </c>
      <c r="C518" s="64" t="s">
        <v>161</v>
      </c>
      <c r="D518" s="65">
        <v>4.4000000000000004</v>
      </c>
      <c r="E518" s="66">
        <v>1</v>
      </c>
      <c r="F518" s="67">
        <f>tblGem[[#This Row],[Aantal]]-SUMIFS(tblGem[Aantal],tblGem[Datum],tblGem[[#This Row],[Datum]]-1,tblGem[Plaats],tblGem[[#This Row],[Plaats]])</f>
        <v>0</v>
      </c>
      <c r="G518" s="58" t="str">
        <f>INDEX(tblGemProv[Grootte],MATCH(tblGem[[#This Row],[Plaats]],tblGemProv[Gemeentenaam],0))</f>
        <v>Klein</v>
      </c>
      <c r="H518" s="58" t="str">
        <f>INDEX(tblGemProv[Provincie],MATCH(tblGem[[#This Row],[Plaats]],tblGemProv[Gemeentenaam],0))</f>
        <v>Noord-Holland</v>
      </c>
      <c r="I518" s="68">
        <f>INDEX(tblGemProv[InwonerAantal],MATCH(tblGem[[#This Row],[Plaats]],tblGemProv[Gemeentenaam],0))</f>
        <v>22659</v>
      </c>
      <c r="J518" s="69">
        <f>tblGem[[#This Row],[Aantal]]/INDEX($N$5:$N$16,MATCH(tblGem[[#This Row],[Prov]],$M$5:$M$16,0))*100000</f>
        <v>3.5320936626469089E-2</v>
      </c>
      <c r="K518" s="69">
        <f>tblGem[[#This Row],[Aantal]]/tblGem[[#This Row],[Inwoners]]*100000</f>
        <v>4.413257425305618</v>
      </c>
      <c r="M518" s="58"/>
      <c r="N518" s="58"/>
    </row>
    <row r="519" spans="2:14" x14ac:dyDescent="0.3">
      <c r="B519" s="63">
        <v>43910</v>
      </c>
      <c r="C519" s="64" t="s">
        <v>162</v>
      </c>
      <c r="D519" s="65">
        <v>6.8</v>
      </c>
      <c r="E519" s="66">
        <v>2</v>
      </c>
      <c r="F519" s="67">
        <f>tblGem[[#This Row],[Aantal]]-SUMIFS(tblGem[Aantal],tblGem[Datum],tblGem[[#This Row],[Datum]]-1,tblGem[Plaats],tblGem[[#This Row],[Plaats]])</f>
        <v>0</v>
      </c>
      <c r="G519" s="58" t="str">
        <f>INDEX(tblGemProv[Grootte],MATCH(tblGem[[#This Row],[Plaats]],tblGemProv[Gemeentenaam],0))</f>
        <v>Klein</v>
      </c>
      <c r="H519" s="58" t="str">
        <f>INDEX(tblGemProv[Provincie],MATCH(tblGem[[#This Row],[Plaats]],tblGemProv[Gemeentenaam],0))</f>
        <v>Zuid-Holland</v>
      </c>
      <c r="I519" s="68">
        <f>INDEX(tblGemProv[InwonerAantal],MATCH(tblGem[[#This Row],[Plaats]],tblGemProv[Gemeentenaam],0))</f>
        <v>29306</v>
      </c>
      <c r="J519" s="69">
        <f>tblGem[[#This Row],[Aantal]]/INDEX($N$5:$N$16,MATCH(tblGem[[#This Row],[Prov]],$M$5:$M$16,0))*100000</f>
        <v>5.4854484765538218E-2</v>
      </c>
      <c r="K519" s="69">
        <f>tblGem[[#This Row],[Aantal]]/tblGem[[#This Row],[Inwoners]]*100000</f>
        <v>6.8245410496144139</v>
      </c>
      <c r="M519" s="58"/>
      <c r="N519" s="58"/>
    </row>
    <row r="520" spans="2:14" x14ac:dyDescent="0.3">
      <c r="B520" s="63">
        <v>43910</v>
      </c>
      <c r="C520" s="64" t="s">
        <v>163</v>
      </c>
      <c r="D520" s="65">
        <v>12.5</v>
      </c>
      <c r="E520" s="66">
        <v>7</v>
      </c>
      <c r="F520" s="67">
        <f>tblGem[[#This Row],[Aantal]]-SUMIFS(tblGem[Aantal],tblGem[Datum],tblGem[[#This Row],[Datum]]-1,tblGem[Plaats],tblGem[[#This Row],[Plaats]])</f>
        <v>2</v>
      </c>
      <c r="G520" s="58" t="str">
        <f>INDEX(tblGemProv[Grootte],MATCH(tblGem[[#This Row],[Plaats]],tblGemProv[Gemeentenaam],0))</f>
        <v>Middelgroot</v>
      </c>
      <c r="H520" s="58" t="str">
        <f>INDEX(tblGemProv[Provincie],MATCH(tblGem[[#This Row],[Plaats]],tblGemProv[Gemeentenaam],0))</f>
        <v>Zuid-Holland</v>
      </c>
      <c r="I520" s="68">
        <f>INDEX(tblGemProv[InwonerAantal],MATCH(tblGem[[#This Row],[Plaats]],tblGemProv[Gemeentenaam],0))</f>
        <v>55644</v>
      </c>
      <c r="J520" s="69">
        <f>tblGem[[#This Row],[Aantal]]/INDEX($N$5:$N$16,MATCH(tblGem[[#This Row],[Prov]],$M$5:$M$16,0))*100000</f>
        <v>0.19199069667938376</v>
      </c>
      <c r="K520" s="69">
        <f>tblGem[[#This Row],[Aantal]]/tblGem[[#This Row],[Inwoners]]*100000</f>
        <v>12.579972683487888</v>
      </c>
      <c r="M520" s="58"/>
      <c r="N520" s="58"/>
    </row>
    <row r="521" spans="2:14" x14ac:dyDescent="0.3">
      <c r="B521" s="63">
        <v>43910</v>
      </c>
      <c r="C521" s="64" t="s">
        <v>164</v>
      </c>
      <c r="D521" s="65">
        <v>26.9</v>
      </c>
      <c r="E521" s="66">
        <v>6</v>
      </c>
      <c r="F521" s="67">
        <f>tblGem[[#This Row],[Aantal]]-SUMIFS(tblGem[Aantal],tblGem[Datum],tblGem[[#This Row],[Datum]]-1,tblGem[Plaats],tblGem[[#This Row],[Plaats]])</f>
        <v>2</v>
      </c>
      <c r="G521" s="58" t="str">
        <f>INDEX(tblGemProv[Grootte],MATCH(tblGem[[#This Row],[Plaats]],tblGemProv[Gemeentenaam],0))</f>
        <v>Klein</v>
      </c>
      <c r="H521" s="58" t="str">
        <f>INDEX(tblGemProv[Provincie],MATCH(tblGem[[#This Row],[Plaats]],tblGemProv[Gemeentenaam],0))</f>
        <v>Noord-Brabant</v>
      </c>
      <c r="I521" s="68">
        <f>INDEX(tblGemProv[InwonerAantal],MATCH(tblGem[[#This Row],[Plaats]],tblGemProv[Gemeentenaam],0))</f>
        <v>22158</v>
      </c>
      <c r="J521" s="69">
        <f>tblGem[[#This Row],[Aantal]]/INDEX($N$5:$N$16,MATCH(tblGem[[#This Row],[Prov]],$M$5:$M$16,0))*100000</f>
        <v>0.23731492402362706</v>
      </c>
      <c r="K521" s="69">
        <f>tblGem[[#This Row],[Aantal]]/tblGem[[#This Row],[Inwoners]]*100000</f>
        <v>27.078256160303276</v>
      </c>
      <c r="M521" s="58"/>
      <c r="N521" s="58"/>
    </row>
    <row r="522" spans="2:14" x14ac:dyDescent="0.3">
      <c r="B522" s="63">
        <v>43910</v>
      </c>
      <c r="C522" s="64" t="s">
        <v>165</v>
      </c>
      <c r="D522" s="65">
        <v>128.80000000000001</v>
      </c>
      <c r="E522" s="66">
        <v>20</v>
      </c>
      <c r="F522" s="67">
        <f>tblGem[[#This Row],[Aantal]]-SUMIFS(tblGem[Aantal],tblGem[Datum],tblGem[[#This Row],[Datum]]-1,tblGem[Plaats],tblGem[[#This Row],[Plaats]])</f>
        <v>2</v>
      </c>
      <c r="G522" s="58" t="str">
        <f>INDEX(tblGemProv[Grootte],MATCH(tblGem[[#This Row],[Plaats]],tblGemProv[Gemeentenaam],0))</f>
        <v>Klein</v>
      </c>
      <c r="H522" s="58" t="str">
        <f>INDEX(tblGemProv[Provincie],MATCH(tblGem[[#This Row],[Plaats]],tblGemProv[Gemeentenaam],0))</f>
        <v>Noord-Brabant</v>
      </c>
      <c r="I522" s="68">
        <f>INDEX(tblGemProv[InwonerAantal],MATCH(tblGem[[#This Row],[Plaats]],tblGemProv[Gemeentenaam],0))</f>
        <v>15332</v>
      </c>
      <c r="J522" s="69">
        <f>tblGem[[#This Row],[Aantal]]/INDEX($N$5:$N$16,MATCH(tblGem[[#This Row],[Prov]],$M$5:$M$16,0))*100000</f>
        <v>0.79104974674542361</v>
      </c>
      <c r="K522" s="69">
        <f>tblGem[[#This Row],[Aantal]]/tblGem[[#This Row],[Inwoners]]*100000</f>
        <v>130.44612575006522</v>
      </c>
      <c r="M522" s="58"/>
      <c r="N522" s="58"/>
    </row>
    <row r="523" spans="2:14" x14ac:dyDescent="0.3">
      <c r="B523" s="63">
        <v>43910</v>
      </c>
      <c r="C523" s="64" t="s">
        <v>166</v>
      </c>
      <c r="D523" s="65">
        <v>18.600000000000001</v>
      </c>
      <c r="E523" s="66">
        <v>7</v>
      </c>
      <c r="F523" s="67">
        <f>tblGem[[#This Row],[Aantal]]-SUMIFS(tblGem[Aantal],tblGem[Datum],tblGem[[#This Row],[Datum]]-1,tblGem[Plaats],tblGem[[#This Row],[Plaats]])</f>
        <v>0</v>
      </c>
      <c r="G523" s="58" t="str">
        <f>INDEX(tblGemProv[Grootte],MATCH(tblGem[[#This Row],[Plaats]],tblGemProv[Gemeentenaam],0))</f>
        <v>Klein</v>
      </c>
      <c r="H523" s="58" t="str">
        <f>INDEX(tblGemProv[Provincie],MATCH(tblGem[[#This Row],[Plaats]],tblGemProv[Gemeentenaam],0))</f>
        <v>Limburg</v>
      </c>
      <c r="I523" s="68">
        <f>INDEX(tblGemProv[InwonerAantal],MATCH(tblGem[[#This Row],[Plaats]],tblGemProv[Gemeentenaam],0))</f>
        <v>37612</v>
      </c>
      <c r="J523" s="69">
        <f>tblGem[[#This Row],[Aantal]]/INDEX($N$5:$N$16,MATCH(tblGem[[#This Row],[Prov]],$M$5:$M$16,0))*100000</f>
        <v>0.62656753771489038</v>
      </c>
      <c r="K523" s="69">
        <f>tblGem[[#This Row],[Aantal]]/tblGem[[#This Row],[Inwoners]]*100000</f>
        <v>18.611081569711793</v>
      </c>
      <c r="M523" s="58"/>
      <c r="N523" s="58"/>
    </row>
    <row r="524" spans="2:14" x14ac:dyDescent="0.3">
      <c r="B524" s="63">
        <v>43910</v>
      </c>
      <c r="C524" s="64" t="s">
        <v>167</v>
      </c>
      <c r="D524" s="65">
        <v>34.799999999999997</v>
      </c>
      <c r="E524" s="66">
        <v>4</v>
      </c>
      <c r="F524" s="67">
        <f>tblGem[[#This Row],[Aantal]]-SUMIFS(tblGem[Aantal],tblGem[Datum],tblGem[[#This Row],[Datum]]-1,tblGem[Plaats],tblGem[[#This Row],[Plaats]])</f>
        <v>1</v>
      </c>
      <c r="G524" s="58" t="str">
        <f>INDEX(tblGemProv[Grootte],MATCH(tblGem[[#This Row],[Plaats]],tblGemProv[Gemeentenaam],0))</f>
        <v>Klein</v>
      </c>
      <c r="H524" s="58" t="str">
        <f>INDEX(tblGemProv[Provincie],MATCH(tblGem[[#This Row],[Plaats]],tblGemProv[Gemeentenaam],0))</f>
        <v>Noord-Holland</v>
      </c>
      <c r="I524" s="68">
        <f>INDEX(tblGemProv[InwonerAantal],MATCH(tblGem[[#This Row],[Plaats]],tblGemProv[Gemeentenaam],0))</f>
        <v>11435</v>
      </c>
      <c r="J524" s="69">
        <f>tblGem[[#This Row],[Aantal]]/INDEX($N$5:$N$16,MATCH(tblGem[[#This Row],[Prov]],$M$5:$M$16,0))*100000</f>
        <v>0.14128374650587636</v>
      </c>
      <c r="K524" s="69">
        <f>tblGem[[#This Row],[Aantal]]/tblGem[[#This Row],[Inwoners]]*100000</f>
        <v>34.980323567993004</v>
      </c>
      <c r="M524" s="58"/>
      <c r="N524" s="58"/>
    </row>
    <row r="525" spans="2:14" x14ac:dyDescent="0.3">
      <c r="B525" s="63">
        <v>43910</v>
      </c>
      <c r="C525" s="64" t="s">
        <v>168</v>
      </c>
      <c r="D525" s="65">
        <v>14.3</v>
      </c>
      <c r="E525" s="66">
        <v>4</v>
      </c>
      <c r="F525" s="67">
        <f>tblGem[[#This Row],[Aantal]]-SUMIFS(tblGem[Aantal],tblGem[Datum],tblGem[[#This Row],[Datum]]-1,tblGem[Plaats],tblGem[[#This Row],[Plaats]])</f>
        <v>0</v>
      </c>
      <c r="G525" s="58" t="str">
        <f>INDEX(tblGemProv[Grootte],MATCH(tblGem[[#This Row],[Plaats]],tblGemProv[Gemeentenaam],0))</f>
        <v>Klein</v>
      </c>
      <c r="H525" s="58" t="str">
        <f>INDEX(tblGemProv[Provincie],MATCH(tblGem[[#This Row],[Plaats]],tblGemProv[Gemeentenaam],0))</f>
        <v>Noord-Holland</v>
      </c>
      <c r="I525" s="68">
        <f>INDEX(tblGemProv[InwonerAantal],MATCH(tblGem[[#This Row],[Plaats]],tblGemProv[Gemeentenaam],0))</f>
        <v>27836</v>
      </c>
      <c r="J525" s="69">
        <f>tblGem[[#This Row],[Aantal]]/INDEX($N$5:$N$16,MATCH(tblGem[[#This Row],[Prov]],$M$5:$M$16,0))*100000</f>
        <v>0.14128374650587636</v>
      </c>
      <c r="K525" s="69">
        <f>tblGem[[#This Row],[Aantal]]/tblGem[[#This Row],[Inwoners]]*100000</f>
        <v>14.369880729989942</v>
      </c>
      <c r="M525" s="58"/>
      <c r="N525" s="58"/>
    </row>
    <row r="526" spans="2:14" x14ac:dyDescent="0.3">
      <c r="B526" s="63">
        <v>43910</v>
      </c>
      <c r="C526" s="64" t="s">
        <v>169</v>
      </c>
      <c r="D526" s="65">
        <v>22.7</v>
      </c>
      <c r="E526" s="66">
        <v>14</v>
      </c>
      <c r="F526" s="67">
        <f>tblGem[[#This Row],[Aantal]]-SUMIFS(tblGem[Aantal],tblGem[Datum],tblGem[[#This Row],[Datum]]-1,tblGem[Plaats],tblGem[[#This Row],[Plaats]])</f>
        <v>1</v>
      </c>
      <c r="G526" s="58" t="str">
        <f>INDEX(tblGemProv[Grootte],MATCH(tblGem[[#This Row],[Plaats]],tblGemProv[Gemeentenaam],0))</f>
        <v>Middelgroot</v>
      </c>
      <c r="H526" s="58" t="str">
        <f>INDEX(tblGemProv[Provincie],MATCH(tblGem[[#This Row],[Plaats]],tblGemProv[Gemeentenaam],0))</f>
        <v>Zuid-Holland</v>
      </c>
      <c r="I526" s="68">
        <f>INDEX(tblGemProv[InwonerAantal],MATCH(tblGem[[#This Row],[Plaats]],tblGemProv[Gemeentenaam],0))</f>
        <v>61155</v>
      </c>
      <c r="J526" s="69">
        <f>tblGem[[#This Row],[Aantal]]/INDEX($N$5:$N$16,MATCH(tblGem[[#This Row],[Prov]],$M$5:$M$16,0))*100000</f>
        <v>0.38398139335876752</v>
      </c>
      <c r="K526" s="69">
        <f>tblGem[[#This Row],[Aantal]]/tblGem[[#This Row],[Inwoners]]*100000</f>
        <v>22.892649824217155</v>
      </c>
      <c r="M526" s="58"/>
      <c r="N526" s="58"/>
    </row>
    <row r="527" spans="2:14" x14ac:dyDescent="0.3">
      <c r="B527" s="63">
        <v>43910</v>
      </c>
      <c r="C527" s="64" t="s">
        <v>170</v>
      </c>
      <c r="D527" s="65">
        <v>0</v>
      </c>
      <c r="E527" s="66">
        <v>0</v>
      </c>
      <c r="F527" s="67">
        <f>tblGem[[#This Row],[Aantal]]-SUMIFS(tblGem[Aantal],tblGem[Datum],tblGem[[#This Row],[Datum]]-1,tblGem[Plaats],tblGem[[#This Row],[Plaats]])</f>
        <v>0</v>
      </c>
      <c r="G527" s="58" t="str">
        <f>INDEX(tblGemProv[Grootte],MATCH(tblGem[[#This Row],[Plaats]],tblGemProv[Gemeentenaam],0))</f>
        <v>Klein</v>
      </c>
      <c r="H527" s="58" t="str">
        <f>INDEX(tblGemProv[Provincie],MATCH(tblGem[[#This Row],[Plaats]],tblGemProv[Gemeentenaam],0))</f>
        <v>Noord-Holland</v>
      </c>
      <c r="I527" s="68">
        <f>INDEX(tblGemProv[InwonerAantal],MATCH(tblGem[[#This Row],[Plaats]],tblGemProv[Gemeentenaam],0))</f>
        <v>11146</v>
      </c>
      <c r="J527" s="69">
        <f>tblGem[[#This Row],[Aantal]]/INDEX($N$5:$N$16,MATCH(tblGem[[#This Row],[Prov]],$M$5:$M$16,0))*100000</f>
        <v>0</v>
      </c>
      <c r="K527" s="69">
        <f>tblGem[[#This Row],[Aantal]]/tblGem[[#This Row],[Inwoners]]*100000</f>
        <v>0</v>
      </c>
      <c r="M527" s="58"/>
      <c r="N527" s="58"/>
    </row>
    <row r="528" spans="2:14" x14ac:dyDescent="0.3">
      <c r="B528" s="63">
        <v>43910</v>
      </c>
      <c r="C528" s="64" t="s">
        <v>171</v>
      </c>
      <c r="D528" s="65">
        <v>4.0999999999999996</v>
      </c>
      <c r="E528" s="66">
        <v>5</v>
      </c>
      <c r="F528" s="67">
        <f>tblGem[[#This Row],[Aantal]]-SUMIFS(tblGem[Aantal],tblGem[Datum],tblGem[[#This Row],[Datum]]-1,tblGem[Plaats],tblGem[[#This Row],[Plaats]])</f>
        <v>0</v>
      </c>
      <c r="G528" s="58" t="str">
        <f>INDEX(tblGemProv[Grootte],MATCH(tblGem[[#This Row],[Plaats]],tblGemProv[Gemeentenaam],0))</f>
        <v>Groot</v>
      </c>
      <c r="H528" s="58" t="str">
        <f>INDEX(tblGemProv[Provincie],MATCH(tblGem[[#This Row],[Plaats]],tblGemProv[Gemeentenaam],0))</f>
        <v>Friesland</v>
      </c>
      <c r="I528" s="68">
        <f>INDEX(tblGemProv[InwonerAantal],MATCH(tblGem[[#This Row],[Plaats]],tblGemProv[Gemeentenaam],0))</f>
        <v>122415</v>
      </c>
      <c r="J528" s="69">
        <f>tblGem[[#This Row],[Aantal]]/INDEX($N$5:$N$16,MATCH(tblGem[[#This Row],[Prov]],$M$5:$M$16,0))*100000</f>
        <v>0.77247755180234456</v>
      </c>
      <c r="K528" s="69">
        <f>tblGem[[#This Row],[Aantal]]/tblGem[[#This Row],[Inwoners]]*100000</f>
        <v>4.084466772862803</v>
      </c>
      <c r="M528" s="58"/>
      <c r="N528" s="58"/>
    </row>
    <row r="529" spans="2:14" x14ac:dyDescent="0.3">
      <c r="B529" s="63">
        <v>43910</v>
      </c>
      <c r="C529" s="64" t="s">
        <v>172</v>
      </c>
      <c r="D529" s="65">
        <v>11.2</v>
      </c>
      <c r="E529" s="66">
        <v>14</v>
      </c>
      <c r="F529" s="67">
        <f>tblGem[[#This Row],[Aantal]]-SUMIFS(tblGem[Aantal],tblGem[Datum],tblGem[[#This Row],[Datum]]-1,tblGem[Plaats],tblGem[[#This Row],[Plaats]])</f>
        <v>2</v>
      </c>
      <c r="G529" s="58" t="str">
        <f>INDEX(tblGemProv[Grootte],MATCH(tblGem[[#This Row],[Plaats]],tblGemProv[Gemeentenaam],0))</f>
        <v>Groot</v>
      </c>
      <c r="H529" s="58" t="str">
        <f>INDEX(tblGemProv[Provincie],MATCH(tblGem[[#This Row],[Plaats]],tblGemProv[Gemeentenaam],0))</f>
        <v>Zuid-Holland</v>
      </c>
      <c r="I529" s="68">
        <f>INDEX(tblGemProv[InwonerAantal],MATCH(tblGem[[#This Row],[Plaats]],tblGemProv[Gemeentenaam],0))</f>
        <v>124306</v>
      </c>
      <c r="J529" s="69">
        <f>tblGem[[#This Row],[Aantal]]/INDEX($N$5:$N$16,MATCH(tblGem[[#This Row],[Prov]],$M$5:$M$16,0))*100000</f>
        <v>0.38398139335876752</v>
      </c>
      <c r="K529" s="69">
        <f>tblGem[[#This Row],[Aantal]]/tblGem[[#This Row],[Inwoners]]*100000</f>
        <v>11.262529564140106</v>
      </c>
      <c r="M529" s="58"/>
      <c r="N529" s="58"/>
    </row>
    <row r="530" spans="2:14" x14ac:dyDescent="0.3">
      <c r="B530" s="63">
        <v>43910</v>
      </c>
      <c r="C530" s="64" t="s">
        <v>173</v>
      </c>
      <c r="D530" s="65">
        <v>7.4</v>
      </c>
      <c r="E530" s="66">
        <v>2</v>
      </c>
      <c r="F530" s="67">
        <f>tblGem[[#This Row],[Aantal]]-SUMIFS(tblGem[Aantal],tblGem[Datum],tblGem[[#This Row],[Datum]]-1,tblGem[Plaats],tblGem[[#This Row],[Plaats]])</f>
        <v>0</v>
      </c>
      <c r="G530" s="58" t="str">
        <f>INDEX(tblGemProv[Grootte],MATCH(tblGem[[#This Row],[Plaats]],tblGemProv[Gemeentenaam],0))</f>
        <v>Klein</v>
      </c>
      <c r="H530" s="58" t="str">
        <f>INDEX(tblGemProv[Provincie],MATCH(tblGem[[#This Row],[Plaats]],tblGemProv[Gemeentenaam],0))</f>
        <v>Zuid-Holland</v>
      </c>
      <c r="I530" s="68">
        <f>INDEX(tblGemProv[InwonerAantal],MATCH(tblGem[[#This Row],[Plaats]],tblGemProv[Gemeentenaam],0))</f>
        <v>27197</v>
      </c>
      <c r="J530" s="69">
        <f>tblGem[[#This Row],[Aantal]]/INDEX($N$5:$N$16,MATCH(tblGem[[#This Row],[Prov]],$M$5:$M$16,0))*100000</f>
        <v>5.4854484765538218E-2</v>
      </c>
      <c r="K530" s="69">
        <f>tblGem[[#This Row],[Aantal]]/tblGem[[#This Row],[Inwoners]]*100000</f>
        <v>7.3537522520866263</v>
      </c>
      <c r="M530" s="58"/>
      <c r="N530" s="58"/>
    </row>
    <row r="531" spans="2:14" x14ac:dyDescent="0.3">
      <c r="B531" s="63">
        <v>43910</v>
      </c>
      <c r="C531" s="64" t="s">
        <v>174</v>
      </c>
      <c r="D531" s="65">
        <v>9.3000000000000007</v>
      </c>
      <c r="E531" s="66">
        <v>7</v>
      </c>
      <c r="F531" s="67">
        <f>tblGem[[#This Row],[Aantal]]-SUMIFS(tblGem[Aantal],tblGem[Datum],tblGem[[#This Row],[Datum]]-1,tblGem[Plaats],tblGem[[#This Row],[Plaats]])</f>
        <v>1</v>
      </c>
      <c r="G531" s="58" t="str">
        <f>INDEX(tblGemProv[Grootte],MATCH(tblGem[[#This Row],[Plaats]],tblGemProv[Gemeentenaam],0))</f>
        <v>Middelgroot</v>
      </c>
      <c r="H531" s="58" t="str">
        <f>INDEX(tblGemProv[Provincie],MATCH(tblGem[[#This Row],[Plaats]],tblGemProv[Gemeentenaam],0))</f>
        <v>Zuid-Holland</v>
      </c>
      <c r="I531" s="68">
        <f>INDEX(tblGemProv[InwonerAantal],MATCH(tblGem[[#This Row],[Plaats]],tblGemProv[Gemeentenaam],0))</f>
        <v>74947</v>
      </c>
      <c r="J531" s="69">
        <f>tblGem[[#This Row],[Aantal]]/INDEX($N$5:$N$16,MATCH(tblGem[[#This Row],[Prov]],$M$5:$M$16,0))*100000</f>
        <v>0.19199069667938376</v>
      </c>
      <c r="K531" s="69">
        <f>tblGem[[#This Row],[Aantal]]/tblGem[[#This Row],[Inwoners]]*100000</f>
        <v>9.3399335530441512</v>
      </c>
      <c r="M531" s="58"/>
      <c r="N531" s="58"/>
    </row>
    <row r="532" spans="2:14" x14ac:dyDescent="0.3">
      <c r="B532" s="63">
        <v>43910</v>
      </c>
      <c r="C532" s="64" t="s">
        <v>175</v>
      </c>
      <c r="D532" s="65">
        <v>19.3</v>
      </c>
      <c r="E532" s="66">
        <v>15</v>
      </c>
      <c r="F532" s="67">
        <f>tblGem[[#This Row],[Aantal]]-SUMIFS(tblGem[Aantal],tblGem[Datum],tblGem[[#This Row],[Datum]]-1,tblGem[Plaats],tblGem[[#This Row],[Plaats]])</f>
        <v>2</v>
      </c>
      <c r="G532" s="58" t="str">
        <f>INDEX(tblGemProv[Grootte],MATCH(tblGem[[#This Row],[Plaats]],tblGemProv[Gemeentenaam],0))</f>
        <v>Middelgroot</v>
      </c>
      <c r="H532" s="58" t="str">
        <f>INDEX(tblGemProv[Provincie],MATCH(tblGem[[#This Row],[Plaats]],tblGemProv[Gemeentenaam],0))</f>
        <v>Flevoland</v>
      </c>
      <c r="I532" s="68">
        <f>INDEX(tblGemProv[InwonerAantal],MATCH(tblGem[[#This Row],[Plaats]],tblGemProv[Gemeentenaam],0))</f>
        <v>77389</v>
      </c>
      <c r="J532" s="69">
        <f>tblGem[[#This Row],[Aantal]]/INDEX($N$5:$N$16,MATCH(tblGem[[#This Row],[Prov]],$M$5:$M$16,0))*100000</f>
        <v>3.6436951927514754</v>
      </c>
      <c r="K532" s="69">
        <f>tblGem[[#This Row],[Aantal]]/tblGem[[#This Row],[Inwoners]]*100000</f>
        <v>19.382599594257581</v>
      </c>
      <c r="M532" s="58"/>
      <c r="N532" s="58"/>
    </row>
    <row r="533" spans="2:14" x14ac:dyDescent="0.3">
      <c r="B533" s="63">
        <v>43910</v>
      </c>
      <c r="C533" s="64" t="s">
        <v>176</v>
      </c>
      <c r="D533" s="65">
        <v>44.8</v>
      </c>
      <c r="E533" s="66">
        <v>16</v>
      </c>
      <c r="F533" s="67">
        <f>tblGem[[#This Row],[Aantal]]-SUMIFS(tblGem[Aantal],tblGem[Datum],tblGem[[#This Row],[Datum]]-1,tblGem[Plaats],tblGem[[#This Row],[Plaats]])</f>
        <v>3</v>
      </c>
      <c r="G533" s="58" t="str">
        <f>INDEX(tblGemProv[Grootte],MATCH(tblGem[[#This Row],[Plaats]],tblGemProv[Gemeentenaam],0))</f>
        <v>Klein</v>
      </c>
      <c r="H533" s="58" t="str">
        <f>INDEX(tblGemProv[Provincie],MATCH(tblGem[[#This Row],[Plaats]],tblGemProv[Gemeentenaam],0))</f>
        <v>Limburg</v>
      </c>
      <c r="I533" s="68">
        <f>INDEX(tblGemProv[InwonerAantal],MATCH(tblGem[[#This Row],[Plaats]],tblGemProv[Gemeentenaam],0))</f>
        <v>35857</v>
      </c>
      <c r="J533" s="69">
        <f>tblGem[[#This Row],[Aantal]]/INDEX($N$5:$N$16,MATCH(tblGem[[#This Row],[Prov]],$M$5:$M$16,0))*100000</f>
        <v>1.4321543719197491</v>
      </c>
      <c r="K533" s="69">
        <f>tblGem[[#This Row],[Aantal]]/tblGem[[#This Row],[Inwoners]]*100000</f>
        <v>44.62169171988733</v>
      </c>
      <c r="M533" s="58"/>
      <c r="N533" s="58"/>
    </row>
    <row r="534" spans="2:14" x14ac:dyDescent="0.3">
      <c r="B534" s="63">
        <v>43910</v>
      </c>
      <c r="C534" s="64" t="s">
        <v>177</v>
      </c>
      <c r="D534" s="65">
        <v>13.3</v>
      </c>
      <c r="E534" s="66">
        <v>4</v>
      </c>
      <c r="F534" s="67">
        <f>tblGem[[#This Row],[Aantal]]-SUMIFS(tblGem[Aantal],tblGem[Datum],tblGem[[#This Row],[Datum]]-1,tblGem[Plaats],tblGem[[#This Row],[Plaats]])</f>
        <v>0</v>
      </c>
      <c r="G534" s="58" t="str">
        <f>INDEX(tblGemProv[Grootte],MATCH(tblGem[[#This Row],[Plaats]],tblGemProv[Gemeentenaam],0))</f>
        <v>Klein</v>
      </c>
      <c r="H534" s="58" t="str">
        <f>INDEX(tblGemProv[Provincie],MATCH(tblGem[[#This Row],[Plaats]],tblGemProv[Gemeentenaam],0))</f>
        <v>Utrecht</v>
      </c>
      <c r="I534" s="68">
        <f>INDEX(tblGemProv[InwonerAantal],MATCH(tblGem[[#This Row],[Plaats]],tblGemProv[Gemeentenaam],0))</f>
        <v>29755</v>
      </c>
      <c r="J534" s="69">
        <f>tblGem[[#This Row],[Aantal]]/INDEX($N$5:$N$16,MATCH(tblGem[[#This Row],[Prov]],$M$5:$M$16,0))*100000</f>
        <v>0.30063479035984481</v>
      </c>
      <c r="K534" s="69">
        <f>tblGem[[#This Row],[Aantal]]/tblGem[[#This Row],[Inwoners]]*100000</f>
        <v>13.443118803562427</v>
      </c>
      <c r="M534" s="58"/>
      <c r="N534" s="58"/>
    </row>
    <row r="535" spans="2:14" x14ac:dyDescent="0.3">
      <c r="B535" s="63">
        <v>43910</v>
      </c>
      <c r="C535" s="64" t="s">
        <v>178</v>
      </c>
      <c r="D535" s="65">
        <v>12.9</v>
      </c>
      <c r="E535" s="66">
        <v>6</v>
      </c>
      <c r="F535" s="67">
        <f>tblGem[[#This Row],[Aantal]]-SUMIFS(tblGem[Aantal],tblGem[Datum],tblGem[[#This Row],[Datum]]-1,tblGem[Plaats],tblGem[[#This Row],[Plaats]])</f>
        <v>1</v>
      </c>
      <c r="G535" s="58" t="str">
        <f>INDEX(tblGemProv[Grootte],MATCH(tblGem[[#This Row],[Plaats]],tblGemProv[Gemeentenaam],0))</f>
        <v>Klein</v>
      </c>
      <c r="H535" s="58" t="str">
        <f>INDEX(tblGemProv[Provincie],MATCH(tblGem[[#This Row],[Plaats]],tblGemProv[Gemeentenaam],0))</f>
        <v>Gelderland</v>
      </c>
      <c r="I535" s="68">
        <f>INDEX(tblGemProv[InwonerAantal],MATCH(tblGem[[#This Row],[Plaats]],tblGemProv[Gemeentenaam],0))</f>
        <v>46372</v>
      </c>
      <c r="J535" s="69">
        <f>tblGem[[#This Row],[Aantal]]/INDEX($N$5:$N$16,MATCH(tblGem[[#This Row],[Prov]],$M$5:$M$16,0))*100000</f>
        <v>0.29124757354365294</v>
      </c>
      <c r="K535" s="69">
        <f>tblGem[[#This Row],[Aantal]]/tblGem[[#This Row],[Inwoners]]*100000</f>
        <v>12.938842404899509</v>
      </c>
      <c r="M535" s="58"/>
      <c r="N535" s="58"/>
    </row>
    <row r="536" spans="2:14" x14ac:dyDescent="0.3">
      <c r="B536" s="63">
        <v>43910</v>
      </c>
      <c r="C536" s="64" t="s">
        <v>179</v>
      </c>
      <c r="D536" s="65">
        <v>0</v>
      </c>
      <c r="E536" s="66">
        <v>0</v>
      </c>
      <c r="F536" s="67">
        <f>tblGem[[#This Row],[Aantal]]-SUMIFS(tblGem[Aantal],tblGem[Datum],tblGem[[#This Row],[Datum]]-1,tblGem[Plaats],tblGem[[#This Row],[Plaats]])</f>
        <v>0</v>
      </c>
      <c r="G536" s="58" t="str">
        <f>INDEX(tblGemProv[Grootte],MATCH(tblGem[[#This Row],[Plaats]],tblGemProv[Gemeentenaam],0))</f>
        <v>Klein</v>
      </c>
      <c r="H536" s="58" t="str">
        <f>INDEX(tblGemProv[Provincie],MATCH(tblGem[[#This Row],[Plaats]],tblGemProv[Gemeentenaam],0))</f>
        <v>Zuid-Holland</v>
      </c>
      <c r="I536" s="68">
        <f>INDEX(tblGemProv[InwonerAantal],MATCH(tblGem[[#This Row],[Plaats]],tblGemProv[Gemeentenaam],0))</f>
        <v>22746</v>
      </c>
      <c r="J536" s="69">
        <f>tblGem[[#This Row],[Aantal]]/INDEX($N$5:$N$16,MATCH(tblGem[[#This Row],[Prov]],$M$5:$M$16,0))*100000</f>
        <v>0</v>
      </c>
      <c r="K536" s="69">
        <f>tblGem[[#This Row],[Aantal]]/tblGem[[#This Row],[Inwoners]]*100000</f>
        <v>0</v>
      </c>
      <c r="M536" s="58"/>
      <c r="N536" s="58"/>
    </row>
    <row r="537" spans="2:14" x14ac:dyDescent="0.3">
      <c r="B537" s="63">
        <v>43910</v>
      </c>
      <c r="C537" s="64" t="s">
        <v>180</v>
      </c>
      <c r="D537" s="65">
        <v>6</v>
      </c>
      <c r="E537" s="66">
        <v>2</v>
      </c>
      <c r="F537" s="67">
        <f>tblGem[[#This Row],[Aantal]]-SUMIFS(tblGem[Aantal],tblGem[Datum],tblGem[[#This Row],[Datum]]-1,tblGem[Plaats],tblGem[[#This Row],[Plaats]])</f>
        <v>1</v>
      </c>
      <c r="G537" s="58" t="str">
        <f>INDEX(tblGemProv[Grootte],MATCH(tblGem[[#This Row],[Plaats]],tblGemProv[Gemeentenaam],0))</f>
        <v>Klein</v>
      </c>
      <c r="H537" s="58" t="str">
        <f>INDEX(tblGemProv[Provincie],MATCH(tblGem[[#This Row],[Plaats]],tblGemProv[Gemeentenaam],0))</f>
        <v>Gelderland</v>
      </c>
      <c r="I537" s="68">
        <f>INDEX(tblGemProv[InwonerAantal],MATCH(tblGem[[#This Row],[Plaats]],tblGemProv[Gemeentenaam],0))</f>
        <v>33574</v>
      </c>
      <c r="J537" s="69">
        <f>tblGem[[#This Row],[Aantal]]/INDEX($N$5:$N$16,MATCH(tblGem[[#This Row],[Prov]],$M$5:$M$16,0))*100000</f>
        <v>9.7082524514550975E-2</v>
      </c>
      <c r="K537" s="69">
        <f>tblGem[[#This Row],[Aantal]]/tblGem[[#This Row],[Inwoners]]*100000</f>
        <v>5.9569905283850604</v>
      </c>
      <c r="M537" s="58"/>
      <c r="N537" s="58"/>
    </row>
    <row r="538" spans="2:14" x14ac:dyDescent="0.3">
      <c r="B538" s="63">
        <v>43910</v>
      </c>
      <c r="C538" s="64" t="s">
        <v>181</v>
      </c>
      <c r="D538" s="65">
        <v>55.7</v>
      </c>
      <c r="E538" s="66">
        <v>13</v>
      </c>
      <c r="F538" s="67">
        <f>tblGem[[#This Row],[Aantal]]-SUMIFS(tblGem[Aantal],tblGem[Datum],tblGem[[#This Row],[Datum]]-1,tblGem[Plaats],tblGem[[#This Row],[Plaats]])</f>
        <v>2</v>
      </c>
      <c r="G538" s="58" t="str">
        <f>INDEX(tblGemProv[Grootte],MATCH(tblGem[[#This Row],[Plaats]],tblGemProv[Gemeentenaam],0))</f>
        <v>Klein</v>
      </c>
      <c r="H538" s="58" t="str">
        <f>INDEX(tblGemProv[Provincie],MATCH(tblGem[[#This Row],[Plaats]],tblGemProv[Gemeentenaam],0))</f>
        <v>Noord-Brabant</v>
      </c>
      <c r="I538" s="68">
        <f>INDEX(tblGemProv[InwonerAantal],MATCH(tblGem[[#This Row],[Plaats]],tblGemProv[Gemeentenaam],0))</f>
        <v>23120</v>
      </c>
      <c r="J538" s="69">
        <f>tblGem[[#This Row],[Aantal]]/INDEX($N$5:$N$16,MATCH(tblGem[[#This Row],[Prov]],$M$5:$M$16,0))*100000</f>
        <v>0.51418233538452529</v>
      </c>
      <c r="K538" s="69">
        <f>tblGem[[#This Row],[Aantal]]/tblGem[[#This Row],[Inwoners]]*100000</f>
        <v>56.228373702422154</v>
      </c>
      <c r="M538" s="58"/>
      <c r="N538" s="58"/>
    </row>
    <row r="539" spans="2:14" x14ac:dyDescent="0.3">
      <c r="B539" s="63">
        <v>43910</v>
      </c>
      <c r="C539" s="64" t="s">
        <v>182</v>
      </c>
      <c r="D539" s="65">
        <v>20.7</v>
      </c>
      <c r="E539" s="66">
        <v>3</v>
      </c>
      <c r="F539" s="67">
        <f>tblGem[[#This Row],[Aantal]]-SUMIFS(tblGem[Aantal],tblGem[Datum],tblGem[[#This Row],[Datum]]-1,tblGem[Plaats],tblGem[[#This Row],[Plaats]])</f>
        <v>0</v>
      </c>
      <c r="G539" s="58" t="str">
        <f>INDEX(tblGemProv[Grootte],MATCH(tblGem[[#This Row],[Plaats]],tblGemProv[Gemeentenaam],0))</f>
        <v>Klein</v>
      </c>
      <c r="H539" s="58" t="str">
        <f>INDEX(tblGemProv[Provincie],MATCH(tblGem[[#This Row],[Plaats]],tblGemProv[Gemeentenaam],0))</f>
        <v>Utrecht</v>
      </c>
      <c r="I539" s="68">
        <f>INDEX(tblGemProv[InwonerAantal],MATCH(tblGem[[#This Row],[Plaats]],tblGemProv[Gemeentenaam],0))</f>
        <v>14395</v>
      </c>
      <c r="J539" s="69">
        <f>tblGem[[#This Row],[Aantal]]/INDEX($N$5:$N$16,MATCH(tblGem[[#This Row],[Prov]],$M$5:$M$16,0))*100000</f>
        <v>0.22547609276988362</v>
      </c>
      <c r="K539" s="69">
        <f>tblGem[[#This Row],[Aantal]]/tblGem[[#This Row],[Inwoners]]*100000</f>
        <v>20.840569642236886</v>
      </c>
      <c r="M539" s="58"/>
      <c r="N539" s="58"/>
    </row>
    <row r="540" spans="2:14" x14ac:dyDescent="0.3">
      <c r="B540" s="63">
        <v>43910</v>
      </c>
      <c r="C540" s="64" t="s">
        <v>183</v>
      </c>
      <c r="D540" s="65">
        <v>0</v>
      </c>
      <c r="E540" s="66">
        <v>0</v>
      </c>
      <c r="F540" s="67">
        <f>tblGem[[#This Row],[Aantal]]-SUMIFS(tblGem[Aantal],tblGem[Datum],tblGem[[#This Row],[Datum]]-1,tblGem[Plaats],tblGem[[#This Row],[Plaats]])</f>
        <v>0</v>
      </c>
      <c r="G540" s="58" t="str">
        <f>INDEX(tblGemProv[Grootte],MATCH(tblGem[[#This Row],[Plaats]],tblGemProv[Gemeentenaam],0))</f>
        <v>Klein</v>
      </c>
      <c r="H540" s="58" t="str">
        <f>INDEX(tblGemProv[Provincie],MATCH(tblGem[[#This Row],[Plaats]],tblGemProv[Gemeentenaam],0))</f>
        <v>Groningen</v>
      </c>
      <c r="I540" s="68">
        <f>INDEX(tblGemProv[InwonerAantal],MATCH(tblGem[[#This Row],[Plaats]],tblGemProv[Gemeentenaam],0))</f>
        <v>9732</v>
      </c>
      <c r="J540" s="69">
        <f>tblGem[[#This Row],[Aantal]]/INDEX($N$5:$N$16,MATCH(tblGem[[#This Row],[Prov]],$M$5:$M$16,0))*100000</f>
        <v>0</v>
      </c>
      <c r="K540" s="69">
        <f>tblGem[[#This Row],[Aantal]]/tblGem[[#This Row],[Inwoners]]*100000</f>
        <v>0</v>
      </c>
      <c r="M540" s="58"/>
      <c r="N540" s="58"/>
    </row>
    <row r="541" spans="2:14" x14ac:dyDescent="0.3">
      <c r="B541" s="63">
        <v>43910</v>
      </c>
      <c r="C541" s="64" t="s">
        <v>184</v>
      </c>
      <c r="D541" s="65">
        <v>0</v>
      </c>
      <c r="E541" s="66">
        <v>0</v>
      </c>
      <c r="F541" s="67">
        <f>tblGem[[#This Row],[Aantal]]-SUMIFS(tblGem[Aantal],tblGem[Datum],tblGem[[#This Row],[Datum]]-1,tblGem[Plaats],tblGem[[#This Row],[Plaats]])</f>
        <v>0</v>
      </c>
      <c r="G541" s="58" t="str">
        <f>INDEX(tblGemProv[Grootte],MATCH(tblGem[[#This Row],[Plaats]],tblGemProv[Gemeentenaam],0))</f>
        <v>Klein</v>
      </c>
      <c r="H541" s="58" t="str">
        <f>INDEX(tblGemProv[Provincie],MATCH(tblGem[[#This Row],[Plaats]],tblGemProv[Gemeentenaam],0))</f>
        <v>Overijssel</v>
      </c>
      <c r="I541" s="68">
        <f>INDEX(tblGemProv[InwonerAantal],MATCH(tblGem[[#This Row],[Plaats]],tblGemProv[Gemeentenaam],0))</f>
        <v>22547</v>
      </c>
      <c r="J541" s="69">
        <f>tblGem[[#This Row],[Aantal]]/INDEX($N$5:$N$16,MATCH(tblGem[[#This Row],[Prov]],$M$5:$M$16,0))*100000</f>
        <v>0</v>
      </c>
      <c r="K541" s="69">
        <f>tblGem[[#This Row],[Aantal]]/tblGem[[#This Row],[Inwoners]]*100000</f>
        <v>0</v>
      </c>
      <c r="M541" s="58"/>
      <c r="N541" s="58"/>
    </row>
    <row r="542" spans="2:14" x14ac:dyDescent="0.3">
      <c r="B542" s="63">
        <v>43910</v>
      </c>
      <c r="C542" s="64" t="s">
        <v>185</v>
      </c>
      <c r="D542" s="65">
        <v>8.1</v>
      </c>
      <c r="E542" s="66">
        <v>2</v>
      </c>
      <c r="F542" s="67">
        <f>tblGem[[#This Row],[Aantal]]-SUMIFS(tblGem[Aantal],tblGem[Datum],tblGem[[#This Row],[Datum]]-1,tblGem[Plaats],tblGem[[#This Row],[Plaats]])</f>
        <v>1</v>
      </c>
      <c r="G542" s="58" t="str">
        <f>INDEX(tblGemProv[Grootte],MATCH(tblGem[[#This Row],[Plaats]],tblGemProv[Gemeentenaam],0))</f>
        <v>Klein</v>
      </c>
      <c r="H542" s="58" t="str">
        <f>INDEX(tblGemProv[Provincie],MATCH(tblGem[[#This Row],[Plaats]],tblGemProv[Gemeentenaam],0))</f>
        <v>Gelderland</v>
      </c>
      <c r="I542" s="68">
        <f>INDEX(tblGemProv[InwonerAantal],MATCH(tblGem[[#This Row],[Plaats]],tblGemProv[Gemeentenaam],0))</f>
        <v>24350</v>
      </c>
      <c r="J542" s="69">
        <f>tblGem[[#This Row],[Aantal]]/INDEX($N$5:$N$16,MATCH(tblGem[[#This Row],[Prov]],$M$5:$M$16,0))*100000</f>
        <v>9.7082524514550975E-2</v>
      </c>
      <c r="K542" s="69">
        <f>tblGem[[#This Row],[Aantal]]/tblGem[[#This Row],[Inwoners]]*100000</f>
        <v>8.2135523613963031</v>
      </c>
      <c r="M542" s="58"/>
      <c r="N542" s="58"/>
    </row>
    <row r="543" spans="2:14" x14ac:dyDescent="0.3">
      <c r="B543" s="63">
        <v>43910</v>
      </c>
      <c r="C543" s="64" t="s">
        <v>186</v>
      </c>
      <c r="D543" s="65">
        <v>21.1</v>
      </c>
      <c r="E543" s="66">
        <v>5</v>
      </c>
      <c r="F543" s="67">
        <f>tblGem[[#This Row],[Aantal]]-SUMIFS(tblGem[Aantal],tblGem[Datum],tblGem[[#This Row],[Datum]]-1,tblGem[Plaats],tblGem[[#This Row],[Plaats]])</f>
        <v>0</v>
      </c>
      <c r="G543" s="58" t="str">
        <f>INDEX(tblGemProv[Grootte],MATCH(tblGem[[#This Row],[Plaats]],tblGemProv[Gemeentenaam],0))</f>
        <v>Klein</v>
      </c>
      <c r="H543" s="58" t="str">
        <f>INDEX(tblGemProv[Provincie],MATCH(tblGem[[#This Row],[Plaats]],tblGemProv[Gemeentenaam],0))</f>
        <v>Limburg</v>
      </c>
      <c r="I543" s="68">
        <f>INDEX(tblGemProv[InwonerAantal],MATCH(tblGem[[#This Row],[Plaats]],tblGemProv[Gemeentenaam],0))</f>
        <v>23697</v>
      </c>
      <c r="J543" s="69">
        <f>tblGem[[#This Row],[Aantal]]/INDEX($N$5:$N$16,MATCH(tblGem[[#This Row],[Prov]],$M$5:$M$16,0))*100000</f>
        <v>0.44754824122492165</v>
      </c>
      <c r="K543" s="69">
        <f>tblGem[[#This Row],[Aantal]]/tblGem[[#This Row],[Inwoners]]*100000</f>
        <v>21.099717263788666</v>
      </c>
      <c r="M543" s="58"/>
      <c r="N543" s="58"/>
    </row>
    <row r="544" spans="2:14" x14ac:dyDescent="0.3">
      <c r="B544" s="63">
        <v>43910</v>
      </c>
      <c r="C544" s="64" t="s">
        <v>187</v>
      </c>
      <c r="D544" s="65">
        <v>6.1</v>
      </c>
      <c r="E544" s="66">
        <v>2</v>
      </c>
      <c r="F544" s="67">
        <f>tblGem[[#This Row],[Aantal]]-SUMIFS(tblGem[Aantal],tblGem[Datum],tblGem[[#This Row],[Datum]]-1,tblGem[Plaats],tblGem[[#This Row],[Plaats]])</f>
        <v>0</v>
      </c>
      <c r="G544" s="58" t="str">
        <f>INDEX(tblGemProv[Grootte],MATCH(tblGem[[#This Row],[Plaats]],tblGemProv[Gemeentenaam],0))</f>
        <v>Klein</v>
      </c>
      <c r="H544" s="58" t="str">
        <f>INDEX(tblGemProv[Provincie],MATCH(tblGem[[#This Row],[Plaats]],tblGemProv[Gemeentenaam],0))</f>
        <v>Zuid-Holland</v>
      </c>
      <c r="I544" s="68">
        <f>INDEX(tblGemProv[InwonerAantal],MATCH(tblGem[[#This Row],[Plaats]],tblGemProv[Gemeentenaam],0))</f>
        <v>32518</v>
      </c>
      <c r="J544" s="69">
        <f>tblGem[[#This Row],[Aantal]]/INDEX($N$5:$N$16,MATCH(tblGem[[#This Row],[Prov]],$M$5:$M$16,0))*100000</f>
        <v>5.4854484765538218E-2</v>
      </c>
      <c r="K544" s="69">
        <f>tblGem[[#This Row],[Aantal]]/tblGem[[#This Row],[Inwoners]]*100000</f>
        <v>6.1504397564425854</v>
      </c>
      <c r="M544" s="58"/>
      <c r="N544" s="58"/>
    </row>
    <row r="545" spans="2:14" x14ac:dyDescent="0.3">
      <c r="B545" s="63">
        <v>43910</v>
      </c>
      <c r="C545" s="64" t="s">
        <v>188</v>
      </c>
      <c r="D545" s="65">
        <v>46.1</v>
      </c>
      <c r="E545" s="66">
        <v>56</v>
      </c>
      <c r="F545" s="67">
        <f>tblGem[[#This Row],[Aantal]]-SUMIFS(tblGem[Aantal],tblGem[Datum],tblGem[[#This Row],[Datum]]-1,tblGem[Plaats],tblGem[[#This Row],[Plaats]])</f>
        <v>14</v>
      </c>
      <c r="G545" s="58" t="str">
        <f>INDEX(tblGemProv[Grootte],MATCH(tblGem[[#This Row],[Plaats]],tblGemProv[Gemeentenaam],0))</f>
        <v>Groot</v>
      </c>
      <c r="H545" s="58" t="str">
        <f>INDEX(tblGemProv[Provincie],MATCH(tblGem[[#This Row],[Plaats]],tblGemProv[Gemeentenaam],0))</f>
        <v>Limburg</v>
      </c>
      <c r="I545" s="68">
        <f>INDEX(tblGemProv[InwonerAantal],MATCH(tblGem[[#This Row],[Plaats]],tblGemProv[Gemeentenaam],0))</f>
        <v>122723</v>
      </c>
      <c r="J545" s="69">
        <f>tblGem[[#This Row],[Aantal]]/INDEX($N$5:$N$16,MATCH(tblGem[[#This Row],[Prov]],$M$5:$M$16,0))*100000</f>
        <v>5.012540301719123</v>
      </c>
      <c r="K545" s="69">
        <f>tblGem[[#This Row],[Aantal]]/tblGem[[#This Row],[Inwoners]]*100000</f>
        <v>45.631218272043547</v>
      </c>
      <c r="M545" s="58"/>
      <c r="N545" s="58"/>
    </row>
    <row r="546" spans="2:14" x14ac:dyDescent="0.3">
      <c r="B546" s="63">
        <v>43910</v>
      </c>
      <c r="C546" s="64" t="s">
        <v>189</v>
      </c>
      <c r="D546" s="65">
        <v>0</v>
      </c>
      <c r="E546" s="66">
        <v>0</v>
      </c>
      <c r="F546" s="67">
        <f>tblGem[[#This Row],[Aantal]]-SUMIFS(tblGem[Aantal],tblGem[Datum],tblGem[[#This Row],[Datum]]-1,tblGem[Plaats],tblGem[[#This Row],[Plaats]])</f>
        <v>0</v>
      </c>
      <c r="G546" s="58" t="str">
        <f>INDEX(tblGemProv[Grootte],MATCH(tblGem[[#This Row],[Plaats]],tblGemProv[Gemeentenaam],0))</f>
        <v>Klein</v>
      </c>
      <c r="H546" s="58" t="str">
        <f>INDEX(tblGemProv[Provincie],MATCH(tblGem[[#This Row],[Plaats]],tblGemProv[Gemeentenaam],0))</f>
        <v>Noord-Holland</v>
      </c>
      <c r="I546" s="68">
        <f>INDEX(tblGemProv[InwonerAantal],MATCH(tblGem[[#This Row],[Plaats]],tblGemProv[Gemeentenaam],0))</f>
        <v>44480</v>
      </c>
      <c r="J546" s="69">
        <f>tblGem[[#This Row],[Aantal]]/INDEX($N$5:$N$16,MATCH(tblGem[[#This Row],[Prov]],$M$5:$M$16,0))*100000</f>
        <v>0</v>
      </c>
      <c r="K546" s="69">
        <f>tblGem[[#This Row],[Aantal]]/tblGem[[#This Row],[Inwoners]]*100000</f>
        <v>0</v>
      </c>
      <c r="M546" s="58"/>
      <c r="N546" s="58"/>
    </row>
    <row r="547" spans="2:14" x14ac:dyDescent="0.3">
      <c r="B547" s="63">
        <v>43910</v>
      </c>
      <c r="C547" s="64" t="s">
        <v>190</v>
      </c>
      <c r="D547" s="65">
        <v>10.6</v>
      </c>
      <c r="E547" s="66">
        <v>2</v>
      </c>
      <c r="F547" s="67">
        <f>tblGem[[#This Row],[Aantal]]-SUMIFS(tblGem[Aantal],tblGem[Datum],tblGem[[#This Row],[Datum]]-1,tblGem[Plaats],tblGem[[#This Row],[Plaats]])</f>
        <v>0</v>
      </c>
      <c r="G547" s="58" t="str">
        <f>INDEX(tblGemProv[Grootte],MATCH(tblGem[[#This Row],[Plaats]],tblGemProv[Gemeentenaam],0))</f>
        <v>Klein</v>
      </c>
      <c r="H547" s="58" t="str">
        <f>INDEX(tblGemProv[Provincie],MATCH(tblGem[[#This Row],[Plaats]],tblGemProv[Gemeentenaam],0))</f>
        <v>Limburg</v>
      </c>
      <c r="I547" s="68">
        <f>INDEX(tblGemProv[InwonerAantal],MATCH(tblGem[[#This Row],[Plaats]],tblGemProv[Gemeentenaam],0))</f>
        <v>19039</v>
      </c>
      <c r="J547" s="69">
        <f>tblGem[[#This Row],[Aantal]]/INDEX($N$5:$N$16,MATCH(tblGem[[#This Row],[Prov]],$M$5:$M$16,0))*100000</f>
        <v>0.17901929648996864</v>
      </c>
      <c r="K547" s="69">
        <f>tblGem[[#This Row],[Aantal]]/tblGem[[#This Row],[Inwoners]]*100000</f>
        <v>10.504753400913915</v>
      </c>
      <c r="M547" s="58"/>
      <c r="N547" s="58"/>
    </row>
    <row r="548" spans="2:14" x14ac:dyDescent="0.3">
      <c r="B548" s="63">
        <v>43910</v>
      </c>
      <c r="C548" s="64" t="s">
        <v>191</v>
      </c>
      <c r="D548" s="65">
        <v>100.2</v>
      </c>
      <c r="E548" s="66">
        <v>81</v>
      </c>
      <c r="F548" s="67">
        <f>tblGem[[#This Row],[Aantal]]-SUMIFS(tblGem[Aantal],tblGem[Datum],tblGem[[#This Row],[Datum]]-1,tblGem[Plaats],tblGem[[#This Row],[Plaats]])</f>
        <v>9</v>
      </c>
      <c r="G548" s="58" t="str">
        <f>INDEX(tblGemProv[Grootte],MATCH(tblGem[[#This Row],[Plaats]],tblGemProv[Gemeentenaam],0))</f>
        <v>Middelgroot</v>
      </c>
      <c r="H548" s="58" t="str">
        <f>INDEX(tblGemProv[Provincie],MATCH(tblGem[[#This Row],[Plaats]],tblGemProv[Gemeentenaam],0))</f>
        <v>Noord-Brabant</v>
      </c>
      <c r="I548" s="68">
        <f>INDEX(tblGemProv[InwonerAantal],MATCH(tblGem[[#This Row],[Plaats]],tblGemProv[Gemeentenaam],0))</f>
        <v>80148</v>
      </c>
      <c r="J548" s="69">
        <f>tblGem[[#This Row],[Aantal]]/INDEX($N$5:$N$16,MATCH(tblGem[[#This Row],[Prov]],$M$5:$M$16,0))*100000</f>
        <v>3.2037514743189655</v>
      </c>
      <c r="K548" s="69">
        <f>tblGem[[#This Row],[Aantal]]/tblGem[[#This Row],[Inwoners]]*100000</f>
        <v>101.06303338823176</v>
      </c>
      <c r="M548" s="58"/>
      <c r="N548" s="58"/>
    </row>
    <row r="549" spans="2:14" x14ac:dyDescent="0.3">
      <c r="B549" s="63">
        <v>43910</v>
      </c>
      <c r="C549" s="64" t="s">
        <v>192</v>
      </c>
      <c r="D549" s="65">
        <v>3</v>
      </c>
      <c r="E549" s="66">
        <v>1</v>
      </c>
      <c r="F549" s="67">
        <f>tblGem[[#This Row],[Aantal]]-SUMIFS(tblGem[Aantal],tblGem[Datum],tblGem[[#This Row],[Datum]]-1,tblGem[Plaats],tblGem[[#This Row],[Plaats]])</f>
        <v>1</v>
      </c>
      <c r="G549" s="58" t="str">
        <f>INDEX(tblGemProv[Grootte],MATCH(tblGem[[#This Row],[Plaats]],tblGemProv[Gemeentenaam],0))</f>
        <v>Klein</v>
      </c>
      <c r="H549" s="58" t="str">
        <f>INDEX(tblGemProv[Provincie],MATCH(tblGem[[#This Row],[Plaats]],tblGemProv[Gemeentenaam],0))</f>
        <v>Drenthe</v>
      </c>
      <c r="I549" s="68">
        <f>INDEX(tblGemProv[InwonerAantal],MATCH(tblGem[[#This Row],[Plaats]],tblGemProv[Gemeentenaam],0))</f>
        <v>33410</v>
      </c>
      <c r="J549" s="69">
        <f>tblGem[[#This Row],[Aantal]]/INDEX($N$5:$N$16,MATCH(tblGem[[#This Row],[Prov]],$M$5:$M$16,0))*100000</f>
        <v>0.20321072952651897</v>
      </c>
      <c r="K549" s="69">
        <f>tblGem[[#This Row],[Aantal]]/tblGem[[#This Row],[Inwoners]]*100000</f>
        <v>2.9931158335827597</v>
      </c>
      <c r="M549" s="58"/>
      <c r="N549" s="58"/>
    </row>
    <row r="550" spans="2:14" x14ac:dyDescent="0.3">
      <c r="B550" s="63">
        <v>43910</v>
      </c>
      <c r="C550" s="64" t="s">
        <v>193</v>
      </c>
      <c r="D550" s="65">
        <v>6.2</v>
      </c>
      <c r="E550" s="66">
        <v>3</v>
      </c>
      <c r="F550" s="67">
        <f>tblGem[[#This Row],[Aantal]]-SUMIFS(tblGem[Aantal],tblGem[Datum],tblGem[[#This Row],[Datum]]-1,tblGem[Plaats],tblGem[[#This Row],[Plaats]])</f>
        <v>0</v>
      </c>
      <c r="G550" s="58" t="str">
        <f>INDEX(tblGemProv[Grootte],MATCH(tblGem[[#This Row],[Plaats]],tblGemProv[Gemeentenaam],0))</f>
        <v>Klein</v>
      </c>
      <c r="H550" s="58" t="str">
        <f>INDEX(tblGemProv[Provincie],MATCH(tblGem[[#This Row],[Plaats]],tblGemProv[Gemeentenaam],0))</f>
        <v>Zeeland</v>
      </c>
      <c r="I550" s="68">
        <f>INDEX(tblGemProv[InwonerAantal],MATCH(tblGem[[#This Row],[Plaats]],tblGemProv[Gemeentenaam],0))</f>
        <v>48303</v>
      </c>
      <c r="J550" s="69">
        <f>tblGem[[#This Row],[Aantal]]/INDEX($N$5:$N$16,MATCH(tblGem[[#This Row],[Prov]],$M$5:$M$16,0))*100000</f>
        <v>0.78471582824139952</v>
      </c>
      <c r="K550" s="69">
        <f>tblGem[[#This Row],[Aantal]]/tblGem[[#This Row],[Inwoners]]*100000</f>
        <v>6.2107943605987206</v>
      </c>
      <c r="M550" s="58"/>
      <c r="N550" s="58"/>
    </row>
    <row r="551" spans="2:14" x14ac:dyDescent="0.3">
      <c r="B551" s="63">
        <v>43910</v>
      </c>
      <c r="C551" s="64" t="s">
        <v>194</v>
      </c>
      <c r="D551" s="65">
        <v>10.3</v>
      </c>
      <c r="E551" s="66">
        <v>2</v>
      </c>
      <c r="F551" s="67">
        <f>tblGem[[#This Row],[Aantal]]-SUMIFS(tblGem[Aantal],tblGem[Datum],tblGem[[#This Row],[Datum]]-1,tblGem[Plaats],tblGem[[#This Row],[Plaats]])</f>
        <v>1</v>
      </c>
      <c r="G551" s="58" t="str">
        <f>INDEX(tblGemProv[Grootte],MATCH(tblGem[[#This Row],[Plaats]],tblGemProv[Gemeentenaam],0))</f>
        <v>Klein</v>
      </c>
      <c r="H551" s="58" t="str">
        <f>INDEX(tblGemProv[Provincie],MATCH(tblGem[[#This Row],[Plaats]],tblGemProv[Gemeentenaam],0))</f>
        <v>Zuid-Holland</v>
      </c>
      <c r="I551" s="68">
        <f>INDEX(tblGemProv[InwonerAantal],MATCH(tblGem[[#This Row],[Plaats]],tblGemProv[Gemeentenaam],0))</f>
        <v>19338</v>
      </c>
      <c r="J551" s="69">
        <f>tblGem[[#This Row],[Aantal]]/INDEX($N$5:$N$16,MATCH(tblGem[[#This Row],[Prov]],$M$5:$M$16,0))*100000</f>
        <v>5.4854484765538218E-2</v>
      </c>
      <c r="K551" s="69">
        <f>tblGem[[#This Row],[Aantal]]/tblGem[[#This Row],[Inwoners]]*100000</f>
        <v>10.34233116144379</v>
      </c>
      <c r="M551" s="58"/>
      <c r="N551" s="58"/>
    </row>
    <row r="552" spans="2:14" x14ac:dyDescent="0.3">
      <c r="B552" s="63">
        <v>43910</v>
      </c>
      <c r="C552" s="64" t="s">
        <v>195</v>
      </c>
      <c r="D552" s="65">
        <v>3</v>
      </c>
      <c r="E552" s="66">
        <v>1</v>
      </c>
      <c r="F552" s="67">
        <f>tblGem[[#This Row],[Aantal]]-SUMIFS(tblGem[Aantal],tblGem[Datum],tblGem[[#This Row],[Datum]]-1,tblGem[Plaats],tblGem[[#This Row],[Plaats]])</f>
        <v>0</v>
      </c>
      <c r="G552" s="58" t="str">
        <f>INDEX(tblGemProv[Grootte],MATCH(tblGem[[#This Row],[Plaats]],tblGemProv[Gemeentenaam],0))</f>
        <v>Klein</v>
      </c>
      <c r="H552" s="58" t="str">
        <f>INDEX(tblGemProv[Provincie],MATCH(tblGem[[#This Row],[Plaats]],tblGemProv[Gemeentenaam],0))</f>
        <v>Drenthe</v>
      </c>
      <c r="I552" s="68">
        <f>INDEX(tblGemProv[InwonerAantal],MATCH(tblGem[[#This Row],[Plaats]],tblGemProv[Gemeentenaam],0))</f>
        <v>33172</v>
      </c>
      <c r="J552" s="69">
        <f>tblGem[[#This Row],[Aantal]]/INDEX($N$5:$N$16,MATCH(tblGem[[#This Row],[Prov]],$M$5:$M$16,0))*100000</f>
        <v>0.20321072952651897</v>
      </c>
      <c r="K552" s="69">
        <f>tblGem[[#This Row],[Aantal]]/tblGem[[#This Row],[Inwoners]]*100000</f>
        <v>3.0145906185939948</v>
      </c>
      <c r="M552" s="58"/>
      <c r="N552" s="58"/>
    </row>
    <row r="553" spans="2:14" x14ac:dyDescent="0.3">
      <c r="B553" s="63">
        <v>43910</v>
      </c>
      <c r="C553" s="64" t="s">
        <v>196</v>
      </c>
      <c r="D553" s="65">
        <v>3.3</v>
      </c>
      <c r="E553" s="66">
        <v>2</v>
      </c>
      <c r="F553" s="67">
        <f>tblGem[[#This Row],[Aantal]]-SUMIFS(tblGem[Aantal],tblGem[Datum],tblGem[[#This Row],[Datum]]-1,tblGem[Plaats],tblGem[[#This Row],[Plaats]])</f>
        <v>0</v>
      </c>
      <c r="G553" s="58" t="str">
        <f>INDEX(tblGemProv[Grootte],MATCH(tblGem[[#This Row],[Plaats]],tblGemProv[Gemeentenaam],0))</f>
        <v>Middelgroot</v>
      </c>
      <c r="H553" s="58" t="str">
        <f>INDEX(tblGemProv[Provincie],MATCH(tblGem[[#This Row],[Plaats]],tblGemProv[Gemeentenaam],0))</f>
        <v>Groningen</v>
      </c>
      <c r="I553" s="68">
        <f>INDEX(tblGemProv[InwonerAantal],MATCH(tblGem[[#This Row],[Plaats]],tblGemProv[Gemeentenaam],0))</f>
        <v>60951</v>
      </c>
      <c r="J553" s="69">
        <f>tblGem[[#This Row],[Aantal]]/INDEX($N$5:$N$16,MATCH(tblGem[[#This Row],[Prov]],$M$5:$M$16,0))*100000</f>
        <v>0.34308671688312575</v>
      </c>
      <c r="K553" s="69">
        <f>tblGem[[#This Row],[Aantal]]/tblGem[[#This Row],[Inwoners]]*100000</f>
        <v>3.2813243425046346</v>
      </c>
      <c r="M553" s="58"/>
      <c r="N553" s="58"/>
    </row>
    <row r="554" spans="2:14" x14ac:dyDescent="0.3">
      <c r="B554" s="63">
        <v>43910</v>
      </c>
      <c r="C554" s="64" t="s">
        <v>197</v>
      </c>
      <c r="D554" s="65">
        <v>18.399999999999999</v>
      </c>
      <c r="E554" s="66">
        <v>2</v>
      </c>
      <c r="F554" s="67">
        <f>tblGem[[#This Row],[Aantal]]-SUMIFS(tblGem[Aantal],tblGem[Datum],tblGem[[#This Row],[Datum]]-1,tblGem[Plaats],tblGem[[#This Row],[Plaats]])</f>
        <v>0</v>
      </c>
      <c r="G554" s="58" t="str">
        <f>INDEX(tblGemProv[Grootte],MATCH(tblGem[[#This Row],[Plaats]],tblGemProv[Gemeentenaam],0))</f>
        <v>Klein</v>
      </c>
      <c r="H554" s="58" t="str">
        <f>INDEX(tblGemProv[Provincie],MATCH(tblGem[[#This Row],[Plaats]],tblGemProv[Gemeentenaam],0))</f>
        <v>Noord-Brabant</v>
      </c>
      <c r="I554" s="68">
        <f>INDEX(tblGemProv[InwonerAantal],MATCH(tblGem[[#This Row],[Plaats]],tblGemProv[Gemeentenaam],0))</f>
        <v>10831</v>
      </c>
      <c r="J554" s="69">
        <f>tblGem[[#This Row],[Aantal]]/INDEX($N$5:$N$16,MATCH(tblGem[[#This Row],[Prov]],$M$5:$M$16,0))*100000</f>
        <v>7.9104974674542361E-2</v>
      </c>
      <c r="K554" s="69">
        <f>tblGem[[#This Row],[Aantal]]/tblGem[[#This Row],[Inwoners]]*100000</f>
        <v>18.465515649524512</v>
      </c>
      <c r="M554" s="58"/>
      <c r="N554" s="58"/>
    </row>
    <row r="555" spans="2:14" x14ac:dyDescent="0.3">
      <c r="B555" s="63">
        <v>43910</v>
      </c>
      <c r="C555" s="64" t="s">
        <v>198</v>
      </c>
      <c r="D555" s="65">
        <v>8.1</v>
      </c>
      <c r="E555" s="66">
        <v>3</v>
      </c>
      <c r="F555" s="67">
        <f>tblGem[[#This Row],[Aantal]]-SUMIFS(tblGem[Aantal],tblGem[Datum],tblGem[[#This Row],[Datum]]-1,tblGem[Plaats],tblGem[[#This Row],[Plaats]])</f>
        <v>1</v>
      </c>
      <c r="G555" s="58" t="str">
        <f>INDEX(tblGemProv[Grootte],MATCH(tblGem[[#This Row],[Plaats]],tblGemProv[Gemeentenaam],0))</f>
        <v>Klein</v>
      </c>
      <c r="H555" s="58" t="str">
        <f>INDEX(tblGemProv[Provincie],MATCH(tblGem[[#This Row],[Plaats]],tblGemProv[Gemeentenaam],0))</f>
        <v>Noord-Brabant</v>
      </c>
      <c r="I555" s="68">
        <f>INDEX(tblGemProv[InwonerAantal],MATCH(tblGem[[#This Row],[Plaats]],tblGemProv[Gemeentenaam],0))</f>
        <v>36967</v>
      </c>
      <c r="J555" s="69">
        <f>tblGem[[#This Row],[Aantal]]/INDEX($N$5:$N$16,MATCH(tblGem[[#This Row],[Prov]],$M$5:$M$16,0))*100000</f>
        <v>0.11865746201181353</v>
      </c>
      <c r="K555" s="69">
        <f>tblGem[[#This Row],[Aantal]]/tblGem[[#This Row],[Inwoners]]*100000</f>
        <v>8.1153461195119974</v>
      </c>
      <c r="M555" s="58"/>
      <c r="N555" s="58"/>
    </row>
    <row r="556" spans="2:14" x14ac:dyDescent="0.3">
      <c r="B556" s="63">
        <v>43910</v>
      </c>
      <c r="C556" s="64" t="s">
        <v>199</v>
      </c>
      <c r="D556" s="65">
        <v>25.1</v>
      </c>
      <c r="E556" s="66">
        <v>11</v>
      </c>
      <c r="F556" s="67">
        <f>tblGem[[#This Row],[Aantal]]-SUMIFS(tblGem[Aantal],tblGem[Datum],tblGem[[#This Row],[Datum]]-1,tblGem[Plaats],tblGem[[#This Row],[Plaats]])</f>
        <v>2</v>
      </c>
      <c r="G556" s="58" t="str">
        <f>INDEX(tblGemProv[Grootte],MATCH(tblGem[[#This Row],[Plaats]],tblGemProv[Gemeentenaam],0))</f>
        <v>Klein</v>
      </c>
      <c r="H556" s="58" t="str">
        <f>INDEX(tblGemProv[Provincie],MATCH(tblGem[[#This Row],[Plaats]],tblGemProv[Gemeentenaam],0))</f>
        <v>Zuid-Holland</v>
      </c>
      <c r="I556" s="68">
        <f>INDEX(tblGemProv[InwonerAantal],MATCH(tblGem[[#This Row],[Plaats]],tblGemProv[Gemeentenaam],0))</f>
        <v>43846</v>
      </c>
      <c r="J556" s="69">
        <f>tblGem[[#This Row],[Aantal]]/INDEX($N$5:$N$16,MATCH(tblGem[[#This Row],[Prov]],$M$5:$M$16,0))*100000</f>
        <v>0.30169966621046018</v>
      </c>
      <c r="K556" s="69">
        <f>tblGem[[#This Row],[Aantal]]/tblGem[[#This Row],[Inwoners]]*100000</f>
        <v>25.087807325639737</v>
      </c>
      <c r="M556" s="58"/>
      <c r="N556" s="58"/>
    </row>
    <row r="557" spans="2:14" x14ac:dyDescent="0.3">
      <c r="B557" s="63">
        <v>43910</v>
      </c>
      <c r="C557" s="64" t="s">
        <v>200</v>
      </c>
      <c r="D557" s="65">
        <v>2.8</v>
      </c>
      <c r="E557" s="66">
        <v>1</v>
      </c>
      <c r="F557" s="67">
        <f>tblGem[[#This Row],[Aantal]]-SUMIFS(tblGem[Aantal],tblGem[Datum],tblGem[[#This Row],[Datum]]-1,tblGem[Plaats],tblGem[[#This Row],[Plaats]])</f>
        <v>0</v>
      </c>
      <c r="G557" s="58" t="str">
        <f>INDEX(tblGemProv[Grootte],MATCH(tblGem[[#This Row],[Plaats]],tblGemProv[Gemeentenaam],0))</f>
        <v>Klein</v>
      </c>
      <c r="H557" s="58" t="str">
        <f>INDEX(tblGemProv[Provincie],MATCH(tblGem[[#This Row],[Plaats]],tblGemProv[Gemeentenaam],0))</f>
        <v>Gelderland</v>
      </c>
      <c r="I557" s="68">
        <f>INDEX(tblGemProv[InwonerAantal],MATCH(tblGem[[#This Row],[Plaats]],tblGemProv[Gemeentenaam],0))</f>
        <v>35627</v>
      </c>
      <c r="J557" s="69">
        <f>tblGem[[#This Row],[Aantal]]/INDEX($N$5:$N$16,MATCH(tblGem[[#This Row],[Prov]],$M$5:$M$16,0))*100000</f>
        <v>4.8541262257275487E-2</v>
      </c>
      <c r="K557" s="69">
        <f>tblGem[[#This Row],[Aantal]]/tblGem[[#This Row],[Inwoners]]*100000</f>
        <v>2.8068599657563085</v>
      </c>
      <c r="M557" s="58"/>
      <c r="N557" s="58"/>
    </row>
    <row r="558" spans="2:14" x14ac:dyDescent="0.3">
      <c r="B558" s="63">
        <v>43910</v>
      </c>
      <c r="C558" s="64" t="s">
        <v>201</v>
      </c>
      <c r="D558" s="65">
        <v>0</v>
      </c>
      <c r="E558" s="66">
        <v>0</v>
      </c>
      <c r="F558" s="67">
        <f>tblGem[[#This Row],[Aantal]]-SUMIFS(tblGem[Aantal],tblGem[Datum],tblGem[[#This Row],[Datum]]-1,tblGem[Plaats],tblGem[[#This Row],[Plaats]])</f>
        <v>0</v>
      </c>
      <c r="G558" s="58" t="str">
        <f>INDEX(tblGemProv[Grootte],MATCH(tblGem[[#This Row],[Plaats]],tblGemProv[Gemeentenaam],0))</f>
        <v>Klein</v>
      </c>
      <c r="H558" s="58" t="str">
        <f>INDEX(tblGemProv[Provincie],MATCH(tblGem[[#This Row],[Plaats]],tblGemProv[Gemeentenaam],0))</f>
        <v>Utrecht</v>
      </c>
      <c r="I558" s="68">
        <f>INDEX(tblGemProv[InwonerAantal],MATCH(tblGem[[#This Row],[Plaats]],tblGemProv[Gemeentenaam],0))</f>
        <v>13879</v>
      </c>
      <c r="J558" s="69">
        <f>tblGem[[#This Row],[Aantal]]/INDEX($N$5:$N$16,MATCH(tblGem[[#This Row],[Prov]],$M$5:$M$16,0))*100000</f>
        <v>0</v>
      </c>
      <c r="K558" s="69">
        <f>tblGem[[#This Row],[Aantal]]/tblGem[[#This Row],[Inwoners]]*100000</f>
        <v>0</v>
      </c>
      <c r="M558" s="58"/>
      <c r="N558" s="58"/>
    </row>
    <row r="559" spans="2:14" x14ac:dyDescent="0.3">
      <c r="B559" s="63">
        <v>43910</v>
      </c>
      <c r="C559" s="64" t="s">
        <v>202</v>
      </c>
      <c r="D559" s="65">
        <v>12.8</v>
      </c>
      <c r="E559" s="66">
        <v>1</v>
      </c>
      <c r="F559" s="67">
        <f>tblGem[[#This Row],[Aantal]]-SUMIFS(tblGem[Aantal],tblGem[Datum],tblGem[[#This Row],[Datum]]-1,tblGem[Plaats],tblGem[[#This Row],[Plaats]])</f>
        <v>0</v>
      </c>
      <c r="G559" s="58" t="str">
        <f>INDEX(tblGemProv[Grootte],MATCH(tblGem[[#This Row],[Plaats]],tblGemProv[Gemeentenaam],0))</f>
        <v>Klein</v>
      </c>
      <c r="H559" s="58" t="str">
        <f>INDEX(tblGemProv[Provincie],MATCH(tblGem[[#This Row],[Plaats]],tblGemProv[Gemeentenaam],0))</f>
        <v>Limburg</v>
      </c>
      <c r="I559" s="68">
        <f>INDEX(tblGemProv[InwonerAantal],MATCH(tblGem[[#This Row],[Plaats]],tblGemProv[Gemeentenaam],0))</f>
        <v>7768</v>
      </c>
      <c r="J559" s="69">
        <f>tblGem[[#This Row],[Aantal]]/INDEX($N$5:$N$16,MATCH(tblGem[[#This Row],[Prov]],$M$5:$M$16,0))*100000</f>
        <v>8.9509648244984322E-2</v>
      </c>
      <c r="K559" s="69">
        <f>tblGem[[#This Row],[Aantal]]/tblGem[[#This Row],[Inwoners]]*100000</f>
        <v>12.873326467559217</v>
      </c>
      <c r="M559" s="58"/>
      <c r="N559" s="58"/>
    </row>
    <row r="560" spans="2:14" x14ac:dyDescent="0.3">
      <c r="B560" s="63">
        <v>43910</v>
      </c>
      <c r="C560" s="64" t="s">
        <v>203</v>
      </c>
      <c r="D560" s="65">
        <v>20.8</v>
      </c>
      <c r="E560" s="66">
        <v>5</v>
      </c>
      <c r="F560" s="67">
        <f>tblGem[[#This Row],[Aantal]]-SUMIFS(tblGem[Aantal],tblGem[Datum],tblGem[[#This Row],[Datum]]-1,tblGem[Plaats],tblGem[[#This Row],[Plaats]])</f>
        <v>1</v>
      </c>
      <c r="G560" s="58" t="str">
        <f>INDEX(tblGemProv[Grootte],MATCH(tblGem[[#This Row],[Plaats]],tblGemProv[Gemeentenaam],0))</f>
        <v>Klein</v>
      </c>
      <c r="H560" s="58" t="str">
        <f>INDEX(tblGemProv[Provincie],MATCH(tblGem[[#This Row],[Plaats]],tblGemProv[Gemeentenaam],0))</f>
        <v>Gelderland</v>
      </c>
      <c r="I560" s="68">
        <f>INDEX(tblGemProv[InwonerAantal],MATCH(tblGem[[#This Row],[Plaats]],tblGemProv[Gemeentenaam],0))</f>
        <v>23615</v>
      </c>
      <c r="J560" s="69">
        <f>tblGem[[#This Row],[Aantal]]/INDEX($N$5:$N$16,MATCH(tblGem[[#This Row],[Prov]],$M$5:$M$16,0))*100000</f>
        <v>0.24270631128637743</v>
      </c>
      <c r="K560" s="69">
        <f>tblGem[[#This Row],[Aantal]]/tblGem[[#This Row],[Inwoners]]*100000</f>
        <v>21.172983273343213</v>
      </c>
      <c r="M560" s="58"/>
      <c r="N560" s="58"/>
    </row>
    <row r="561" spans="2:14" x14ac:dyDescent="0.3">
      <c r="B561" s="63">
        <v>43910</v>
      </c>
      <c r="C561" s="64" t="s">
        <v>204</v>
      </c>
      <c r="D561" s="65">
        <v>41.2</v>
      </c>
      <c r="E561" s="66">
        <v>7</v>
      </c>
      <c r="F561" s="67">
        <f>tblGem[[#This Row],[Aantal]]-SUMIFS(tblGem[Aantal],tblGem[Datum],tblGem[[#This Row],[Datum]]-1,tblGem[Plaats],tblGem[[#This Row],[Plaats]])</f>
        <v>0</v>
      </c>
      <c r="G561" s="58" t="str">
        <f>INDEX(tblGemProv[Grootte],MATCH(tblGem[[#This Row],[Plaats]],tblGemProv[Gemeentenaam],0))</f>
        <v>Klein</v>
      </c>
      <c r="H561" s="58" t="str">
        <f>INDEX(tblGemProv[Provincie],MATCH(tblGem[[#This Row],[Plaats]],tblGemProv[Gemeentenaam],0))</f>
        <v>Limburg</v>
      </c>
      <c r="I561" s="68">
        <f>INDEX(tblGemProv[InwonerAantal],MATCH(tblGem[[#This Row],[Plaats]],tblGemProv[Gemeentenaam],0))</f>
        <v>17038</v>
      </c>
      <c r="J561" s="69">
        <f>tblGem[[#This Row],[Aantal]]/INDEX($N$5:$N$16,MATCH(tblGem[[#This Row],[Prov]],$M$5:$M$16,0))*100000</f>
        <v>0.62656753771489038</v>
      </c>
      <c r="K561" s="69">
        <f>tblGem[[#This Row],[Aantal]]/tblGem[[#This Row],[Inwoners]]*100000</f>
        <v>41.084634346754314</v>
      </c>
      <c r="M561" s="58"/>
      <c r="N561" s="58"/>
    </row>
    <row r="562" spans="2:14" x14ac:dyDescent="0.3">
      <c r="B562" s="63">
        <v>43910</v>
      </c>
      <c r="C562" s="64" t="s">
        <v>205</v>
      </c>
      <c r="D562" s="65">
        <v>12.7</v>
      </c>
      <c r="E562" s="66">
        <v>8</v>
      </c>
      <c r="F562" s="67">
        <f>tblGem[[#This Row],[Aantal]]-SUMIFS(tblGem[Aantal],tblGem[Datum],tblGem[[#This Row],[Datum]]-1,tblGem[Plaats],tblGem[[#This Row],[Plaats]])</f>
        <v>2</v>
      </c>
      <c r="G562" s="58" t="str">
        <f>INDEX(tblGemProv[Grootte],MATCH(tblGem[[#This Row],[Plaats]],tblGemProv[Gemeentenaam],0))</f>
        <v>Middelgroot</v>
      </c>
      <c r="H562" s="58" t="str">
        <f>INDEX(tblGemProv[Provincie],MATCH(tblGem[[#This Row],[Plaats]],tblGemProv[Gemeentenaam],0))</f>
        <v>Utrecht</v>
      </c>
      <c r="I562" s="68">
        <f>INDEX(tblGemProv[InwonerAantal],MATCH(tblGem[[#This Row],[Plaats]],tblGemProv[Gemeentenaam],0))</f>
        <v>62426</v>
      </c>
      <c r="J562" s="69">
        <f>tblGem[[#This Row],[Aantal]]/INDEX($N$5:$N$16,MATCH(tblGem[[#This Row],[Prov]],$M$5:$M$16,0))*100000</f>
        <v>0.60126958071968961</v>
      </c>
      <c r="K562" s="69">
        <f>tblGem[[#This Row],[Aantal]]/tblGem[[#This Row],[Inwoners]]*100000</f>
        <v>12.815173165027394</v>
      </c>
      <c r="M562" s="58"/>
      <c r="N562" s="58"/>
    </row>
    <row r="563" spans="2:14" x14ac:dyDescent="0.3">
      <c r="B563" s="63">
        <v>43910</v>
      </c>
      <c r="C563" s="64" t="s">
        <v>206</v>
      </c>
      <c r="D563" s="65">
        <v>3.5</v>
      </c>
      <c r="E563" s="66">
        <v>1</v>
      </c>
      <c r="F563" s="67">
        <f>tblGem[[#This Row],[Aantal]]-SUMIFS(tblGem[Aantal],tblGem[Datum],tblGem[[#This Row],[Datum]]-1,tblGem[Plaats],tblGem[[#This Row],[Plaats]])</f>
        <v>0</v>
      </c>
      <c r="G563" s="58" t="str">
        <f>INDEX(tblGemProv[Grootte],MATCH(tblGem[[#This Row],[Plaats]],tblGemProv[Gemeentenaam],0))</f>
        <v>Klein</v>
      </c>
      <c r="H563" s="58" t="str">
        <f>INDEX(tblGemProv[Provincie],MATCH(tblGem[[#This Row],[Plaats]],tblGemProv[Gemeentenaam],0))</f>
        <v>Zuid-Holland</v>
      </c>
      <c r="I563" s="68">
        <f>INDEX(tblGemProv[InwonerAantal],MATCH(tblGem[[#This Row],[Plaats]],tblGemProv[Gemeentenaam],0))</f>
        <v>28269</v>
      </c>
      <c r="J563" s="69">
        <f>tblGem[[#This Row],[Aantal]]/INDEX($N$5:$N$16,MATCH(tblGem[[#This Row],[Prov]],$M$5:$M$16,0))*100000</f>
        <v>2.7427242382769109E-2</v>
      </c>
      <c r="K563" s="69">
        <f>tblGem[[#This Row],[Aantal]]/tblGem[[#This Row],[Inwoners]]*100000</f>
        <v>3.5374438430789912</v>
      </c>
      <c r="M563" s="58"/>
      <c r="N563" s="58"/>
    </row>
    <row r="564" spans="2:14" x14ac:dyDescent="0.3">
      <c r="B564" s="63">
        <v>43910</v>
      </c>
      <c r="C564" s="64" t="s">
        <v>207</v>
      </c>
      <c r="D564" s="65">
        <v>4.7</v>
      </c>
      <c r="E564" s="66">
        <v>2</v>
      </c>
      <c r="F564" s="67">
        <f>tblGem[[#This Row],[Aantal]]-SUMIFS(tblGem[Aantal],tblGem[Datum],tblGem[[#This Row],[Datum]]-1,tblGem[Plaats],tblGem[[#This Row],[Plaats]])</f>
        <v>0</v>
      </c>
      <c r="G564" s="58" t="str">
        <f>INDEX(tblGemProv[Grootte],MATCH(tblGem[[#This Row],[Plaats]],tblGemProv[Gemeentenaam],0))</f>
        <v>Klein</v>
      </c>
      <c r="H564" s="58" t="str">
        <f>INDEX(tblGemProv[Provincie],MATCH(tblGem[[#This Row],[Plaats]],tblGemProv[Gemeentenaam],0))</f>
        <v>Gelderland</v>
      </c>
      <c r="I564" s="68">
        <f>INDEX(tblGemProv[InwonerAantal],MATCH(tblGem[[#This Row],[Plaats]],tblGemProv[Gemeentenaam],0))</f>
        <v>42307</v>
      </c>
      <c r="J564" s="69">
        <f>tblGem[[#This Row],[Aantal]]/INDEX($N$5:$N$16,MATCH(tblGem[[#This Row],[Prov]],$M$5:$M$16,0))*100000</f>
        <v>9.7082524514550975E-2</v>
      </c>
      <c r="K564" s="69">
        <f>tblGem[[#This Row],[Aantal]]/tblGem[[#This Row],[Inwoners]]*100000</f>
        <v>4.7273500839104639</v>
      </c>
      <c r="M564" s="58"/>
      <c r="N564" s="58"/>
    </row>
    <row r="565" spans="2:14" x14ac:dyDescent="0.3">
      <c r="B565" s="63">
        <v>43910</v>
      </c>
      <c r="C565" s="64" t="s">
        <v>208</v>
      </c>
      <c r="D565" s="65">
        <v>31.1</v>
      </c>
      <c r="E565" s="66">
        <v>55</v>
      </c>
      <c r="F565" s="67">
        <f>tblGem[[#This Row],[Aantal]]-SUMIFS(tblGem[Aantal],tblGem[Datum],tblGem[[#This Row],[Datum]]-1,tblGem[Plaats],tblGem[[#This Row],[Plaats]])</f>
        <v>7</v>
      </c>
      <c r="G565" s="58" t="str">
        <f>INDEX(tblGemProv[Grootte],MATCH(tblGem[[#This Row],[Plaats]],tblGemProv[Gemeentenaam],0))</f>
        <v>Groot</v>
      </c>
      <c r="H565" s="58" t="str">
        <f>INDEX(tblGemProv[Provincie],MATCH(tblGem[[#This Row],[Plaats]],tblGemProv[Gemeentenaam],0))</f>
        <v>Gelderland</v>
      </c>
      <c r="I565" s="68">
        <f>INDEX(tblGemProv[InwonerAantal],MATCH(tblGem[[#This Row],[Plaats]],tblGemProv[Gemeentenaam],0))</f>
        <v>175948</v>
      </c>
      <c r="J565" s="69">
        <f>tblGem[[#This Row],[Aantal]]/INDEX($N$5:$N$16,MATCH(tblGem[[#This Row],[Prov]],$M$5:$M$16,0))*100000</f>
        <v>2.6697694241501519</v>
      </c>
      <c r="K565" s="69">
        <f>tblGem[[#This Row],[Aantal]]/tblGem[[#This Row],[Inwoners]]*100000</f>
        <v>31.25923568327006</v>
      </c>
      <c r="M565" s="58"/>
      <c r="N565" s="58"/>
    </row>
    <row r="566" spans="2:14" x14ac:dyDescent="0.3">
      <c r="B566" s="63">
        <v>43910</v>
      </c>
      <c r="C566" s="64" t="s">
        <v>209</v>
      </c>
      <c r="D566" s="65">
        <v>13</v>
      </c>
      <c r="E566" s="66">
        <v>11</v>
      </c>
      <c r="F566" s="67">
        <f>tblGem[[#This Row],[Aantal]]-SUMIFS(tblGem[Aantal],tblGem[Datum],tblGem[[#This Row],[Datum]]-1,tblGem[Plaats],tblGem[[#This Row],[Plaats]])</f>
        <v>4</v>
      </c>
      <c r="G566" s="58" t="str">
        <f>INDEX(tblGemProv[Grootte],MATCH(tblGem[[#This Row],[Plaats]],tblGemProv[Gemeentenaam],0))</f>
        <v>Middelgroot</v>
      </c>
      <c r="H566" s="58" t="str">
        <f>INDEX(tblGemProv[Provincie],MATCH(tblGem[[#This Row],[Plaats]],tblGemProv[Gemeentenaam],0))</f>
        <v>Zuid-Holland</v>
      </c>
      <c r="I566" s="68">
        <f>INDEX(tblGemProv[InwonerAantal],MATCH(tblGem[[#This Row],[Plaats]],tblGemProv[Gemeentenaam],0))</f>
        <v>84588</v>
      </c>
      <c r="J566" s="69">
        <f>tblGem[[#This Row],[Aantal]]/INDEX($N$5:$N$16,MATCH(tblGem[[#This Row],[Prov]],$M$5:$M$16,0))*100000</f>
        <v>0.30169966621046018</v>
      </c>
      <c r="K566" s="69">
        <f>tblGem[[#This Row],[Aantal]]/tblGem[[#This Row],[Inwoners]]*100000</f>
        <v>13.004208634794534</v>
      </c>
      <c r="M566" s="58"/>
      <c r="N566" s="58"/>
    </row>
    <row r="567" spans="2:14" x14ac:dyDescent="0.3">
      <c r="B567" s="63">
        <v>43910</v>
      </c>
      <c r="C567" s="64" t="s">
        <v>210</v>
      </c>
      <c r="D567" s="65">
        <v>2.2000000000000002</v>
      </c>
      <c r="E567" s="66">
        <v>1</v>
      </c>
      <c r="F567" s="67">
        <f>tblGem[[#This Row],[Aantal]]-SUMIFS(tblGem[Aantal],tblGem[Datum],tblGem[[#This Row],[Datum]]-1,tblGem[Plaats],tblGem[[#This Row],[Plaats]])</f>
        <v>0</v>
      </c>
      <c r="G567" s="58" t="str">
        <f>INDEX(tblGemProv[Grootte],MATCH(tblGem[[#This Row],[Plaats]],tblGemProv[Gemeentenaam],0))</f>
        <v>Klein</v>
      </c>
      <c r="H567" s="58" t="str">
        <f>INDEX(tblGemProv[Provincie],MATCH(tblGem[[#This Row],[Plaats]],tblGemProv[Gemeentenaam],0))</f>
        <v>Friesland</v>
      </c>
      <c r="I567" s="68">
        <f>INDEX(tblGemProv[InwonerAantal],MATCH(tblGem[[#This Row],[Plaats]],tblGemProv[Gemeentenaam],0))</f>
        <v>45287</v>
      </c>
      <c r="J567" s="69">
        <f>tblGem[[#This Row],[Aantal]]/INDEX($N$5:$N$16,MATCH(tblGem[[#This Row],[Prov]],$M$5:$M$16,0))*100000</f>
        <v>0.15449551036046894</v>
      </c>
      <c r="K567" s="69">
        <f>tblGem[[#This Row],[Aantal]]/tblGem[[#This Row],[Inwoners]]*100000</f>
        <v>2.208139201095237</v>
      </c>
      <c r="M567" s="58"/>
      <c r="N567" s="58"/>
    </row>
    <row r="568" spans="2:14" x14ac:dyDescent="0.3">
      <c r="B568" s="63">
        <v>43910</v>
      </c>
      <c r="C568" s="64" t="s">
        <v>211</v>
      </c>
      <c r="D568" s="65">
        <v>0</v>
      </c>
      <c r="E568" s="66">
        <v>0</v>
      </c>
      <c r="F568" s="67">
        <f>tblGem[[#This Row],[Aantal]]-SUMIFS(tblGem[Aantal],tblGem[Datum],tblGem[[#This Row],[Datum]]-1,tblGem[Plaats],tblGem[[#This Row],[Plaats]])</f>
        <v>0</v>
      </c>
      <c r="G568" s="58" t="str">
        <f>INDEX(tblGemProv[Grootte],MATCH(tblGem[[#This Row],[Plaats]],tblGemProv[Gemeentenaam],0))</f>
        <v>Klein</v>
      </c>
      <c r="H568" s="58" t="str">
        <f>INDEX(tblGemProv[Provincie],MATCH(tblGem[[#This Row],[Plaats]],tblGemProv[Gemeentenaam],0))</f>
        <v>Zeeland</v>
      </c>
      <c r="I568" s="68">
        <f>INDEX(tblGemProv[InwonerAantal],MATCH(tblGem[[#This Row],[Plaats]],tblGemProv[Gemeentenaam],0))</f>
        <v>7314</v>
      </c>
      <c r="J568" s="69">
        <f>tblGem[[#This Row],[Aantal]]/INDEX($N$5:$N$16,MATCH(tblGem[[#This Row],[Prov]],$M$5:$M$16,0))*100000</f>
        <v>0</v>
      </c>
      <c r="K568" s="69">
        <f>tblGem[[#This Row],[Aantal]]/tblGem[[#This Row],[Inwoners]]*100000</f>
        <v>0</v>
      </c>
      <c r="M568" s="58"/>
      <c r="N568" s="58"/>
    </row>
    <row r="569" spans="2:14" x14ac:dyDescent="0.3">
      <c r="B569" s="63">
        <v>43910</v>
      </c>
      <c r="C569" s="64" t="s">
        <v>212</v>
      </c>
      <c r="D569" s="65">
        <v>3.2</v>
      </c>
      <c r="E569" s="66">
        <v>1</v>
      </c>
      <c r="F569" s="67">
        <f>tblGem[[#This Row],[Aantal]]-SUMIFS(tblGem[Aantal],tblGem[Datum],tblGem[[#This Row],[Datum]]-1,tblGem[Plaats],tblGem[[#This Row],[Plaats]])</f>
        <v>0</v>
      </c>
      <c r="G569" s="58" t="str">
        <f>INDEX(tblGemProv[Grootte],MATCH(tblGem[[#This Row],[Plaats]],tblGemProv[Gemeentenaam],0))</f>
        <v>Klein</v>
      </c>
      <c r="H569" s="58" t="str">
        <f>INDEX(tblGemProv[Provincie],MATCH(tblGem[[#This Row],[Plaats]],tblGemProv[Gemeentenaam],0))</f>
        <v>Drenthe</v>
      </c>
      <c r="I569" s="68">
        <f>INDEX(tblGemProv[InwonerAantal],MATCH(tblGem[[#This Row],[Plaats]],tblGemProv[Gemeentenaam],0))</f>
        <v>32370</v>
      </c>
      <c r="J569" s="69">
        <f>tblGem[[#This Row],[Aantal]]/INDEX($N$5:$N$16,MATCH(tblGem[[#This Row],[Prov]],$M$5:$M$16,0))*100000</f>
        <v>0.20321072952651897</v>
      </c>
      <c r="K569" s="69">
        <f>tblGem[[#This Row],[Aantal]]/tblGem[[#This Row],[Inwoners]]*100000</f>
        <v>3.0892801977139328</v>
      </c>
      <c r="M569" s="58"/>
      <c r="N569" s="58"/>
    </row>
    <row r="570" spans="2:14" x14ac:dyDescent="0.3">
      <c r="B570" s="63">
        <v>43910</v>
      </c>
      <c r="C570" s="64" t="s">
        <v>213</v>
      </c>
      <c r="D570" s="65">
        <v>4.3</v>
      </c>
      <c r="E570" s="66">
        <v>2</v>
      </c>
      <c r="F570" s="67">
        <f>tblGem[[#This Row],[Aantal]]-SUMIFS(tblGem[Aantal],tblGem[Datum],tblGem[[#This Row],[Datum]]-1,tblGem[Plaats],tblGem[[#This Row],[Plaats]])</f>
        <v>0</v>
      </c>
      <c r="G570" s="58" t="str">
        <f>INDEX(tblGemProv[Grootte],MATCH(tblGem[[#This Row],[Plaats]],tblGemProv[Gemeentenaam],0))</f>
        <v>Klein</v>
      </c>
      <c r="H570" s="58" t="str">
        <f>INDEX(tblGemProv[Provincie],MATCH(tblGem[[#This Row],[Plaats]],tblGemProv[Gemeentenaam],0))</f>
        <v>Flevoland</v>
      </c>
      <c r="I570" s="68">
        <f>INDEX(tblGemProv[InwonerAantal],MATCH(tblGem[[#This Row],[Plaats]],tblGemProv[Gemeentenaam],0))</f>
        <v>46625</v>
      </c>
      <c r="J570" s="69">
        <f>tblGem[[#This Row],[Aantal]]/INDEX($N$5:$N$16,MATCH(tblGem[[#This Row],[Prov]],$M$5:$M$16,0))*100000</f>
        <v>0.48582602570019673</v>
      </c>
      <c r="K570" s="69">
        <f>tblGem[[#This Row],[Aantal]]/tblGem[[#This Row],[Inwoners]]*100000</f>
        <v>4.2895442359249332</v>
      </c>
      <c r="M570" s="58"/>
      <c r="N570" s="58"/>
    </row>
    <row r="571" spans="2:14" x14ac:dyDescent="0.3">
      <c r="B571" s="63">
        <v>43910</v>
      </c>
      <c r="C571" s="64" t="s">
        <v>214</v>
      </c>
      <c r="D571" s="65">
        <v>4.7</v>
      </c>
      <c r="E571" s="66">
        <v>2</v>
      </c>
      <c r="F571" s="67">
        <f>tblGem[[#This Row],[Aantal]]-SUMIFS(tblGem[Aantal],tblGem[Datum],tblGem[[#This Row],[Datum]]-1,tblGem[Plaats],tblGem[[#This Row],[Plaats]])</f>
        <v>-1</v>
      </c>
      <c r="G571" s="58" t="str">
        <f>INDEX(tblGemProv[Grootte],MATCH(tblGem[[#This Row],[Plaats]],tblGemProv[Gemeentenaam],0))</f>
        <v>Klein</v>
      </c>
      <c r="H571" s="58" t="str">
        <f>INDEX(tblGemProv[Provincie],MATCH(tblGem[[#This Row],[Plaats]],tblGemProv[Gemeentenaam],0))</f>
        <v>Zuid-Holland</v>
      </c>
      <c r="I571" s="68">
        <f>INDEX(tblGemProv[InwonerAantal],MATCH(tblGem[[#This Row],[Plaats]],tblGemProv[Gemeentenaam],0))</f>
        <v>42661</v>
      </c>
      <c r="J571" s="69">
        <f>tblGem[[#This Row],[Aantal]]/INDEX($N$5:$N$16,MATCH(tblGem[[#This Row],[Prov]],$M$5:$M$16,0))*100000</f>
        <v>5.4854484765538218E-2</v>
      </c>
      <c r="K571" s="69">
        <f>tblGem[[#This Row],[Aantal]]/tblGem[[#This Row],[Inwoners]]*100000</f>
        <v>4.6881226412882961</v>
      </c>
      <c r="M571" s="58"/>
      <c r="N571" s="58"/>
    </row>
    <row r="572" spans="2:14" x14ac:dyDescent="0.3">
      <c r="B572" s="63">
        <v>43910</v>
      </c>
      <c r="C572" s="64" t="s">
        <v>215</v>
      </c>
      <c r="D572" s="65">
        <v>4.3</v>
      </c>
      <c r="E572" s="66">
        <v>1</v>
      </c>
      <c r="F572" s="67">
        <f>tblGem[[#This Row],[Aantal]]-SUMIFS(tblGem[Aantal],tblGem[Datum],tblGem[[#This Row],[Datum]]-1,tblGem[Plaats],tblGem[[#This Row],[Plaats]])</f>
        <v>0</v>
      </c>
      <c r="G572" s="58" t="str">
        <f>INDEX(tblGemProv[Grootte],MATCH(tblGem[[#This Row],[Plaats]],tblGemProv[Gemeentenaam],0))</f>
        <v>Klein</v>
      </c>
      <c r="H572" s="58" t="str">
        <f>INDEX(tblGemProv[Provincie],MATCH(tblGem[[#This Row],[Plaats]],tblGemProv[Gemeentenaam],0))</f>
        <v>Noord-Brabant</v>
      </c>
      <c r="I572" s="68">
        <f>INDEX(tblGemProv[InwonerAantal],MATCH(tblGem[[#This Row],[Plaats]],tblGemProv[Gemeentenaam],0))</f>
        <v>23019</v>
      </c>
      <c r="J572" s="69">
        <f>tblGem[[#This Row],[Aantal]]/INDEX($N$5:$N$16,MATCH(tblGem[[#This Row],[Prov]],$M$5:$M$16,0))*100000</f>
        <v>3.955248733727118E-2</v>
      </c>
      <c r="K572" s="69">
        <f>tblGem[[#This Row],[Aantal]]/tblGem[[#This Row],[Inwoners]]*100000</f>
        <v>4.3442373691298499</v>
      </c>
      <c r="M572" s="58"/>
      <c r="N572" s="58"/>
    </row>
    <row r="573" spans="2:14" x14ac:dyDescent="0.3">
      <c r="B573" s="63">
        <v>43910</v>
      </c>
      <c r="C573" s="64" t="s">
        <v>216</v>
      </c>
      <c r="D573" s="65">
        <v>14.6</v>
      </c>
      <c r="E573" s="66">
        <v>4</v>
      </c>
      <c r="F573" s="67">
        <f>tblGem[[#This Row],[Aantal]]-SUMIFS(tblGem[Aantal],tblGem[Datum],tblGem[[#This Row],[Datum]]-1,tblGem[Plaats],tblGem[[#This Row],[Plaats]])</f>
        <v>1</v>
      </c>
      <c r="G573" s="58" t="str">
        <f>INDEX(tblGemProv[Grootte],MATCH(tblGem[[#This Row],[Plaats]],tblGemProv[Gemeentenaam],0))</f>
        <v>Klein</v>
      </c>
      <c r="H573" s="58" t="str">
        <f>INDEX(tblGemProv[Provincie],MATCH(tblGem[[#This Row],[Plaats]],tblGemProv[Gemeentenaam],0))</f>
        <v>Gelderland</v>
      </c>
      <c r="I573" s="68">
        <f>INDEX(tblGemProv[InwonerAantal],MATCH(tblGem[[#This Row],[Plaats]],tblGemProv[Gemeentenaam],0))</f>
        <v>27114</v>
      </c>
      <c r="J573" s="69">
        <f>tblGem[[#This Row],[Aantal]]/INDEX($N$5:$N$16,MATCH(tblGem[[#This Row],[Prov]],$M$5:$M$16,0))*100000</f>
        <v>0.19416504902910195</v>
      </c>
      <c r="K573" s="69">
        <f>tblGem[[#This Row],[Aantal]]/tblGem[[#This Row],[Inwoners]]*100000</f>
        <v>14.752526370140888</v>
      </c>
      <c r="M573" s="58"/>
      <c r="N573" s="58"/>
    </row>
    <row r="574" spans="2:14" x14ac:dyDescent="0.3">
      <c r="B574" s="63">
        <v>43910</v>
      </c>
      <c r="C574" s="64" t="s">
        <v>217</v>
      </c>
      <c r="D574" s="65">
        <v>24.6</v>
      </c>
      <c r="E574" s="66">
        <v>6</v>
      </c>
      <c r="F574" s="67">
        <f>tblGem[[#This Row],[Aantal]]-SUMIFS(tblGem[Aantal],tblGem[Datum],tblGem[[#This Row],[Datum]]-1,tblGem[Plaats],tblGem[[#This Row],[Plaats]])</f>
        <v>1</v>
      </c>
      <c r="G574" s="58" t="str">
        <f>INDEX(tblGemProv[Grootte],MATCH(tblGem[[#This Row],[Plaats]],tblGemProv[Gemeentenaam],0))</f>
        <v>Klein</v>
      </c>
      <c r="H574" s="58" t="str">
        <f>INDEX(tblGemProv[Provincie],MATCH(tblGem[[#This Row],[Plaats]],tblGemProv[Gemeentenaam],0))</f>
        <v>Zuid-Holland</v>
      </c>
      <c r="I574" s="68">
        <f>INDEX(tblGemProv[InwonerAantal],MATCH(tblGem[[#This Row],[Plaats]],tblGemProv[Gemeentenaam],0))</f>
        <v>23887</v>
      </c>
      <c r="J574" s="69">
        <f>tblGem[[#This Row],[Aantal]]/INDEX($N$5:$N$16,MATCH(tblGem[[#This Row],[Prov]],$M$5:$M$16,0))*100000</f>
        <v>0.16456345429661468</v>
      </c>
      <c r="K574" s="69">
        <f>tblGem[[#This Row],[Aantal]]/tblGem[[#This Row],[Inwoners]]*100000</f>
        <v>25.118265165152597</v>
      </c>
      <c r="M574" s="58"/>
      <c r="N574" s="58"/>
    </row>
    <row r="575" spans="2:14" x14ac:dyDescent="0.3">
      <c r="B575" s="63">
        <v>43910</v>
      </c>
      <c r="C575" s="64" t="s">
        <v>218</v>
      </c>
      <c r="D575" s="65">
        <v>5.4</v>
      </c>
      <c r="E575" s="66">
        <v>1</v>
      </c>
      <c r="F575" s="67">
        <f>tblGem[[#This Row],[Aantal]]-SUMIFS(tblGem[Aantal],tblGem[Datum],tblGem[[#This Row],[Datum]]-1,tblGem[Plaats],tblGem[[#This Row],[Plaats]])</f>
        <v>0</v>
      </c>
      <c r="G575" s="58" t="str">
        <f>INDEX(tblGemProv[Grootte],MATCH(tblGem[[#This Row],[Plaats]],tblGemProv[Gemeentenaam],0))</f>
        <v>Klein</v>
      </c>
      <c r="H575" s="58" t="str">
        <f>INDEX(tblGemProv[Provincie],MATCH(tblGem[[#This Row],[Plaats]],tblGemProv[Gemeentenaam],0))</f>
        <v>Noord-Brabant</v>
      </c>
      <c r="I575" s="68">
        <f>INDEX(tblGemProv[InwonerAantal],MATCH(tblGem[[#This Row],[Plaats]],tblGemProv[Gemeentenaam],0))</f>
        <v>18558</v>
      </c>
      <c r="J575" s="69">
        <f>tblGem[[#This Row],[Aantal]]/INDEX($N$5:$N$16,MATCH(tblGem[[#This Row],[Prov]],$M$5:$M$16,0))*100000</f>
        <v>3.955248733727118E-2</v>
      </c>
      <c r="K575" s="69">
        <f>tblGem[[#This Row],[Aantal]]/tblGem[[#This Row],[Inwoners]]*100000</f>
        <v>5.3885116930703738</v>
      </c>
      <c r="M575" s="58"/>
      <c r="N575" s="58"/>
    </row>
    <row r="576" spans="2:14" x14ac:dyDescent="0.3">
      <c r="B576" s="63">
        <v>43910</v>
      </c>
      <c r="C576" s="64" t="s">
        <v>219</v>
      </c>
      <c r="D576" s="65">
        <v>45.9</v>
      </c>
      <c r="E576" s="66">
        <v>12</v>
      </c>
      <c r="F576" s="67">
        <f>tblGem[[#This Row],[Aantal]]-SUMIFS(tblGem[Aantal],tblGem[Datum],tblGem[[#This Row],[Datum]]-1,tblGem[Plaats],tblGem[[#This Row],[Plaats]])</f>
        <v>2</v>
      </c>
      <c r="G576" s="58" t="str">
        <f>INDEX(tblGemProv[Grootte],MATCH(tblGem[[#This Row],[Plaats]],tblGemProv[Gemeentenaam],0))</f>
        <v>Klein</v>
      </c>
      <c r="H576" s="58" t="str">
        <f>INDEX(tblGemProv[Provincie],MATCH(tblGem[[#This Row],[Plaats]],tblGemProv[Gemeentenaam],0))</f>
        <v>Noord-Brabant</v>
      </c>
      <c r="I576" s="68">
        <f>INDEX(tblGemProv[InwonerAantal],MATCH(tblGem[[#This Row],[Plaats]],tblGemProv[Gemeentenaam],0))</f>
        <v>26132</v>
      </c>
      <c r="J576" s="69">
        <f>tblGem[[#This Row],[Aantal]]/INDEX($N$5:$N$16,MATCH(tblGem[[#This Row],[Prov]],$M$5:$M$16,0))*100000</f>
        <v>0.47462984804725411</v>
      </c>
      <c r="K576" s="69">
        <f>tblGem[[#This Row],[Aantal]]/tblGem[[#This Row],[Inwoners]]*100000</f>
        <v>45.920710240318385</v>
      </c>
      <c r="M576" s="58"/>
      <c r="N576" s="58"/>
    </row>
    <row r="577" spans="2:14" x14ac:dyDescent="0.3">
      <c r="B577" s="63">
        <v>43910</v>
      </c>
      <c r="C577" s="64" t="s">
        <v>220</v>
      </c>
      <c r="D577" s="65">
        <v>0</v>
      </c>
      <c r="E577" s="66">
        <v>0</v>
      </c>
      <c r="F577" s="67">
        <f>tblGem[[#This Row],[Aantal]]-SUMIFS(tblGem[Aantal],tblGem[Datum],tblGem[[#This Row],[Datum]]-1,tblGem[Plaats],tblGem[[#This Row],[Plaats]])</f>
        <v>0</v>
      </c>
      <c r="G577" s="58" t="str">
        <f>INDEX(tblGemProv[Grootte],MATCH(tblGem[[#This Row],[Plaats]],tblGemProv[Gemeentenaam],0))</f>
        <v>Klein</v>
      </c>
      <c r="H577" s="58" t="str">
        <f>INDEX(tblGemProv[Provincie],MATCH(tblGem[[#This Row],[Plaats]],tblGemProv[Gemeentenaam],0))</f>
        <v>Groningen</v>
      </c>
      <c r="I577" s="68">
        <f>INDEX(tblGemProv[InwonerAantal],MATCH(tblGem[[#This Row],[Plaats]],tblGemProv[Gemeentenaam],0))</f>
        <v>38075</v>
      </c>
      <c r="J577" s="69">
        <f>tblGem[[#This Row],[Aantal]]/INDEX($N$5:$N$16,MATCH(tblGem[[#This Row],[Prov]],$M$5:$M$16,0))*100000</f>
        <v>0</v>
      </c>
      <c r="K577" s="69">
        <f>tblGem[[#This Row],[Aantal]]/tblGem[[#This Row],[Inwoners]]*100000</f>
        <v>0</v>
      </c>
      <c r="M577" s="58"/>
      <c r="N577" s="58"/>
    </row>
    <row r="578" spans="2:14" x14ac:dyDescent="0.3">
      <c r="B578" s="63">
        <v>43910</v>
      </c>
      <c r="C578" s="64" t="s">
        <v>221</v>
      </c>
      <c r="D578" s="65">
        <v>21.2</v>
      </c>
      <c r="E578" s="66">
        <v>5</v>
      </c>
      <c r="F578" s="67">
        <f>tblGem[[#This Row],[Aantal]]-SUMIFS(tblGem[Aantal],tblGem[Datum],tblGem[[#This Row],[Datum]]-1,tblGem[Plaats],tblGem[[#This Row],[Plaats]])</f>
        <v>0</v>
      </c>
      <c r="G578" s="58" t="str">
        <f>INDEX(tblGemProv[Grootte],MATCH(tblGem[[#This Row],[Plaats]],tblGemProv[Gemeentenaam],0))</f>
        <v>Klein</v>
      </c>
      <c r="H578" s="58" t="str">
        <f>INDEX(tblGemProv[Provincie],MATCH(tblGem[[#This Row],[Plaats]],tblGemProv[Gemeentenaam],0))</f>
        <v>Gelderland</v>
      </c>
      <c r="I578" s="68">
        <f>INDEX(tblGemProv[InwonerAantal],MATCH(tblGem[[#This Row],[Plaats]],tblGemProv[Gemeentenaam],0))</f>
        <v>23504</v>
      </c>
      <c r="J578" s="69">
        <f>tblGem[[#This Row],[Aantal]]/INDEX($N$5:$N$16,MATCH(tblGem[[#This Row],[Prov]],$M$5:$M$16,0))*100000</f>
        <v>0.24270631128637743</v>
      </c>
      <c r="K578" s="69">
        <f>tblGem[[#This Row],[Aantal]]/tblGem[[#This Row],[Inwoners]]*100000</f>
        <v>21.27297481279782</v>
      </c>
      <c r="M578" s="58"/>
      <c r="N578" s="58"/>
    </row>
    <row r="579" spans="2:14" x14ac:dyDescent="0.3">
      <c r="B579" s="63">
        <v>43910</v>
      </c>
      <c r="C579" s="64" t="s">
        <v>222</v>
      </c>
      <c r="D579" s="65">
        <v>15.7</v>
      </c>
      <c r="E579" s="66">
        <v>5</v>
      </c>
      <c r="F579" s="67">
        <f>tblGem[[#This Row],[Aantal]]-SUMIFS(tblGem[Aantal],tblGem[Datum],tblGem[[#This Row],[Datum]]-1,tblGem[Plaats],tblGem[[#This Row],[Plaats]])</f>
        <v>2</v>
      </c>
      <c r="G579" s="58" t="str">
        <f>INDEX(tblGemProv[Grootte],MATCH(tblGem[[#This Row],[Plaats]],tblGemProv[Gemeentenaam],0))</f>
        <v>Klein</v>
      </c>
      <c r="H579" s="58" t="str">
        <f>INDEX(tblGemProv[Provincie],MATCH(tblGem[[#This Row],[Plaats]],tblGemProv[Gemeentenaam],0))</f>
        <v>Overijssel</v>
      </c>
      <c r="I579" s="68">
        <f>INDEX(tblGemProv[InwonerAantal],MATCH(tblGem[[#This Row],[Plaats]],tblGemProv[Gemeentenaam],0))</f>
        <v>31915</v>
      </c>
      <c r="J579" s="69">
        <f>tblGem[[#This Row],[Aantal]]/INDEX($N$5:$N$16,MATCH(tblGem[[#This Row],[Prov]],$M$5:$M$16,0))*100000</f>
        <v>0.43421586260020617</v>
      </c>
      <c r="K579" s="69">
        <f>tblGem[[#This Row],[Aantal]]/tblGem[[#This Row],[Inwoners]]*100000</f>
        <v>15.666614444618517</v>
      </c>
      <c r="M579" s="58"/>
      <c r="N579" s="58"/>
    </row>
    <row r="580" spans="2:14" x14ac:dyDescent="0.3">
      <c r="B580" s="63">
        <v>43910</v>
      </c>
      <c r="C580" s="64" t="s">
        <v>223</v>
      </c>
      <c r="D580" s="65">
        <v>0</v>
      </c>
      <c r="E580" s="66">
        <v>0</v>
      </c>
      <c r="F580" s="67">
        <f>tblGem[[#This Row],[Aantal]]-SUMIFS(tblGem[Aantal],tblGem[Datum],tblGem[[#This Row],[Datum]]-1,tblGem[Plaats],tblGem[[#This Row],[Plaats]])</f>
        <v>0</v>
      </c>
      <c r="G580" s="58" t="str">
        <f>INDEX(tblGemProv[Grootte],MATCH(tblGem[[#This Row],[Plaats]],tblGemProv[Gemeentenaam],0))</f>
        <v>Klein</v>
      </c>
      <c r="H580" s="58" t="str">
        <f>INDEX(tblGemProv[Provincie],MATCH(tblGem[[#This Row],[Plaats]],tblGemProv[Gemeentenaam],0))</f>
        <v>Overijssel</v>
      </c>
      <c r="I580" s="68">
        <f>INDEX(tblGemProv[InwonerAantal],MATCH(tblGem[[#This Row],[Plaats]],tblGemProv[Gemeentenaam],0))</f>
        <v>18023</v>
      </c>
      <c r="J580" s="69">
        <f>tblGem[[#This Row],[Aantal]]/INDEX($N$5:$N$16,MATCH(tblGem[[#This Row],[Prov]],$M$5:$M$16,0))*100000</f>
        <v>0</v>
      </c>
      <c r="K580" s="69">
        <f>tblGem[[#This Row],[Aantal]]/tblGem[[#This Row],[Inwoners]]*100000</f>
        <v>0</v>
      </c>
      <c r="M580" s="58"/>
      <c r="N580" s="58"/>
    </row>
    <row r="581" spans="2:14" x14ac:dyDescent="0.3">
      <c r="B581" s="63">
        <v>43910</v>
      </c>
      <c r="C581" s="64" t="s">
        <v>224</v>
      </c>
      <c r="D581" s="65">
        <v>16.8</v>
      </c>
      <c r="E581" s="66">
        <v>3</v>
      </c>
      <c r="F581" s="67">
        <f>tblGem[[#This Row],[Aantal]]-SUMIFS(tblGem[Aantal],tblGem[Datum],tblGem[[#This Row],[Datum]]-1,tblGem[Plaats],tblGem[[#This Row],[Plaats]])</f>
        <v>1</v>
      </c>
      <c r="G581" s="58" t="str">
        <f>INDEX(tblGemProv[Grootte],MATCH(tblGem[[#This Row],[Plaats]],tblGemProv[Gemeentenaam],0))</f>
        <v>Klein</v>
      </c>
      <c r="H581" s="58" t="str">
        <f>INDEX(tblGemProv[Provincie],MATCH(tblGem[[#This Row],[Plaats]],tblGemProv[Gemeentenaam],0))</f>
        <v>Overijssel</v>
      </c>
      <c r="I581" s="68">
        <f>INDEX(tblGemProv[InwonerAantal],MATCH(tblGem[[#This Row],[Plaats]],tblGemProv[Gemeentenaam],0))</f>
        <v>17630</v>
      </c>
      <c r="J581" s="69">
        <f>tblGem[[#This Row],[Aantal]]/INDEX($N$5:$N$16,MATCH(tblGem[[#This Row],[Prov]],$M$5:$M$16,0))*100000</f>
        <v>0.26052951756012371</v>
      </c>
      <c r="K581" s="69">
        <f>tblGem[[#This Row],[Aantal]]/tblGem[[#This Row],[Inwoners]]*100000</f>
        <v>17.016449234259785</v>
      </c>
      <c r="M581" s="58"/>
      <c r="N581" s="58"/>
    </row>
    <row r="582" spans="2:14" x14ac:dyDescent="0.3">
      <c r="B582" s="63">
        <v>43910</v>
      </c>
      <c r="C582" s="64" t="s">
        <v>225</v>
      </c>
      <c r="D582" s="65">
        <v>3.4</v>
      </c>
      <c r="E582" s="66">
        <v>1</v>
      </c>
      <c r="F582" s="67">
        <f>tblGem[[#This Row],[Aantal]]-SUMIFS(tblGem[Aantal],tblGem[Datum],tblGem[[#This Row],[Datum]]-1,tblGem[Plaats],tblGem[[#This Row],[Plaats]])</f>
        <v>1</v>
      </c>
      <c r="G582" s="58" t="str">
        <f>INDEX(tblGemProv[Grootte],MATCH(tblGem[[#This Row],[Plaats]],tblGemProv[Gemeentenaam],0))</f>
        <v>Klein</v>
      </c>
      <c r="H582" s="58" t="str">
        <f>INDEX(tblGemProv[Provincie],MATCH(tblGem[[#This Row],[Plaats]],tblGemProv[Gemeentenaam],0))</f>
        <v>Gelderland</v>
      </c>
      <c r="I582" s="68">
        <f>INDEX(tblGemProv[InwonerAantal],MATCH(tblGem[[#This Row],[Plaats]],tblGemProv[Gemeentenaam],0))</f>
        <v>29675</v>
      </c>
      <c r="J582" s="69">
        <f>tblGem[[#This Row],[Aantal]]/INDEX($N$5:$N$16,MATCH(tblGem[[#This Row],[Prov]],$M$5:$M$16,0))*100000</f>
        <v>4.8541262257275487E-2</v>
      </c>
      <c r="K582" s="69">
        <f>tblGem[[#This Row],[Aantal]]/tblGem[[#This Row],[Inwoners]]*100000</f>
        <v>3.3698399326032016</v>
      </c>
      <c r="M582" s="58"/>
      <c r="N582" s="58"/>
    </row>
    <row r="583" spans="2:14" x14ac:dyDescent="0.3">
      <c r="B583" s="63">
        <v>43910</v>
      </c>
      <c r="C583" s="64" t="s">
        <v>226</v>
      </c>
      <c r="D583" s="65">
        <v>21.6</v>
      </c>
      <c r="E583" s="66">
        <v>12</v>
      </c>
      <c r="F583" s="67">
        <f>tblGem[[#This Row],[Aantal]]-SUMIFS(tblGem[Aantal],tblGem[Datum],tblGem[[#This Row],[Datum]]-1,tblGem[Plaats],tblGem[[#This Row],[Plaats]])</f>
        <v>3</v>
      </c>
      <c r="G583" s="58" t="str">
        <f>INDEX(tblGemProv[Grootte],MATCH(tblGem[[#This Row],[Plaats]],tblGemProv[Gemeentenaam],0))</f>
        <v>Middelgroot</v>
      </c>
      <c r="H583" s="58" t="str">
        <f>INDEX(tblGemProv[Provincie],MATCH(tblGem[[#This Row],[Plaats]],tblGemProv[Gemeentenaam],0))</f>
        <v>Noord-Brabant</v>
      </c>
      <c r="I583" s="68">
        <f>INDEX(tblGemProv[InwonerAantal],MATCH(tblGem[[#This Row],[Plaats]],tblGemProv[Gemeentenaam],0))</f>
        <v>55147</v>
      </c>
      <c r="J583" s="69">
        <f>tblGem[[#This Row],[Aantal]]/INDEX($N$5:$N$16,MATCH(tblGem[[#This Row],[Prov]],$M$5:$M$16,0))*100000</f>
        <v>0.47462984804725411</v>
      </c>
      <c r="K583" s="69">
        <f>tblGem[[#This Row],[Aantal]]/tblGem[[#This Row],[Inwoners]]*100000</f>
        <v>21.760023210691426</v>
      </c>
      <c r="M583" s="58"/>
      <c r="N583" s="58"/>
    </row>
    <row r="584" spans="2:14" x14ac:dyDescent="0.3">
      <c r="B584" s="63">
        <v>43910</v>
      </c>
      <c r="C584" s="64" t="s">
        <v>227</v>
      </c>
      <c r="D584" s="65">
        <v>0</v>
      </c>
      <c r="E584" s="66">
        <v>0</v>
      </c>
      <c r="F584" s="67">
        <f>tblGem[[#This Row],[Aantal]]-SUMIFS(tblGem[Aantal],tblGem[Datum],tblGem[[#This Row],[Datum]]-1,tblGem[Plaats],tblGem[[#This Row],[Plaats]])</f>
        <v>0</v>
      </c>
      <c r="G584" s="58" t="str">
        <f>INDEX(tblGemProv[Grootte],MATCH(tblGem[[#This Row],[Plaats]],tblGemProv[Gemeentenaam],0))</f>
        <v>Klein</v>
      </c>
      <c r="H584" s="58" t="str">
        <f>INDEX(tblGemProv[Provincie],MATCH(tblGem[[#This Row],[Plaats]],tblGemProv[Gemeentenaam],0))</f>
        <v>Friesland</v>
      </c>
      <c r="I584" s="68">
        <f>INDEX(tblGemProv[InwonerAantal],MATCH(tblGem[[#This Row],[Plaats]],tblGemProv[Gemeentenaam],0))</f>
        <v>25459</v>
      </c>
      <c r="J584" s="69">
        <f>tblGem[[#This Row],[Aantal]]/INDEX($N$5:$N$16,MATCH(tblGem[[#This Row],[Prov]],$M$5:$M$16,0))*100000</f>
        <v>0</v>
      </c>
      <c r="K584" s="69">
        <f>tblGem[[#This Row],[Aantal]]/tblGem[[#This Row],[Inwoners]]*100000</f>
        <v>0</v>
      </c>
      <c r="M584" s="58"/>
      <c r="N584" s="58"/>
    </row>
    <row r="585" spans="2:14" x14ac:dyDescent="0.3">
      <c r="B585" s="63">
        <v>43910</v>
      </c>
      <c r="C585" s="64" t="s">
        <v>228</v>
      </c>
      <c r="D585" s="65">
        <v>30.7</v>
      </c>
      <c r="E585" s="66">
        <v>3</v>
      </c>
      <c r="F585" s="67">
        <f>tblGem[[#This Row],[Aantal]]-SUMIFS(tblGem[Aantal],tblGem[Datum],tblGem[[#This Row],[Datum]]-1,tblGem[Plaats],tblGem[[#This Row],[Plaats]])</f>
        <v>1</v>
      </c>
      <c r="G585" s="58" t="str">
        <f>INDEX(tblGemProv[Grootte],MATCH(tblGem[[#This Row],[Plaats]],tblGemProv[Gemeentenaam],0))</f>
        <v>Klein</v>
      </c>
      <c r="H585" s="58" t="str">
        <f>INDEX(tblGemProv[Provincie],MATCH(tblGem[[#This Row],[Plaats]],tblGemProv[Gemeentenaam],0))</f>
        <v>Noord-Holland</v>
      </c>
      <c r="I585" s="68">
        <f>INDEX(tblGemProv[InwonerAantal],MATCH(tblGem[[#This Row],[Plaats]],tblGemProv[Gemeentenaam],0))</f>
        <v>9735</v>
      </c>
      <c r="J585" s="69">
        <f>tblGem[[#This Row],[Aantal]]/INDEX($N$5:$N$16,MATCH(tblGem[[#This Row],[Prov]],$M$5:$M$16,0))*100000</f>
        <v>0.10596280987940725</v>
      </c>
      <c r="K585" s="69">
        <f>tblGem[[#This Row],[Aantal]]/tblGem[[#This Row],[Inwoners]]*100000</f>
        <v>30.816640986132512</v>
      </c>
      <c r="M585" s="58"/>
      <c r="N585" s="58"/>
    </row>
    <row r="586" spans="2:14" x14ac:dyDescent="0.3">
      <c r="B586" s="63">
        <v>43910</v>
      </c>
      <c r="C586" s="64" t="s">
        <v>229</v>
      </c>
      <c r="D586" s="65">
        <v>0</v>
      </c>
      <c r="E586" s="66">
        <v>0</v>
      </c>
      <c r="F586" s="67">
        <f>tblGem[[#This Row],[Aantal]]-SUMIFS(tblGem[Aantal],tblGem[Datum],tblGem[[#This Row],[Datum]]-1,tblGem[Plaats],tblGem[[#This Row],[Plaats]])</f>
        <v>0</v>
      </c>
      <c r="G586" s="58" t="str">
        <f>INDEX(tblGemProv[Grootte],MATCH(tblGem[[#This Row],[Plaats]],tblGemProv[Gemeentenaam],0))</f>
        <v>Klein</v>
      </c>
      <c r="H586" s="58" t="str">
        <f>INDEX(tblGemProv[Provincie],MATCH(tblGem[[#This Row],[Plaats]],tblGemProv[Gemeentenaam],0))</f>
        <v>Noord-Holland</v>
      </c>
      <c r="I586" s="68">
        <f>INDEX(tblGemProv[InwonerAantal],MATCH(tblGem[[#This Row],[Plaats]],tblGemProv[Gemeentenaam],0))</f>
        <v>11526</v>
      </c>
      <c r="J586" s="69">
        <f>tblGem[[#This Row],[Aantal]]/INDEX($N$5:$N$16,MATCH(tblGem[[#This Row],[Prov]],$M$5:$M$16,0))*100000</f>
        <v>0</v>
      </c>
      <c r="K586" s="69">
        <f>tblGem[[#This Row],[Aantal]]/tblGem[[#This Row],[Inwoners]]*100000</f>
        <v>0</v>
      </c>
      <c r="M586" s="58"/>
      <c r="N586" s="58"/>
    </row>
    <row r="587" spans="2:14" x14ac:dyDescent="0.3">
      <c r="B587" s="63">
        <v>43910</v>
      </c>
      <c r="C587" s="64" t="s">
        <v>230</v>
      </c>
      <c r="D587" s="65">
        <v>6.7</v>
      </c>
      <c r="E587" s="66">
        <v>2</v>
      </c>
      <c r="F587" s="67">
        <f>tblGem[[#This Row],[Aantal]]-SUMIFS(tblGem[Aantal],tblGem[Datum],tblGem[[#This Row],[Datum]]-1,tblGem[Plaats],tblGem[[#This Row],[Plaats]])</f>
        <v>0</v>
      </c>
      <c r="G587" s="58" t="str">
        <f>INDEX(tblGemProv[Grootte],MATCH(tblGem[[#This Row],[Plaats]],tblGemProv[Gemeentenaam],0))</f>
        <v>Klein</v>
      </c>
      <c r="H587" s="58" t="str">
        <f>INDEX(tblGemProv[Provincie],MATCH(tblGem[[#This Row],[Plaats]],tblGemProv[Gemeentenaam],0))</f>
        <v>Friesland</v>
      </c>
      <c r="I587" s="68">
        <f>INDEX(tblGemProv[InwonerAantal],MATCH(tblGem[[#This Row],[Plaats]],tblGemProv[Gemeentenaam],0))</f>
        <v>29753</v>
      </c>
      <c r="J587" s="69">
        <f>tblGem[[#This Row],[Aantal]]/INDEX($N$5:$N$16,MATCH(tblGem[[#This Row],[Prov]],$M$5:$M$16,0))*100000</f>
        <v>0.30899102072093787</v>
      </c>
      <c r="K587" s="69">
        <f>tblGem[[#This Row],[Aantal]]/tblGem[[#This Row],[Inwoners]]*100000</f>
        <v>6.722011225758747</v>
      </c>
      <c r="M587" s="58"/>
      <c r="N587" s="58"/>
    </row>
    <row r="588" spans="2:14" x14ac:dyDescent="0.3">
      <c r="B588" s="63">
        <v>43910</v>
      </c>
      <c r="C588" s="64" t="s">
        <v>231</v>
      </c>
      <c r="D588" s="65">
        <v>38.299999999999997</v>
      </c>
      <c r="E588" s="66">
        <v>35</v>
      </c>
      <c r="F588" s="67">
        <f>tblGem[[#This Row],[Aantal]]-SUMIFS(tblGem[Aantal],tblGem[Datum],tblGem[[#This Row],[Datum]]-1,tblGem[Plaats],tblGem[[#This Row],[Plaats]])</f>
        <v>9</v>
      </c>
      <c r="G588" s="58" t="str">
        <f>INDEX(tblGemProv[Grootte],MATCH(tblGem[[#This Row],[Plaats]],tblGemProv[Gemeentenaam],0))</f>
        <v>Middelgroot</v>
      </c>
      <c r="H588" s="58" t="str">
        <f>INDEX(tblGemProv[Provincie],MATCH(tblGem[[#This Row],[Plaats]],tblGemProv[Gemeentenaam],0))</f>
        <v>Noord-Brabant</v>
      </c>
      <c r="I588" s="68">
        <f>INDEX(tblGemProv[InwonerAantal],MATCH(tblGem[[#This Row],[Plaats]],tblGemProv[Gemeentenaam],0))</f>
        <v>90951</v>
      </c>
      <c r="J588" s="69">
        <f>tblGem[[#This Row],[Aantal]]/INDEX($N$5:$N$16,MATCH(tblGem[[#This Row],[Prov]],$M$5:$M$16,0))*100000</f>
        <v>1.3843370568044913</v>
      </c>
      <c r="K588" s="69">
        <f>tblGem[[#This Row],[Aantal]]/tblGem[[#This Row],[Inwoners]]*100000</f>
        <v>38.482259678288308</v>
      </c>
      <c r="M588" s="58"/>
      <c r="N588" s="58"/>
    </row>
    <row r="589" spans="2:14" x14ac:dyDescent="0.3">
      <c r="B589" s="63">
        <v>43910</v>
      </c>
      <c r="C589" s="64" t="s">
        <v>232</v>
      </c>
      <c r="D589" s="65">
        <v>5.0999999999999996</v>
      </c>
      <c r="E589" s="66">
        <v>2</v>
      </c>
      <c r="F589" s="67">
        <f>tblGem[[#This Row],[Aantal]]-SUMIFS(tblGem[Aantal],tblGem[Datum],tblGem[[#This Row],[Datum]]-1,tblGem[Plaats],tblGem[[#This Row],[Plaats]])</f>
        <v>0</v>
      </c>
      <c r="G589" s="58" t="str">
        <f>INDEX(tblGemProv[Grootte],MATCH(tblGem[[#This Row],[Plaats]],tblGemProv[Gemeentenaam],0))</f>
        <v>Klein</v>
      </c>
      <c r="H589" s="58" t="str">
        <f>INDEX(tblGemProv[Provincie],MATCH(tblGem[[#This Row],[Plaats]],tblGemProv[Gemeentenaam],0))</f>
        <v>Gelderland</v>
      </c>
      <c r="I589" s="68">
        <f>INDEX(tblGemProv[InwonerAantal],MATCH(tblGem[[#This Row],[Plaats]],tblGemProv[Gemeentenaam],0))</f>
        <v>39520</v>
      </c>
      <c r="J589" s="69">
        <f>tblGem[[#This Row],[Aantal]]/INDEX($N$5:$N$16,MATCH(tblGem[[#This Row],[Prov]],$M$5:$M$16,0))*100000</f>
        <v>9.7082524514550975E-2</v>
      </c>
      <c r="K589" s="69">
        <f>tblGem[[#This Row],[Aantal]]/tblGem[[#This Row],[Inwoners]]*100000</f>
        <v>5.0607287449392713</v>
      </c>
      <c r="M589" s="58"/>
      <c r="N589" s="58"/>
    </row>
    <row r="590" spans="2:14" x14ac:dyDescent="0.3">
      <c r="B590" s="63">
        <v>43910</v>
      </c>
      <c r="C590" s="64" t="s">
        <v>233</v>
      </c>
      <c r="D590" s="65">
        <v>21.6</v>
      </c>
      <c r="E590" s="66">
        <v>3</v>
      </c>
      <c r="F590" s="67">
        <f>tblGem[[#This Row],[Aantal]]-SUMIFS(tblGem[Aantal],tblGem[Datum],tblGem[[#This Row],[Datum]]-1,tblGem[Plaats],tblGem[[#This Row],[Plaats]])</f>
        <v>0</v>
      </c>
      <c r="G590" s="58" t="str">
        <f>INDEX(tblGemProv[Grootte],MATCH(tblGem[[#This Row],[Plaats]],tblGemProv[Gemeentenaam],0))</f>
        <v>Klein</v>
      </c>
      <c r="H590" s="58" t="str">
        <f>INDEX(tblGemProv[Provincie],MATCH(tblGem[[#This Row],[Plaats]],tblGemProv[Gemeentenaam],0))</f>
        <v>Noord-Holland</v>
      </c>
      <c r="I590" s="68">
        <f>INDEX(tblGemProv[InwonerAantal],MATCH(tblGem[[#This Row],[Plaats]],tblGemProv[Gemeentenaam],0))</f>
        <v>13496</v>
      </c>
      <c r="J590" s="69">
        <f>tblGem[[#This Row],[Aantal]]/INDEX($N$5:$N$16,MATCH(tblGem[[#This Row],[Prov]],$M$5:$M$16,0))*100000</f>
        <v>0.10596280987940725</v>
      </c>
      <c r="K590" s="69">
        <f>tblGem[[#This Row],[Aantal]]/tblGem[[#This Row],[Inwoners]]*100000</f>
        <v>22.228808535862477</v>
      </c>
      <c r="M590" s="58"/>
      <c r="N590" s="58"/>
    </row>
    <row r="591" spans="2:14" x14ac:dyDescent="0.3">
      <c r="B591" s="63">
        <v>43910</v>
      </c>
      <c r="C591" s="64" t="s">
        <v>234</v>
      </c>
      <c r="D591" s="65">
        <v>19.600000000000001</v>
      </c>
      <c r="E591" s="66">
        <v>2</v>
      </c>
      <c r="F591" s="67">
        <f>tblGem[[#This Row],[Aantal]]-SUMIFS(tblGem[Aantal],tblGem[Datum],tblGem[[#This Row],[Datum]]-1,tblGem[Plaats],tblGem[[#This Row],[Plaats]])</f>
        <v>0</v>
      </c>
      <c r="G591" s="58" t="str">
        <f>INDEX(tblGemProv[Grootte],MATCH(tblGem[[#This Row],[Plaats]],tblGemProv[Gemeentenaam],0))</f>
        <v>Klein</v>
      </c>
      <c r="H591" s="58" t="str">
        <f>INDEX(tblGemProv[Provincie],MATCH(tblGem[[#This Row],[Plaats]],tblGemProv[Gemeentenaam],0))</f>
        <v>Utrecht</v>
      </c>
      <c r="I591" s="68">
        <f>INDEX(tblGemProv[InwonerAantal],MATCH(tblGem[[#This Row],[Plaats]],tblGemProv[Gemeentenaam],0))</f>
        <v>10180</v>
      </c>
      <c r="J591" s="69">
        <f>tblGem[[#This Row],[Aantal]]/INDEX($N$5:$N$16,MATCH(tblGem[[#This Row],[Prov]],$M$5:$M$16,0))*100000</f>
        <v>0.1503173951799224</v>
      </c>
      <c r="K591" s="69">
        <f>tblGem[[#This Row],[Aantal]]/tblGem[[#This Row],[Inwoners]]*100000</f>
        <v>19.646365422396855</v>
      </c>
      <c r="M591" s="58"/>
      <c r="N591" s="58"/>
    </row>
    <row r="592" spans="2:14" x14ac:dyDescent="0.3">
      <c r="B592" s="63">
        <v>43910</v>
      </c>
      <c r="C592" s="64" t="s">
        <v>235</v>
      </c>
      <c r="D592" s="65">
        <v>31.6</v>
      </c>
      <c r="E592" s="66">
        <v>15</v>
      </c>
      <c r="F592" s="67">
        <f>tblGem[[#This Row],[Aantal]]-SUMIFS(tblGem[Aantal],tblGem[Datum],tblGem[[#This Row],[Datum]]-1,tblGem[Plaats],tblGem[[#This Row],[Plaats]])</f>
        <v>4</v>
      </c>
      <c r="G592" s="58" t="str">
        <f>INDEX(tblGemProv[Grootte],MATCH(tblGem[[#This Row],[Plaats]],tblGemProv[Gemeentenaam],0))</f>
        <v>Klein</v>
      </c>
      <c r="H592" s="58" t="str">
        <f>INDEX(tblGemProv[Provincie],MATCH(tblGem[[#This Row],[Plaats]],tblGemProv[Gemeentenaam],0))</f>
        <v>Gelderland</v>
      </c>
      <c r="I592" s="68">
        <f>INDEX(tblGemProv[InwonerAantal],MATCH(tblGem[[#This Row],[Plaats]],tblGemProv[Gemeentenaam],0))</f>
        <v>47481</v>
      </c>
      <c r="J592" s="69">
        <f>tblGem[[#This Row],[Aantal]]/INDEX($N$5:$N$16,MATCH(tblGem[[#This Row],[Prov]],$M$5:$M$16,0))*100000</f>
        <v>0.72811893385913229</v>
      </c>
      <c r="K592" s="69">
        <f>tblGem[[#This Row],[Aantal]]/tblGem[[#This Row],[Inwoners]]*100000</f>
        <v>31.591584002021865</v>
      </c>
      <c r="M592" s="58"/>
      <c r="N592" s="58"/>
    </row>
    <row r="593" spans="2:14" x14ac:dyDescent="0.3">
      <c r="B593" s="63">
        <v>43910</v>
      </c>
      <c r="C593" s="64" t="s">
        <v>236</v>
      </c>
      <c r="D593" s="65">
        <v>6.2</v>
      </c>
      <c r="E593" s="66">
        <v>2</v>
      </c>
      <c r="F593" s="67">
        <f>tblGem[[#This Row],[Aantal]]-SUMIFS(tblGem[Aantal],tblGem[Datum],tblGem[[#This Row],[Datum]]-1,tblGem[Plaats],tblGem[[#This Row],[Plaats]])</f>
        <v>1</v>
      </c>
      <c r="G593" s="58" t="str">
        <f>INDEX(tblGemProv[Grootte],MATCH(tblGem[[#This Row],[Plaats]],tblGemProv[Gemeentenaam],0))</f>
        <v>Klein</v>
      </c>
      <c r="H593" s="58" t="str">
        <f>INDEX(tblGemProv[Provincie],MATCH(tblGem[[#This Row],[Plaats]],tblGemProv[Gemeentenaam],0))</f>
        <v>Zuid-Holland</v>
      </c>
      <c r="I593" s="68">
        <f>INDEX(tblGemProv[InwonerAantal],MATCH(tblGem[[#This Row],[Plaats]],tblGemProv[Gemeentenaam],0))</f>
        <v>32264</v>
      </c>
      <c r="J593" s="69">
        <f>tblGem[[#This Row],[Aantal]]/INDEX($N$5:$N$16,MATCH(tblGem[[#This Row],[Prov]],$M$5:$M$16,0))*100000</f>
        <v>5.4854484765538218E-2</v>
      </c>
      <c r="K593" s="69">
        <f>tblGem[[#This Row],[Aantal]]/tblGem[[#This Row],[Inwoners]]*100000</f>
        <v>6.1988594098685841</v>
      </c>
      <c r="M593" s="58"/>
      <c r="N593" s="58"/>
    </row>
    <row r="594" spans="2:14" x14ac:dyDescent="0.3">
      <c r="B594" s="63">
        <v>43910</v>
      </c>
      <c r="C594" s="64" t="s">
        <v>237</v>
      </c>
      <c r="D594" s="65">
        <v>113.1</v>
      </c>
      <c r="E594" s="66">
        <v>49</v>
      </c>
      <c r="F594" s="67">
        <f>tblGem[[#This Row],[Aantal]]-SUMIFS(tblGem[Aantal],tblGem[Datum],tblGem[[#This Row],[Datum]]-1,tblGem[Plaats],tblGem[[#This Row],[Plaats]])</f>
        <v>8</v>
      </c>
      <c r="G594" s="58" t="str">
        <f>INDEX(tblGemProv[Grootte],MATCH(tblGem[[#This Row],[Plaats]],tblGemProv[Gemeentenaam],0))</f>
        <v>Klein</v>
      </c>
      <c r="H594" s="58" t="str">
        <f>INDEX(tblGemProv[Provincie],MATCH(tblGem[[#This Row],[Plaats]],tblGemProv[Gemeentenaam],0))</f>
        <v>Limburg</v>
      </c>
      <c r="I594" s="68">
        <f>INDEX(tblGemProv[InwonerAantal],MATCH(tblGem[[#This Row],[Plaats]],tblGemProv[Gemeentenaam],0))</f>
        <v>43312</v>
      </c>
      <c r="J594" s="69">
        <f>tblGem[[#This Row],[Aantal]]/INDEX($N$5:$N$16,MATCH(tblGem[[#This Row],[Prov]],$M$5:$M$16,0))*100000</f>
        <v>4.3859727640042321</v>
      </c>
      <c r="K594" s="69">
        <f>tblGem[[#This Row],[Aantal]]/tblGem[[#This Row],[Inwoners]]*100000</f>
        <v>113.13261913557444</v>
      </c>
      <c r="M594" s="58"/>
      <c r="N594" s="58"/>
    </row>
    <row r="595" spans="2:14" x14ac:dyDescent="0.3">
      <c r="B595" s="63">
        <v>43910</v>
      </c>
      <c r="C595" s="64" t="s">
        <v>238</v>
      </c>
      <c r="D595" s="65">
        <v>8.1999999999999993</v>
      </c>
      <c r="E595" s="66">
        <v>1</v>
      </c>
      <c r="F595" s="67">
        <f>tblGem[[#This Row],[Aantal]]-SUMIFS(tblGem[Aantal],tblGem[Datum],tblGem[[#This Row],[Datum]]-1,tblGem[Plaats],tblGem[[#This Row],[Plaats]])</f>
        <v>0</v>
      </c>
      <c r="G595" s="58" t="str">
        <f>INDEX(tblGemProv[Grootte],MATCH(tblGem[[#This Row],[Plaats]],tblGemProv[Gemeentenaam],0))</f>
        <v>Klein</v>
      </c>
      <c r="H595" s="58" t="str">
        <f>INDEX(tblGemProv[Provincie],MATCH(tblGem[[#This Row],[Plaats]],tblGemProv[Gemeentenaam],0))</f>
        <v>Groningen</v>
      </c>
      <c r="I595" s="68">
        <f>INDEX(tblGemProv[InwonerAantal],MATCH(tblGem[[#This Row],[Plaats]],tblGemProv[Gemeentenaam],0))</f>
        <v>12245</v>
      </c>
      <c r="J595" s="69">
        <f>tblGem[[#This Row],[Aantal]]/INDEX($N$5:$N$16,MATCH(tblGem[[#This Row],[Prov]],$M$5:$M$16,0))*100000</f>
        <v>0.17154335844156288</v>
      </c>
      <c r="K595" s="69">
        <f>tblGem[[#This Row],[Aantal]]/tblGem[[#This Row],[Inwoners]]*100000</f>
        <v>8.1665986116782356</v>
      </c>
      <c r="M595" s="58"/>
      <c r="N595" s="58"/>
    </row>
    <row r="596" spans="2:14" x14ac:dyDescent="0.3">
      <c r="B596" s="63">
        <v>43910</v>
      </c>
      <c r="C596" s="64" t="s">
        <v>239</v>
      </c>
      <c r="D596" s="65">
        <v>20.2</v>
      </c>
      <c r="E596" s="66">
        <v>11</v>
      </c>
      <c r="F596" s="67">
        <f>tblGem[[#This Row],[Aantal]]-SUMIFS(tblGem[Aantal],tblGem[Datum],tblGem[[#This Row],[Datum]]-1,tblGem[Plaats],tblGem[[#This Row],[Plaats]])</f>
        <v>0</v>
      </c>
      <c r="G596" s="58" t="str">
        <f>INDEX(tblGemProv[Grootte],MATCH(tblGem[[#This Row],[Plaats]],tblGemProv[Gemeentenaam],0))</f>
        <v>Middelgroot</v>
      </c>
      <c r="H596" s="58" t="str">
        <f>INDEX(tblGemProv[Provincie],MATCH(tblGem[[#This Row],[Plaats]],tblGemProv[Gemeentenaam],0))</f>
        <v>Zuid-Holland</v>
      </c>
      <c r="I596" s="68">
        <f>INDEX(tblGemProv[InwonerAantal],MATCH(tblGem[[#This Row],[Plaats]],tblGemProv[Gemeentenaam],0))</f>
        <v>53634</v>
      </c>
      <c r="J596" s="69">
        <f>tblGem[[#This Row],[Aantal]]/INDEX($N$5:$N$16,MATCH(tblGem[[#This Row],[Prov]],$M$5:$M$16,0))*100000</f>
        <v>0.30169966621046018</v>
      </c>
      <c r="K596" s="69">
        <f>tblGem[[#This Row],[Aantal]]/tblGem[[#This Row],[Inwoners]]*100000</f>
        <v>20.509378379386213</v>
      </c>
      <c r="M596" s="58"/>
      <c r="N596" s="58"/>
    </row>
    <row r="597" spans="2:14" x14ac:dyDescent="0.3">
      <c r="B597" s="63">
        <v>43910</v>
      </c>
      <c r="C597" s="64" t="s">
        <v>240</v>
      </c>
      <c r="D597" s="65">
        <v>13.7</v>
      </c>
      <c r="E597" s="66">
        <v>11</v>
      </c>
      <c r="F597" s="67">
        <f>tblGem[[#This Row],[Aantal]]-SUMIFS(tblGem[Aantal],tblGem[Datum],tblGem[[#This Row],[Datum]]-1,tblGem[Plaats],tblGem[[#This Row],[Plaats]])</f>
        <v>4</v>
      </c>
      <c r="G597" s="58" t="str">
        <f>INDEX(tblGemProv[Grootte],MATCH(tblGem[[#This Row],[Plaats]],tblGemProv[Gemeentenaam],0))</f>
        <v>Middelgroot</v>
      </c>
      <c r="H597" s="58" t="str">
        <f>INDEX(tblGemProv[Provincie],MATCH(tblGem[[#This Row],[Plaats]],tblGemProv[Gemeentenaam],0))</f>
        <v>Noord-Holland</v>
      </c>
      <c r="I597" s="68">
        <f>INDEX(tblGemProv[InwonerAantal],MATCH(tblGem[[#This Row],[Plaats]],tblGemProv[Gemeentenaam],0))</f>
        <v>79983</v>
      </c>
      <c r="J597" s="69">
        <f>tblGem[[#This Row],[Aantal]]/INDEX($N$5:$N$16,MATCH(tblGem[[#This Row],[Prov]],$M$5:$M$16,0))*100000</f>
        <v>0.38853030289115992</v>
      </c>
      <c r="K597" s="69">
        <f>tblGem[[#This Row],[Aantal]]/tblGem[[#This Row],[Inwoners]]*100000</f>
        <v>13.752922496030406</v>
      </c>
      <c r="M597" s="58"/>
      <c r="N597" s="58"/>
    </row>
    <row r="598" spans="2:14" x14ac:dyDescent="0.3">
      <c r="B598" s="63">
        <v>43910</v>
      </c>
      <c r="C598" s="64" t="s">
        <v>241</v>
      </c>
      <c r="D598" s="65">
        <v>12.4</v>
      </c>
      <c r="E598" s="66">
        <v>3</v>
      </c>
      <c r="F598" s="67">
        <f>tblGem[[#This Row],[Aantal]]-SUMIFS(tblGem[Aantal],tblGem[Datum],tblGem[[#This Row],[Datum]]-1,tblGem[Plaats],tblGem[[#This Row],[Plaats]])</f>
        <v>1</v>
      </c>
      <c r="G598" s="58" t="str">
        <f>INDEX(tblGemProv[Grootte],MATCH(tblGem[[#This Row],[Plaats]],tblGemProv[Gemeentenaam],0))</f>
        <v>Klein</v>
      </c>
      <c r="H598" s="58" t="str">
        <f>INDEX(tblGemProv[Provincie],MATCH(tblGem[[#This Row],[Plaats]],tblGemProv[Gemeentenaam],0))</f>
        <v>Gelderland</v>
      </c>
      <c r="I598" s="68">
        <f>INDEX(tblGemProv[InwonerAantal],MATCH(tblGem[[#This Row],[Plaats]],tblGemProv[Gemeentenaam],0))</f>
        <v>24313</v>
      </c>
      <c r="J598" s="69">
        <f>tblGem[[#This Row],[Aantal]]/INDEX($N$5:$N$16,MATCH(tblGem[[#This Row],[Prov]],$M$5:$M$16,0))*100000</f>
        <v>0.14562378677182647</v>
      </c>
      <c r="K598" s="69">
        <f>tblGem[[#This Row],[Aantal]]/tblGem[[#This Row],[Inwoners]]*100000</f>
        <v>12.339077859581293</v>
      </c>
      <c r="M598" s="58"/>
      <c r="N598" s="58"/>
    </row>
    <row r="599" spans="2:14" x14ac:dyDescent="0.3">
      <c r="B599" s="63">
        <v>43910</v>
      </c>
      <c r="C599" s="64" t="s">
        <v>242</v>
      </c>
      <c r="D599" s="65">
        <v>8</v>
      </c>
      <c r="E599" s="66">
        <v>3</v>
      </c>
      <c r="F599" s="67">
        <f>tblGem[[#This Row],[Aantal]]-SUMIFS(tblGem[Aantal],tblGem[Datum],tblGem[[#This Row],[Datum]]-1,tblGem[Plaats],tblGem[[#This Row],[Plaats]])</f>
        <v>0</v>
      </c>
      <c r="G599" s="58" t="str">
        <f>INDEX(tblGemProv[Grootte],MATCH(tblGem[[#This Row],[Plaats]],tblGemProv[Gemeentenaam],0))</f>
        <v>Klein</v>
      </c>
      <c r="H599" s="58" t="str">
        <f>INDEX(tblGemProv[Provincie],MATCH(tblGem[[#This Row],[Plaats]],tblGemProv[Gemeentenaam],0))</f>
        <v>Overijssel</v>
      </c>
      <c r="I599" s="68">
        <f>INDEX(tblGemProv[InwonerAantal],MATCH(tblGem[[#This Row],[Plaats]],tblGemProv[Gemeentenaam],0))</f>
        <v>37158</v>
      </c>
      <c r="J599" s="69">
        <f>tblGem[[#This Row],[Aantal]]/INDEX($N$5:$N$16,MATCH(tblGem[[#This Row],[Prov]],$M$5:$M$16,0))*100000</f>
        <v>0.26052951756012371</v>
      </c>
      <c r="K599" s="69">
        <f>tblGem[[#This Row],[Aantal]]/tblGem[[#This Row],[Inwoners]]*100000</f>
        <v>8.0736315194574519</v>
      </c>
      <c r="M599" s="58"/>
      <c r="N599" s="58"/>
    </row>
    <row r="600" spans="2:14" x14ac:dyDescent="0.3">
      <c r="B600" s="63">
        <v>43910</v>
      </c>
      <c r="C600" s="64" t="s">
        <v>243</v>
      </c>
      <c r="D600" s="65">
        <v>22</v>
      </c>
      <c r="E600" s="66">
        <v>5</v>
      </c>
      <c r="F600" s="67">
        <f>tblGem[[#This Row],[Aantal]]-SUMIFS(tblGem[Aantal],tblGem[Datum],tblGem[[#This Row],[Datum]]-1,tblGem[Plaats],tblGem[[#This Row],[Plaats]])</f>
        <v>1</v>
      </c>
      <c r="G600" s="58" t="str">
        <f>INDEX(tblGemProv[Grootte],MATCH(tblGem[[#This Row],[Plaats]],tblGemProv[Gemeentenaam],0))</f>
        <v>Klein</v>
      </c>
      <c r="H600" s="58" t="str">
        <f>INDEX(tblGemProv[Provincie],MATCH(tblGem[[#This Row],[Plaats]],tblGemProv[Gemeentenaam],0))</f>
        <v>Zeeland</v>
      </c>
      <c r="I600" s="68">
        <f>INDEX(tblGemProv[InwonerAantal],MATCH(tblGem[[#This Row],[Plaats]],tblGemProv[Gemeentenaam],0))</f>
        <v>22555</v>
      </c>
      <c r="J600" s="69">
        <f>tblGem[[#This Row],[Aantal]]/INDEX($N$5:$N$16,MATCH(tblGem[[#This Row],[Prov]],$M$5:$M$16,0))*100000</f>
        <v>1.307859713735666</v>
      </c>
      <c r="K600" s="69">
        <f>tblGem[[#This Row],[Aantal]]/tblGem[[#This Row],[Inwoners]]*100000</f>
        <v>22.168033695411214</v>
      </c>
      <c r="M600" s="58"/>
      <c r="N600" s="58"/>
    </row>
    <row r="601" spans="2:14" x14ac:dyDescent="0.3">
      <c r="B601" s="63">
        <v>43910</v>
      </c>
      <c r="C601" s="64" t="s">
        <v>244</v>
      </c>
      <c r="D601" s="65">
        <v>28.8</v>
      </c>
      <c r="E601" s="66">
        <v>9</v>
      </c>
      <c r="F601" s="67">
        <f>tblGem[[#This Row],[Aantal]]-SUMIFS(tblGem[Aantal],tblGem[Datum],tblGem[[#This Row],[Datum]]-1,tblGem[Plaats],tblGem[[#This Row],[Plaats]])</f>
        <v>1</v>
      </c>
      <c r="G601" s="58" t="str">
        <f>INDEX(tblGemProv[Grootte],MATCH(tblGem[[#This Row],[Plaats]],tblGemProv[Gemeentenaam],0))</f>
        <v>Klein</v>
      </c>
      <c r="H601" s="58" t="str">
        <f>INDEX(tblGemProv[Provincie],MATCH(tblGem[[#This Row],[Plaats]],tblGemProv[Gemeentenaam],0))</f>
        <v>Gelderland</v>
      </c>
      <c r="I601" s="68">
        <f>INDEX(tblGemProv[InwonerAantal],MATCH(tblGem[[#This Row],[Plaats]],tblGemProv[Gemeentenaam],0))</f>
        <v>31338</v>
      </c>
      <c r="J601" s="69">
        <f>tblGem[[#This Row],[Aantal]]/INDEX($N$5:$N$16,MATCH(tblGem[[#This Row],[Prov]],$M$5:$M$16,0))*100000</f>
        <v>0.43687136031547941</v>
      </c>
      <c r="K601" s="69">
        <f>tblGem[[#This Row],[Aantal]]/tblGem[[#This Row],[Inwoners]]*100000</f>
        <v>28.71912693854107</v>
      </c>
      <c r="M601" s="58"/>
      <c r="N601" s="58"/>
    </row>
    <row r="602" spans="2:14" x14ac:dyDescent="0.3">
      <c r="B602" s="63">
        <v>43910</v>
      </c>
      <c r="C602" s="64" t="s">
        <v>245</v>
      </c>
      <c r="D602" s="65">
        <v>0</v>
      </c>
      <c r="E602" s="66">
        <v>0</v>
      </c>
      <c r="F602" s="67">
        <f>tblGem[[#This Row],[Aantal]]-SUMIFS(tblGem[Aantal],tblGem[Datum],tblGem[[#This Row],[Datum]]-1,tblGem[Plaats],tblGem[[#This Row],[Plaats]])</f>
        <v>0</v>
      </c>
      <c r="G602" s="58" t="str">
        <f>INDEX(tblGemProv[Grootte],MATCH(tblGem[[#This Row],[Plaats]],tblGemProv[Gemeentenaam],0))</f>
        <v>Klein</v>
      </c>
      <c r="H602" s="58" t="str">
        <f>INDEX(tblGemProv[Provincie],MATCH(tblGem[[#This Row],[Plaats]],tblGemProv[Gemeentenaam],0))</f>
        <v>Utrecht</v>
      </c>
      <c r="I602" s="68">
        <f>INDEX(tblGemProv[InwonerAantal],MATCH(tblGem[[#This Row],[Plaats]],tblGemProv[Gemeentenaam],0))</f>
        <v>5175</v>
      </c>
      <c r="J602" s="69">
        <f>tblGem[[#This Row],[Aantal]]/INDEX($N$5:$N$16,MATCH(tblGem[[#This Row],[Prov]],$M$5:$M$16,0))*100000</f>
        <v>0</v>
      </c>
      <c r="K602" s="69">
        <f>tblGem[[#This Row],[Aantal]]/tblGem[[#This Row],[Inwoners]]*100000</f>
        <v>0</v>
      </c>
      <c r="M602" s="58"/>
      <c r="N602" s="58"/>
    </row>
    <row r="603" spans="2:14" x14ac:dyDescent="0.3">
      <c r="B603" s="63">
        <v>43910</v>
      </c>
      <c r="C603" s="64" t="s">
        <v>246</v>
      </c>
      <c r="D603" s="65">
        <v>0</v>
      </c>
      <c r="E603" s="66">
        <v>0</v>
      </c>
      <c r="F603" s="67">
        <f>tblGem[[#This Row],[Aantal]]-SUMIFS(tblGem[Aantal],tblGem[Datum],tblGem[[#This Row],[Datum]]-1,tblGem[Plaats],tblGem[[#This Row],[Plaats]])</f>
        <v>0</v>
      </c>
      <c r="G603" s="58" t="str">
        <f>INDEX(tblGemProv[Grootte],MATCH(tblGem[[#This Row],[Plaats]],tblGemProv[Gemeentenaam],0))</f>
        <v>Klein</v>
      </c>
      <c r="H603" s="58" t="str">
        <f>INDEX(tblGemProv[Provincie],MATCH(tblGem[[#This Row],[Plaats]],tblGemProv[Gemeentenaam],0))</f>
        <v>Noord-Brabant</v>
      </c>
      <c r="I603" s="68">
        <f>INDEX(tblGemProv[InwonerAantal],MATCH(tblGem[[#This Row],[Plaats]],tblGemProv[Gemeentenaam],0))</f>
        <v>13040</v>
      </c>
      <c r="J603" s="69">
        <f>tblGem[[#This Row],[Aantal]]/INDEX($N$5:$N$16,MATCH(tblGem[[#This Row],[Prov]],$M$5:$M$16,0))*100000</f>
        <v>0</v>
      </c>
      <c r="K603" s="69">
        <f>tblGem[[#This Row],[Aantal]]/tblGem[[#This Row],[Inwoners]]*100000</f>
        <v>0</v>
      </c>
      <c r="M603" s="58"/>
      <c r="N603" s="58"/>
    </row>
    <row r="604" spans="2:14" x14ac:dyDescent="0.3">
      <c r="B604" s="63">
        <v>43910</v>
      </c>
      <c r="C604" s="64" t="s">
        <v>247</v>
      </c>
      <c r="D604" s="65">
        <v>16</v>
      </c>
      <c r="E604" s="66">
        <v>7</v>
      </c>
      <c r="F604" s="67">
        <f>tblGem[[#This Row],[Aantal]]-SUMIFS(tblGem[Aantal],tblGem[Datum],tblGem[[#This Row],[Datum]]-1,tblGem[Plaats],tblGem[[#This Row],[Plaats]])</f>
        <v>3</v>
      </c>
      <c r="G604" s="58" t="str">
        <f>INDEX(tblGemProv[Grootte],MATCH(tblGem[[#This Row],[Plaats]],tblGemProv[Gemeentenaam],0))</f>
        <v>Klein</v>
      </c>
      <c r="H604" s="58" t="str">
        <f>INDEX(tblGemProv[Provincie],MATCH(tblGem[[#This Row],[Plaats]],tblGemProv[Gemeentenaam],0))</f>
        <v>Gelderland</v>
      </c>
      <c r="I604" s="68">
        <f>INDEX(tblGemProv[InwonerAantal],MATCH(tblGem[[#This Row],[Plaats]],tblGemProv[Gemeentenaam],0))</f>
        <v>43527</v>
      </c>
      <c r="J604" s="69">
        <f>tblGem[[#This Row],[Aantal]]/INDEX($N$5:$N$16,MATCH(tblGem[[#This Row],[Prov]],$M$5:$M$16,0))*100000</f>
        <v>0.33978883580092839</v>
      </c>
      <c r="K604" s="69">
        <f>tblGem[[#This Row],[Aantal]]/tblGem[[#This Row],[Inwoners]]*100000</f>
        <v>16.081972109265514</v>
      </c>
      <c r="M604" s="58"/>
      <c r="N604" s="58"/>
    </row>
    <row r="605" spans="2:14" x14ac:dyDescent="0.3">
      <c r="B605" s="63">
        <v>43910</v>
      </c>
      <c r="C605" s="64" t="s">
        <v>248</v>
      </c>
      <c r="D605" s="65">
        <v>0</v>
      </c>
      <c r="E605" s="66">
        <v>0</v>
      </c>
      <c r="F605" s="67">
        <f>tblGem[[#This Row],[Aantal]]-SUMIFS(tblGem[Aantal],tblGem[Datum],tblGem[[#This Row],[Datum]]-1,tblGem[Plaats],tblGem[[#This Row],[Plaats]])</f>
        <v>0</v>
      </c>
      <c r="G605" s="58" t="str">
        <f>INDEX(tblGemProv[Grootte],MATCH(tblGem[[#This Row],[Plaats]],tblGemProv[Gemeentenaam],0))</f>
        <v>Klein</v>
      </c>
      <c r="H605" s="58" t="str">
        <f>INDEX(tblGemProv[Provincie],MATCH(tblGem[[#This Row],[Plaats]],tblGemProv[Gemeentenaam],0))</f>
        <v>Utrecht</v>
      </c>
      <c r="I605" s="68">
        <f>INDEX(tblGemProv[InwonerAantal],MATCH(tblGem[[#This Row],[Plaats]],tblGemProv[Gemeentenaam],0))</f>
        <v>19816</v>
      </c>
      <c r="J605" s="69">
        <f>tblGem[[#This Row],[Aantal]]/INDEX($N$5:$N$16,MATCH(tblGem[[#This Row],[Prov]],$M$5:$M$16,0))*100000</f>
        <v>0</v>
      </c>
      <c r="K605" s="69">
        <f>tblGem[[#This Row],[Aantal]]/tblGem[[#This Row],[Inwoners]]*100000</f>
        <v>0</v>
      </c>
      <c r="M605" s="58"/>
      <c r="N605" s="58"/>
    </row>
    <row r="606" spans="2:14" x14ac:dyDescent="0.3">
      <c r="B606" s="63">
        <v>43910</v>
      </c>
      <c r="C606" s="64" t="s">
        <v>249</v>
      </c>
      <c r="D606" s="65">
        <v>4.3</v>
      </c>
      <c r="E606" s="66">
        <v>2</v>
      </c>
      <c r="F606" s="67">
        <f>tblGem[[#This Row],[Aantal]]-SUMIFS(tblGem[Aantal],tblGem[Datum],tblGem[[#This Row],[Datum]]-1,tblGem[Plaats],tblGem[[#This Row],[Plaats]])</f>
        <v>1</v>
      </c>
      <c r="G606" s="58" t="str">
        <f>INDEX(tblGemProv[Grootte],MATCH(tblGem[[#This Row],[Plaats]],tblGemProv[Gemeentenaam],0))</f>
        <v>Klein</v>
      </c>
      <c r="H606" s="58" t="str">
        <f>INDEX(tblGemProv[Provincie],MATCH(tblGem[[#This Row],[Plaats]],tblGemProv[Gemeentenaam],0))</f>
        <v>Zuid-Holland</v>
      </c>
      <c r="I606" s="68">
        <f>INDEX(tblGemProv[InwonerAantal],MATCH(tblGem[[#This Row],[Plaats]],tblGemProv[Gemeentenaam],0))</f>
        <v>45789</v>
      </c>
      <c r="J606" s="69">
        <f>tblGem[[#This Row],[Aantal]]/INDEX($N$5:$N$16,MATCH(tblGem[[#This Row],[Prov]],$M$5:$M$16,0))*100000</f>
        <v>5.4854484765538218E-2</v>
      </c>
      <c r="K606" s="69">
        <f>tblGem[[#This Row],[Aantal]]/tblGem[[#This Row],[Inwoners]]*100000</f>
        <v>4.3678612767258516</v>
      </c>
      <c r="M606" s="58"/>
      <c r="N606" s="58"/>
    </row>
    <row r="607" spans="2:14" x14ac:dyDescent="0.3">
      <c r="B607" s="63">
        <v>43910</v>
      </c>
      <c r="C607" s="64" t="s">
        <v>250</v>
      </c>
      <c r="D607" s="65">
        <v>5.2</v>
      </c>
      <c r="E607" s="66">
        <v>2</v>
      </c>
      <c r="F607" s="67">
        <f>tblGem[[#This Row],[Aantal]]-SUMIFS(tblGem[Aantal],tblGem[Datum],tblGem[[#This Row],[Datum]]-1,tblGem[Plaats],tblGem[[#This Row],[Plaats]])</f>
        <v>2</v>
      </c>
      <c r="G607" s="58" t="str">
        <f>INDEX(tblGemProv[Grootte],MATCH(tblGem[[#This Row],[Plaats]],tblGemProv[Gemeentenaam],0))</f>
        <v>Klein</v>
      </c>
      <c r="H607" s="58" t="str">
        <f>INDEX(tblGemProv[Provincie],MATCH(tblGem[[#This Row],[Plaats]],tblGemProv[Gemeentenaam],0))</f>
        <v>Overijssel</v>
      </c>
      <c r="I607" s="68">
        <f>INDEX(tblGemProv[InwonerAantal],MATCH(tblGem[[#This Row],[Plaats]],tblGemProv[Gemeentenaam],0))</f>
        <v>38097</v>
      </c>
      <c r="J607" s="69">
        <f>tblGem[[#This Row],[Aantal]]/INDEX($N$5:$N$16,MATCH(tblGem[[#This Row],[Prov]],$M$5:$M$16,0))*100000</f>
        <v>0.17368634504008246</v>
      </c>
      <c r="K607" s="69">
        <f>tblGem[[#This Row],[Aantal]]/tblGem[[#This Row],[Inwoners]]*100000</f>
        <v>5.2497571987295588</v>
      </c>
      <c r="M607" s="58"/>
      <c r="N607" s="58"/>
    </row>
    <row r="608" spans="2:14" x14ac:dyDescent="0.3">
      <c r="B608" s="63">
        <v>43910</v>
      </c>
      <c r="C608" s="64" t="s">
        <v>251</v>
      </c>
      <c r="D608" s="65">
        <v>7.5</v>
      </c>
      <c r="E608" s="66">
        <v>4</v>
      </c>
      <c r="F608" s="67">
        <f>tblGem[[#This Row],[Aantal]]-SUMIFS(tblGem[Aantal],tblGem[Datum],tblGem[[#This Row],[Datum]]-1,tblGem[Plaats],tblGem[[#This Row],[Plaats]])</f>
        <v>1</v>
      </c>
      <c r="G608" s="58" t="str">
        <f>INDEX(tblGemProv[Grootte],MATCH(tblGem[[#This Row],[Plaats]],tblGemProv[Gemeentenaam],0))</f>
        <v>Middelgroot</v>
      </c>
      <c r="H608" s="58" t="str">
        <f>INDEX(tblGemProv[Provincie],MATCH(tblGem[[#This Row],[Plaats]],tblGemProv[Gemeentenaam],0))</f>
        <v>Zuid-Holland</v>
      </c>
      <c r="I608" s="68">
        <f>INDEX(tblGemProv[InwonerAantal],MATCH(tblGem[[#This Row],[Plaats]],tblGemProv[Gemeentenaam],0))</f>
        <v>52208</v>
      </c>
      <c r="J608" s="69">
        <f>tblGem[[#This Row],[Aantal]]/INDEX($N$5:$N$16,MATCH(tblGem[[#This Row],[Prov]],$M$5:$M$16,0))*100000</f>
        <v>0.10970896953107644</v>
      </c>
      <c r="K608" s="69">
        <f>tblGem[[#This Row],[Aantal]]/tblGem[[#This Row],[Inwoners]]*100000</f>
        <v>7.6616610481152314</v>
      </c>
      <c r="M608" s="58"/>
      <c r="N608" s="58"/>
    </row>
    <row r="609" spans="2:14" x14ac:dyDescent="0.3">
      <c r="B609" s="63">
        <v>43910</v>
      </c>
      <c r="C609" s="64" t="s">
        <v>252</v>
      </c>
      <c r="D609" s="65">
        <v>19.399999999999999</v>
      </c>
      <c r="E609" s="66">
        <v>4</v>
      </c>
      <c r="F609" s="67">
        <f>tblGem[[#This Row],[Aantal]]-SUMIFS(tblGem[Aantal],tblGem[Datum],tblGem[[#This Row],[Datum]]-1,tblGem[Plaats],tblGem[[#This Row],[Plaats]])</f>
        <v>3</v>
      </c>
      <c r="G609" s="58" t="str">
        <f>INDEX(tblGemProv[Grootte],MATCH(tblGem[[#This Row],[Plaats]],tblGemProv[Gemeentenaam],0))</f>
        <v>Klein</v>
      </c>
      <c r="H609" s="58" t="str">
        <f>INDEX(tblGemProv[Provincie],MATCH(tblGem[[#This Row],[Plaats]],tblGemProv[Gemeentenaam],0))</f>
        <v>Limburg</v>
      </c>
      <c r="I609" s="68">
        <f>INDEX(tblGemProv[InwonerAantal],MATCH(tblGem[[#This Row],[Plaats]],tblGemProv[Gemeentenaam],0))</f>
        <v>20728</v>
      </c>
      <c r="J609" s="69">
        <f>tblGem[[#This Row],[Aantal]]/INDEX($N$5:$N$16,MATCH(tblGem[[#This Row],[Prov]],$M$5:$M$16,0))*100000</f>
        <v>0.35803859297993729</v>
      </c>
      <c r="K609" s="69">
        <f>tblGem[[#This Row],[Aantal]]/tblGem[[#This Row],[Inwoners]]*100000</f>
        <v>19.297568506368197</v>
      </c>
      <c r="M609" s="58"/>
      <c r="N609" s="58"/>
    </row>
    <row r="610" spans="2:14" x14ac:dyDescent="0.3">
      <c r="B610" s="63">
        <v>43910</v>
      </c>
      <c r="C610" s="64" t="s">
        <v>253</v>
      </c>
      <c r="D610" s="65">
        <v>25.8</v>
      </c>
      <c r="E610" s="66">
        <v>15</v>
      </c>
      <c r="F610" s="67">
        <f>tblGem[[#This Row],[Aantal]]-SUMIFS(tblGem[Aantal],tblGem[Datum],tblGem[[#This Row],[Datum]]-1,tblGem[Plaats],tblGem[[#This Row],[Plaats]])</f>
        <v>2</v>
      </c>
      <c r="G610" s="58" t="str">
        <f>INDEX(tblGemProv[Grootte],MATCH(tblGem[[#This Row],[Plaats]],tblGemProv[Gemeentenaam],0))</f>
        <v>Middelgroot</v>
      </c>
      <c r="H610" s="58" t="str">
        <f>INDEX(tblGemProv[Provincie],MATCH(tblGem[[#This Row],[Plaats]],tblGemProv[Gemeentenaam],0))</f>
        <v>Limburg</v>
      </c>
      <c r="I610" s="68">
        <f>INDEX(tblGemProv[InwonerAantal],MATCH(tblGem[[#This Row],[Plaats]],tblGemProv[Gemeentenaam],0))</f>
        <v>57761</v>
      </c>
      <c r="J610" s="69">
        <f>tblGem[[#This Row],[Aantal]]/INDEX($N$5:$N$16,MATCH(tblGem[[#This Row],[Prov]],$M$5:$M$16,0))*100000</f>
        <v>1.342644723674765</v>
      </c>
      <c r="K610" s="69">
        <f>tblGem[[#This Row],[Aantal]]/tblGem[[#This Row],[Inwoners]]*100000</f>
        <v>25.969079482695939</v>
      </c>
      <c r="M610" s="58"/>
      <c r="N610" s="58"/>
    </row>
    <row r="611" spans="2:14" x14ac:dyDescent="0.3">
      <c r="B611" s="63">
        <v>43910</v>
      </c>
      <c r="C611" s="64" t="s">
        <v>254</v>
      </c>
      <c r="D611" s="65">
        <v>10.4</v>
      </c>
      <c r="E611" s="66">
        <v>8</v>
      </c>
      <c r="F611" s="67">
        <f>tblGem[[#This Row],[Aantal]]-SUMIFS(tblGem[Aantal],tblGem[Datum],tblGem[[#This Row],[Datum]]-1,tblGem[Plaats],tblGem[[#This Row],[Plaats]])</f>
        <v>1</v>
      </c>
      <c r="G611" s="58" t="str">
        <f>INDEX(tblGemProv[Grootte],MATCH(tblGem[[#This Row],[Plaats]],tblGemProv[Gemeentenaam],0))</f>
        <v>Middelgroot</v>
      </c>
      <c r="H611" s="58" t="str">
        <f>INDEX(tblGemProv[Provincie],MATCH(tblGem[[#This Row],[Plaats]],tblGemProv[Gemeentenaam],0))</f>
        <v>Noord-Brabant</v>
      </c>
      <c r="I611" s="68">
        <f>INDEX(tblGemProv[InwonerAantal],MATCH(tblGem[[#This Row],[Plaats]],tblGemProv[Gemeentenaam],0))</f>
        <v>77000</v>
      </c>
      <c r="J611" s="69">
        <f>tblGem[[#This Row],[Aantal]]/INDEX($N$5:$N$16,MATCH(tblGem[[#This Row],[Prov]],$M$5:$M$16,0))*100000</f>
        <v>0.31641989869816944</v>
      </c>
      <c r="K611" s="69">
        <f>tblGem[[#This Row],[Aantal]]/tblGem[[#This Row],[Inwoners]]*100000</f>
        <v>10.38961038961039</v>
      </c>
      <c r="M611" s="58"/>
      <c r="N611" s="58"/>
    </row>
    <row r="612" spans="2:14" x14ac:dyDescent="0.3">
      <c r="B612" s="63">
        <v>43910</v>
      </c>
      <c r="C612" s="64" t="s">
        <v>255</v>
      </c>
      <c r="D612" s="65">
        <v>16.100000000000001</v>
      </c>
      <c r="E612" s="66">
        <v>104</v>
      </c>
      <c r="F612" s="67">
        <f>tblGem[[#This Row],[Aantal]]-SUMIFS(tblGem[Aantal],tblGem[Datum],tblGem[[#This Row],[Datum]]-1,tblGem[Plaats],tblGem[[#This Row],[Plaats]])</f>
        <v>23</v>
      </c>
      <c r="G612" s="58" t="str">
        <f>INDEX(tblGemProv[Grootte],MATCH(tblGem[[#This Row],[Plaats]],tblGemProv[Gemeentenaam],0))</f>
        <v>Groot</v>
      </c>
      <c r="H612" s="58" t="str">
        <f>INDEX(tblGemProv[Provincie],MATCH(tblGem[[#This Row],[Plaats]],tblGemProv[Gemeentenaam],0))</f>
        <v>Zuid-Holland</v>
      </c>
      <c r="I612" s="68">
        <f>INDEX(tblGemProv[InwonerAantal],MATCH(tblGem[[#This Row],[Plaats]],tblGemProv[Gemeentenaam],0))</f>
        <v>638712</v>
      </c>
      <c r="J612" s="69">
        <f>tblGem[[#This Row],[Aantal]]/INDEX($N$5:$N$16,MATCH(tblGem[[#This Row],[Prov]],$M$5:$M$16,0))*100000</f>
        <v>2.8524332078079873</v>
      </c>
      <c r="K612" s="69">
        <f>tblGem[[#This Row],[Aantal]]/tblGem[[#This Row],[Inwoners]]*100000</f>
        <v>16.282769072758928</v>
      </c>
      <c r="M612" s="58"/>
      <c r="N612" s="58"/>
    </row>
    <row r="613" spans="2:14" x14ac:dyDescent="0.3">
      <c r="B613" s="63">
        <v>43910</v>
      </c>
      <c r="C613" s="64" t="s">
        <v>256</v>
      </c>
      <c r="D613" s="65">
        <v>120.9</v>
      </c>
      <c r="E613" s="66">
        <v>2</v>
      </c>
      <c r="F613" s="67">
        <f>tblGem[[#This Row],[Aantal]]-SUMIFS(tblGem[Aantal],tblGem[Datum],tblGem[[#This Row],[Datum]]-1,tblGem[Plaats],tblGem[[#This Row],[Plaats]])</f>
        <v>0</v>
      </c>
      <c r="G613" s="58" t="str">
        <f>INDEX(tblGemProv[Grootte],MATCH(tblGem[[#This Row],[Plaats]],tblGemProv[Gemeentenaam],0))</f>
        <v>Klein</v>
      </c>
      <c r="H613" s="58" t="str">
        <f>INDEX(tblGemProv[Provincie],MATCH(tblGem[[#This Row],[Plaats]],tblGemProv[Gemeentenaam],0))</f>
        <v>Gelderland</v>
      </c>
      <c r="I613" s="68">
        <f>INDEX(tblGemProv[InwonerAantal],MATCH(tblGem[[#This Row],[Plaats]],tblGemProv[Gemeentenaam],0))</f>
        <v>1575</v>
      </c>
      <c r="J613" s="69">
        <f>tblGem[[#This Row],[Aantal]]/INDEX($N$5:$N$16,MATCH(tblGem[[#This Row],[Prov]],$M$5:$M$16,0))*100000</f>
        <v>9.7082524514550975E-2</v>
      </c>
      <c r="K613" s="69">
        <f>tblGem[[#This Row],[Aantal]]/tblGem[[#This Row],[Inwoners]]*100000</f>
        <v>126.98412698412699</v>
      </c>
      <c r="M613" s="58"/>
      <c r="N613" s="58"/>
    </row>
    <row r="614" spans="2:14" x14ac:dyDescent="0.3">
      <c r="B614" s="63">
        <v>43910</v>
      </c>
      <c r="C614" s="64" t="s">
        <v>257</v>
      </c>
      <c r="D614" s="65">
        <v>13.3</v>
      </c>
      <c r="E614" s="66">
        <v>3</v>
      </c>
      <c r="F614" s="67">
        <f>tblGem[[#This Row],[Aantal]]-SUMIFS(tblGem[Aantal],tblGem[Datum],tblGem[[#This Row],[Datum]]-1,tblGem[Plaats],tblGem[[#This Row],[Plaats]])</f>
        <v>1</v>
      </c>
      <c r="G614" s="58" t="str">
        <f>INDEX(tblGemProv[Grootte],MATCH(tblGem[[#This Row],[Plaats]],tblGemProv[Gemeentenaam],0))</f>
        <v>Klein</v>
      </c>
      <c r="H614" s="58" t="str">
        <f>INDEX(tblGemProv[Provincie],MATCH(tblGem[[#This Row],[Plaats]],tblGemProv[Gemeentenaam],0))</f>
        <v>Noord-Brabant</v>
      </c>
      <c r="I614" s="68">
        <f>INDEX(tblGemProv[InwonerAantal],MATCH(tblGem[[#This Row],[Plaats]],tblGemProv[Gemeentenaam],0))</f>
        <v>22401</v>
      </c>
      <c r="J614" s="69">
        <f>tblGem[[#This Row],[Aantal]]/INDEX($N$5:$N$16,MATCH(tblGem[[#This Row],[Prov]],$M$5:$M$16,0))*100000</f>
        <v>0.11865746201181353</v>
      </c>
      <c r="K614" s="69">
        <f>tblGem[[#This Row],[Aantal]]/tblGem[[#This Row],[Inwoners]]*100000</f>
        <v>13.392259274139549</v>
      </c>
      <c r="M614" s="58"/>
      <c r="N614" s="58"/>
    </row>
    <row r="615" spans="2:14" x14ac:dyDescent="0.3">
      <c r="B615" s="63">
        <v>43910</v>
      </c>
      <c r="C615" s="64" t="s">
        <v>258</v>
      </c>
      <c r="D615" s="65">
        <v>12.9</v>
      </c>
      <c r="E615" s="66">
        <v>6</v>
      </c>
      <c r="F615" s="67">
        <f>tblGem[[#This Row],[Aantal]]-SUMIFS(tblGem[Aantal],tblGem[Datum],tblGem[[#This Row],[Datum]]-1,tblGem[Plaats],tblGem[[#This Row],[Plaats]])</f>
        <v>0</v>
      </c>
      <c r="G615" s="58" t="str">
        <f>INDEX(tblGemProv[Grootte],MATCH(tblGem[[#This Row],[Plaats]],tblGemProv[Gemeentenaam],0))</f>
        <v>Klein</v>
      </c>
      <c r="H615" s="58" t="str">
        <f>INDEX(tblGemProv[Provincie],MATCH(tblGem[[#This Row],[Plaats]],tblGemProv[Gemeentenaam],0))</f>
        <v>Noord-Holland</v>
      </c>
      <c r="I615" s="68">
        <f>INDEX(tblGemProv[InwonerAantal],MATCH(tblGem[[#This Row],[Plaats]],tblGemProv[Gemeentenaam],0))</f>
        <v>46379</v>
      </c>
      <c r="J615" s="69">
        <f>tblGem[[#This Row],[Aantal]]/INDEX($N$5:$N$16,MATCH(tblGem[[#This Row],[Prov]],$M$5:$M$16,0))*100000</f>
        <v>0.21192561975881449</v>
      </c>
      <c r="K615" s="69">
        <f>tblGem[[#This Row],[Aantal]]/tblGem[[#This Row],[Inwoners]]*100000</f>
        <v>12.936889540524806</v>
      </c>
      <c r="M615" s="58"/>
      <c r="N615" s="58"/>
    </row>
    <row r="616" spans="2:14" x14ac:dyDescent="0.3">
      <c r="B616" s="63">
        <v>43910</v>
      </c>
      <c r="C616" s="64" t="s">
        <v>259</v>
      </c>
      <c r="D616" s="65">
        <v>0</v>
      </c>
      <c r="E616" s="66">
        <v>0</v>
      </c>
      <c r="F616" s="67">
        <f>tblGem[[#This Row],[Aantal]]-SUMIFS(tblGem[Aantal],tblGem[Datum],tblGem[[#This Row],[Datum]]-1,tblGem[Plaats],tblGem[[#This Row],[Plaats]])</f>
        <v>0</v>
      </c>
      <c r="G616" s="58" t="str">
        <f>INDEX(tblGemProv[Grootte],MATCH(tblGem[[#This Row],[Plaats]],tblGemProv[Gemeentenaam],0))</f>
        <v>Klein</v>
      </c>
      <c r="H616" s="58" t="str">
        <f>INDEX(tblGemProv[Provincie],MATCH(tblGem[[#This Row],[Plaats]],tblGemProv[Gemeentenaam],0))</f>
        <v>Gelderland</v>
      </c>
      <c r="I616" s="68">
        <f>INDEX(tblGemProv[InwonerAantal],MATCH(tblGem[[#This Row],[Plaats]],tblGemProv[Gemeentenaam],0))</f>
        <v>9751</v>
      </c>
      <c r="J616" s="69">
        <f>tblGem[[#This Row],[Aantal]]/INDEX($N$5:$N$16,MATCH(tblGem[[#This Row],[Prov]],$M$5:$M$16,0))*100000</f>
        <v>0</v>
      </c>
      <c r="K616" s="69">
        <f>tblGem[[#This Row],[Aantal]]/tblGem[[#This Row],[Inwoners]]*100000</f>
        <v>0</v>
      </c>
      <c r="M616" s="58"/>
      <c r="N616" s="58"/>
    </row>
    <row r="617" spans="2:14" x14ac:dyDescent="0.3">
      <c r="B617" s="63">
        <v>43910</v>
      </c>
      <c r="C617" s="64" t="s">
        <v>260</v>
      </c>
      <c r="D617" s="65">
        <v>5.0999999999999996</v>
      </c>
      <c r="E617" s="66">
        <v>4</v>
      </c>
      <c r="F617" s="67">
        <f>tblGem[[#This Row],[Aantal]]-SUMIFS(tblGem[Aantal],tblGem[Datum],tblGem[[#This Row],[Datum]]-1,tblGem[Plaats],tblGem[[#This Row],[Plaats]])</f>
        <v>2</v>
      </c>
      <c r="G617" s="58" t="str">
        <f>INDEX(tblGemProv[Grootte],MATCH(tblGem[[#This Row],[Plaats]],tblGemProv[Gemeentenaam],0))</f>
        <v>Middelgroot</v>
      </c>
      <c r="H617" s="58" t="str">
        <f>INDEX(tblGemProv[Provincie],MATCH(tblGem[[#This Row],[Plaats]],tblGemProv[Gemeentenaam],0))</f>
        <v>Zuid-Holland</v>
      </c>
      <c r="I617" s="68">
        <f>INDEX(tblGemProv[InwonerAantal],MATCH(tblGem[[#This Row],[Plaats]],tblGemProv[Gemeentenaam],0))</f>
        <v>77907</v>
      </c>
      <c r="J617" s="69">
        <f>tblGem[[#This Row],[Aantal]]/INDEX($N$5:$N$16,MATCH(tblGem[[#This Row],[Prov]],$M$5:$M$16,0))*100000</f>
        <v>0.10970896953107644</v>
      </c>
      <c r="K617" s="69">
        <f>tblGem[[#This Row],[Aantal]]/tblGem[[#This Row],[Inwoners]]*100000</f>
        <v>5.1343268255740826</v>
      </c>
      <c r="M617" s="58"/>
      <c r="N617" s="58"/>
    </row>
    <row r="618" spans="2:14" x14ac:dyDescent="0.3">
      <c r="B618" s="63">
        <v>43910</v>
      </c>
      <c r="C618" s="64" t="s">
        <v>261</v>
      </c>
      <c r="D618" s="65">
        <v>0</v>
      </c>
      <c r="E618" s="66">
        <v>0</v>
      </c>
      <c r="F618" s="67">
        <f>tblGem[[#This Row],[Aantal]]-SUMIFS(tblGem[Aantal],tblGem[Datum],tblGem[[#This Row],[Datum]]-1,tblGem[Plaats],tblGem[[#This Row],[Plaats]])</f>
        <v>0</v>
      </c>
      <c r="G618" s="58" t="str">
        <f>INDEX(tblGemProv[Grootte],MATCH(tblGem[[#This Row],[Plaats]],tblGemProv[Gemeentenaam],0))</f>
        <v>Klein</v>
      </c>
      <c r="H618" s="58" t="str">
        <f>INDEX(tblGemProv[Provincie],MATCH(tblGem[[#This Row],[Plaats]],tblGemProv[Gemeentenaam],0))</f>
        <v>Friesland</v>
      </c>
      <c r="I618" s="68">
        <f>INDEX(tblGemProv[InwonerAantal],MATCH(tblGem[[#This Row],[Plaats]],tblGemProv[Gemeentenaam],0))</f>
        <v>932</v>
      </c>
      <c r="J618" s="69">
        <f>tblGem[[#This Row],[Aantal]]/INDEX($N$5:$N$16,MATCH(tblGem[[#This Row],[Prov]],$M$5:$M$16,0))*100000</f>
        <v>0</v>
      </c>
      <c r="K618" s="69">
        <f>tblGem[[#This Row],[Aantal]]/tblGem[[#This Row],[Inwoners]]*100000</f>
        <v>0</v>
      </c>
      <c r="M618" s="58"/>
      <c r="N618" s="58"/>
    </row>
    <row r="619" spans="2:14" x14ac:dyDescent="0.3">
      <c r="B619" s="63">
        <v>43910</v>
      </c>
      <c r="C619" s="64" t="s">
        <v>262</v>
      </c>
      <c r="D619" s="65">
        <v>5.9</v>
      </c>
      <c r="E619" s="66">
        <v>2</v>
      </c>
      <c r="F619" s="67">
        <f>tblGem[[#This Row],[Aantal]]-SUMIFS(tblGem[Aantal],tblGem[Datum],tblGem[[#This Row],[Datum]]-1,tblGem[Plaats],tblGem[[#This Row],[Plaats]])</f>
        <v>0</v>
      </c>
      <c r="G619" s="58" t="str">
        <f>INDEX(tblGemProv[Grootte],MATCH(tblGem[[#This Row],[Plaats]],tblGemProv[Gemeentenaam],0))</f>
        <v>Klein</v>
      </c>
      <c r="H619" s="58" t="str">
        <f>INDEX(tblGemProv[Provincie],MATCH(tblGem[[#This Row],[Plaats]],tblGemProv[Gemeentenaam],0))</f>
        <v>Zeeland</v>
      </c>
      <c r="I619" s="68">
        <f>INDEX(tblGemProv[InwonerAantal],MATCH(tblGem[[#This Row],[Plaats]],tblGemProv[Gemeentenaam],0))</f>
        <v>33687</v>
      </c>
      <c r="J619" s="69">
        <f>tblGem[[#This Row],[Aantal]]/INDEX($N$5:$N$16,MATCH(tblGem[[#This Row],[Prov]],$M$5:$M$16,0))*100000</f>
        <v>0.52314388549426627</v>
      </c>
      <c r="K619" s="69">
        <f>tblGem[[#This Row],[Aantal]]/tblGem[[#This Row],[Inwoners]]*100000</f>
        <v>5.9370083414967194</v>
      </c>
      <c r="M619" s="58"/>
      <c r="N619" s="58"/>
    </row>
    <row r="620" spans="2:14" x14ac:dyDescent="0.3">
      <c r="B620" s="63">
        <v>43910</v>
      </c>
      <c r="C620" s="64" t="s">
        <v>2</v>
      </c>
      <c r="D620" s="65">
        <v>6.7</v>
      </c>
      <c r="E620" s="66">
        <v>36</v>
      </c>
      <c r="F620" s="67">
        <f>tblGem[[#This Row],[Aantal]]-SUMIFS(tblGem[Aantal],tblGem[Datum],tblGem[[#This Row],[Datum]]-1,tblGem[Plaats],tblGem[[#This Row],[Plaats]])</f>
        <v>9</v>
      </c>
      <c r="G620" s="58" t="str">
        <f>INDEX(tblGemProv[Grootte],MATCH(tblGem[[#This Row],[Plaats]],tblGemProv[Gemeentenaam],0))</f>
        <v>Groot</v>
      </c>
      <c r="H620" s="58" t="str">
        <f>INDEX(tblGemProv[Provincie],MATCH(tblGem[[#This Row],[Plaats]],tblGemProv[Gemeentenaam],0))</f>
        <v>Zuid-Holland</v>
      </c>
      <c r="I620" s="68">
        <f>INDEX(tblGemProv[InwonerAantal],MATCH(tblGem[[#This Row],[Plaats]],tblGemProv[Gemeentenaam],0))</f>
        <v>532561</v>
      </c>
      <c r="J620" s="69">
        <f>tblGem[[#This Row],[Aantal]]/INDEX($N$5:$N$16,MATCH(tblGem[[#This Row],[Prov]],$M$5:$M$16,0))*100000</f>
        <v>0.98738072577968794</v>
      </c>
      <c r="K620" s="69">
        <f>tblGem[[#This Row],[Aantal]]/tblGem[[#This Row],[Inwoners]]*100000</f>
        <v>6.7597890194738257</v>
      </c>
      <c r="M620" s="58"/>
      <c r="N620" s="58"/>
    </row>
    <row r="621" spans="2:14" x14ac:dyDescent="0.3">
      <c r="B621" s="63">
        <v>43910</v>
      </c>
      <c r="C621" s="64" t="s">
        <v>3</v>
      </c>
      <c r="D621" s="65">
        <v>24.6</v>
      </c>
      <c r="E621" s="66">
        <v>38</v>
      </c>
      <c r="F621" s="67">
        <f>tblGem[[#This Row],[Aantal]]-SUMIFS(tblGem[Aantal],tblGem[Datum],tblGem[[#This Row],[Datum]]-1,tblGem[Plaats],tblGem[[#This Row],[Plaats]])</f>
        <v>3</v>
      </c>
      <c r="G621" s="58" t="str">
        <f>INDEX(tblGemProv[Grootte],MATCH(tblGem[[#This Row],[Plaats]],tblGemProv[Gemeentenaam],0))</f>
        <v>Groot</v>
      </c>
      <c r="H621" s="58" t="str">
        <f>INDEX(tblGemProv[Provincie],MATCH(tblGem[[#This Row],[Plaats]],tblGemProv[Gemeentenaam],0))</f>
        <v>Noord-Brabant</v>
      </c>
      <c r="I621" s="68">
        <f>INDEX(tblGemProv[InwonerAantal],MATCH(tblGem[[#This Row],[Plaats]],tblGemProv[Gemeentenaam],0))</f>
        <v>153434</v>
      </c>
      <c r="J621" s="69">
        <f>tblGem[[#This Row],[Aantal]]/INDEX($N$5:$N$16,MATCH(tblGem[[#This Row],[Prov]],$M$5:$M$16,0))*100000</f>
        <v>1.5029945188163047</v>
      </c>
      <c r="K621" s="69">
        <f>tblGem[[#This Row],[Aantal]]/tblGem[[#This Row],[Inwoners]]*100000</f>
        <v>24.766349049102548</v>
      </c>
      <c r="M621" s="58"/>
      <c r="N621" s="58"/>
    </row>
    <row r="622" spans="2:14" x14ac:dyDescent="0.3">
      <c r="B622" s="63">
        <v>43910</v>
      </c>
      <c r="C622" s="64" t="s">
        <v>263</v>
      </c>
      <c r="D622" s="65">
        <v>47.5</v>
      </c>
      <c r="E622" s="66">
        <v>5</v>
      </c>
      <c r="F622" s="67">
        <f>tblGem[[#This Row],[Aantal]]-SUMIFS(tblGem[Aantal],tblGem[Datum],tblGem[[#This Row],[Datum]]-1,tblGem[Plaats],tblGem[[#This Row],[Plaats]])</f>
        <v>0</v>
      </c>
      <c r="G622" s="58" t="str">
        <f>INDEX(tblGemProv[Grootte],MATCH(tblGem[[#This Row],[Plaats]],tblGemProv[Gemeentenaam],0))</f>
        <v>Klein</v>
      </c>
      <c r="H622" s="58" t="str">
        <f>INDEX(tblGemProv[Provincie],MATCH(tblGem[[#This Row],[Plaats]],tblGemProv[Gemeentenaam],0))</f>
        <v>Limburg</v>
      </c>
      <c r="I622" s="68">
        <f>INDEX(tblGemProv[InwonerAantal],MATCH(tblGem[[#This Row],[Plaats]],tblGemProv[Gemeentenaam],0))</f>
        <v>10561</v>
      </c>
      <c r="J622" s="69">
        <f>tblGem[[#This Row],[Aantal]]/INDEX($N$5:$N$16,MATCH(tblGem[[#This Row],[Prov]],$M$5:$M$16,0))*100000</f>
        <v>0.44754824122492165</v>
      </c>
      <c r="K622" s="69">
        <f>tblGem[[#This Row],[Aantal]]/tblGem[[#This Row],[Inwoners]]*100000</f>
        <v>47.344001515008053</v>
      </c>
      <c r="M622" s="58"/>
      <c r="N622" s="58"/>
    </row>
    <row r="623" spans="2:14" x14ac:dyDescent="0.3">
      <c r="B623" s="63">
        <v>43910</v>
      </c>
      <c r="C623" s="64" t="s">
        <v>264</v>
      </c>
      <c r="D623" s="65">
        <v>86.2</v>
      </c>
      <c r="E623" s="66">
        <v>10</v>
      </c>
      <c r="F623" s="67">
        <f>tblGem[[#This Row],[Aantal]]-SUMIFS(tblGem[Aantal],tblGem[Datum],tblGem[[#This Row],[Datum]]-1,tblGem[Plaats],tblGem[[#This Row],[Plaats]])</f>
        <v>2</v>
      </c>
      <c r="G623" s="58" t="str">
        <f>INDEX(tblGemProv[Grootte],MATCH(tblGem[[#This Row],[Plaats]],tblGemProv[Gemeentenaam],0))</f>
        <v>Klein</v>
      </c>
      <c r="H623" s="58" t="str">
        <f>INDEX(tblGemProv[Provincie],MATCH(tblGem[[#This Row],[Plaats]],tblGemProv[Gemeentenaam],0))</f>
        <v>Noord-Brabant</v>
      </c>
      <c r="I623" s="68">
        <f>INDEX(tblGemProv[InwonerAantal],MATCH(tblGem[[#This Row],[Plaats]],tblGemProv[Gemeentenaam],0))</f>
        <v>11577</v>
      </c>
      <c r="J623" s="69">
        <f>tblGem[[#This Row],[Aantal]]/INDEX($N$5:$N$16,MATCH(tblGem[[#This Row],[Prov]],$M$5:$M$16,0))*100000</f>
        <v>0.3955248733727118</v>
      </c>
      <c r="K623" s="69">
        <f>tblGem[[#This Row],[Aantal]]/tblGem[[#This Row],[Inwoners]]*100000</f>
        <v>86.378163600241862</v>
      </c>
      <c r="M623" s="58"/>
      <c r="N623" s="58"/>
    </row>
    <row r="624" spans="2:14" x14ac:dyDescent="0.3">
      <c r="B624" s="63">
        <v>43910</v>
      </c>
      <c r="C624" s="64" t="s">
        <v>265</v>
      </c>
      <c r="D624" s="65">
        <v>41.4</v>
      </c>
      <c r="E624" s="66">
        <v>12</v>
      </c>
      <c r="F624" s="67">
        <f>tblGem[[#This Row],[Aantal]]-SUMIFS(tblGem[Aantal],tblGem[Datum],tblGem[[#This Row],[Datum]]-1,tblGem[Plaats],tblGem[[#This Row],[Plaats]])</f>
        <v>2</v>
      </c>
      <c r="G624" s="58" t="str">
        <f>INDEX(tblGemProv[Grootte],MATCH(tblGem[[#This Row],[Plaats]],tblGemProv[Gemeentenaam],0))</f>
        <v>Klein</v>
      </c>
      <c r="H624" s="58" t="str">
        <f>INDEX(tblGemProv[Provincie],MATCH(tblGem[[#This Row],[Plaats]],tblGemProv[Gemeentenaam],0))</f>
        <v>Noord-Brabant</v>
      </c>
      <c r="I624" s="68">
        <f>INDEX(tblGemProv[InwonerAantal],MATCH(tblGem[[#This Row],[Plaats]],tblGemProv[Gemeentenaam],0))</f>
        <v>28673</v>
      </c>
      <c r="J624" s="69">
        <f>tblGem[[#This Row],[Aantal]]/INDEX($N$5:$N$16,MATCH(tblGem[[#This Row],[Prov]],$M$5:$M$16,0))*100000</f>
        <v>0.47462984804725411</v>
      </c>
      <c r="K624" s="69">
        <f>tblGem[[#This Row],[Aantal]]/tblGem[[#This Row],[Inwoners]]*100000</f>
        <v>41.851218916750952</v>
      </c>
      <c r="M624" s="58"/>
      <c r="N624" s="58"/>
    </row>
    <row r="625" spans="2:14" x14ac:dyDescent="0.3">
      <c r="B625" s="63">
        <v>43910</v>
      </c>
      <c r="C625" s="64" t="s">
        <v>266</v>
      </c>
      <c r="D625" s="65">
        <v>62.6</v>
      </c>
      <c r="E625" s="66">
        <v>58</v>
      </c>
      <c r="F625" s="67">
        <f>tblGem[[#This Row],[Aantal]]-SUMIFS(tblGem[Aantal],tblGem[Datum],tblGem[[#This Row],[Datum]]-1,tblGem[Plaats],tblGem[[#This Row],[Plaats]])</f>
        <v>7</v>
      </c>
      <c r="G625" s="58" t="str">
        <f>INDEX(tblGemProv[Grootte],MATCH(tblGem[[#This Row],[Plaats]],tblGemProv[Gemeentenaam],0))</f>
        <v>Middelgroot</v>
      </c>
      <c r="H625" s="58" t="str">
        <f>INDEX(tblGemProv[Provincie],MATCH(tblGem[[#This Row],[Plaats]],tblGemProv[Gemeentenaam],0))</f>
        <v>Limburg</v>
      </c>
      <c r="I625" s="68">
        <f>INDEX(tblGemProv[InwonerAantal],MATCH(tblGem[[#This Row],[Plaats]],tblGemProv[Gemeentenaam],0))</f>
        <v>92956</v>
      </c>
      <c r="J625" s="69">
        <f>tblGem[[#This Row],[Aantal]]/INDEX($N$5:$N$16,MATCH(tblGem[[#This Row],[Prov]],$M$5:$M$16,0))*100000</f>
        <v>5.191559598209091</v>
      </c>
      <c r="K625" s="69">
        <f>tblGem[[#This Row],[Aantal]]/tblGem[[#This Row],[Inwoners]]*100000</f>
        <v>62.395111665734326</v>
      </c>
      <c r="M625" s="58"/>
      <c r="N625" s="58"/>
    </row>
    <row r="626" spans="2:14" x14ac:dyDescent="0.3">
      <c r="B626" s="63">
        <v>43910</v>
      </c>
      <c r="C626" s="64" t="s">
        <v>267</v>
      </c>
      <c r="D626" s="65">
        <v>8</v>
      </c>
      <c r="E626" s="66">
        <v>2</v>
      </c>
      <c r="F626" s="67">
        <f>tblGem[[#This Row],[Aantal]]-SUMIFS(tblGem[Aantal],tblGem[Datum],tblGem[[#This Row],[Datum]]-1,tblGem[Plaats],tblGem[[#This Row],[Plaats]])</f>
        <v>1</v>
      </c>
      <c r="G626" s="58" t="str">
        <f>INDEX(tblGemProv[Grootte],MATCH(tblGem[[#This Row],[Plaats]],tblGemProv[Gemeentenaam],0))</f>
        <v>Klein</v>
      </c>
      <c r="H626" s="58" t="str">
        <f>INDEX(tblGemProv[Provincie],MATCH(tblGem[[#This Row],[Plaats]],tblGemProv[Gemeentenaam],0))</f>
        <v>Zuid-Holland</v>
      </c>
      <c r="I626" s="68">
        <f>INDEX(tblGemProv[InwonerAantal],MATCH(tblGem[[#This Row],[Plaats]],tblGemProv[Gemeentenaam],0))</f>
        <v>25020</v>
      </c>
      <c r="J626" s="69">
        <f>tblGem[[#This Row],[Aantal]]/INDEX($N$5:$N$16,MATCH(tblGem[[#This Row],[Prov]],$M$5:$M$16,0))*100000</f>
        <v>5.4854484765538218E-2</v>
      </c>
      <c r="K626" s="69">
        <f>tblGem[[#This Row],[Aantal]]/tblGem[[#This Row],[Inwoners]]*100000</f>
        <v>7.9936051159072745</v>
      </c>
      <c r="M626" s="58"/>
      <c r="N626" s="58"/>
    </row>
    <row r="627" spans="2:14" x14ac:dyDescent="0.3">
      <c r="B627" s="63">
        <v>43910</v>
      </c>
      <c r="C627" s="64" t="s">
        <v>268</v>
      </c>
      <c r="D627" s="65">
        <v>12.8</v>
      </c>
      <c r="E627" s="66">
        <v>3</v>
      </c>
      <c r="F627" s="67">
        <f>tblGem[[#This Row],[Aantal]]-SUMIFS(tblGem[Aantal],tblGem[Datum],tblGem[[#This Row],[Datum]]-1,tblGem[Plaats],tblGem[[#This Row],[Plaats]])</f>
        <v>1</v>
      </c>
      <c r="G627" s="58" t="str">
        <f>INDEX(tblGemProv[Grootte],MATCH(tblGem[[#This Row],[Plaats]],tblGemProv[Gemeentenaam],0))</f>
        <v>Klein</v>
      </c>
      <c r="H627" s="58" t="str">
        <f>INDEX(tblGemProv[Provincie],MATCH(tblGem[[#This Row],[Plaats]],tblGemProv[Gemeentenaam],0))</f>
        <v>Zeeland</v>
      </c>
      <c r="I627" s="68">
        <f>INDEX(tblGemProv[InwonerAantal],MATCH(tblGem[[#This Row],[Plaats]],tblGemProv[Gemeentenaam],0))</f>
        <v>23526</v>
      </c>
      <c r="J627" s="69">
        <f>tblGem[[#This Row],[Aantal]]/INDEX($N$5:$N$16,MATCH(tblGem[[#This Row],[Prov]],$M$5:$M$16,0))*100000</f>
        <v>0.78471582824139952</v>
      </c>
      <c r="K627" s="69">
        <f>tblGem[[#This Row],[Aantal]]/tblGem[[#This Row],[Inwoners]]*100000</f>
        <v>12.751849018107626</v>
      </c>
      <c r="M627" s="58"/>
      <c r="N627" s="58"/>
    </row>
    <row r="628" spans="2:14" x14ac:dyDescent="0.3">
      <c r="B628" s="63">
        <v>43910</v>
      </c>
      <c r="C628" s="64" t="s">
        <v>269</v>
      </c>
      <c r="D628" s="65">
        <v>5.4</v>
      </c>
      <c r="E628" s="66">
        <v>3</v>
      </c>
      <c r="F628" s="67">
        <f>tblGem[[#This Row],[Aantal]]-SUMIFS(tblGem[Aantal],tblGem[Datum],tblGem[[#This Row],[Datum]]-1,tblGem[Plaats],tblGem[[#This Row],[Plaats]])</f>
        <v>0</v>
      </c>
      <c r="G628" s="58" t="str">
        <f>INDEX(tblGemProv[Grootte],MATCH(tblGem[[#This Row],[Plaats]],tblGemProv[Gemeentenaam],0))</f>
        <v>Middelgroot</v>
      </c>
      <c r="H628" s="58" t="str">
        <f>INDEX(tblGemProv[Provincie],MATCH(tblGem[[#This Row],[Plaats]],tblGemProv[Gemeentenaam],0))</f>
        <v>Friesland</v>
      </c>
      <c r="I628" s="68">
        <f>INDEX(tblGemProv[InwonerAantal],MATCH(tblGem[[#This Row],[Plaats]],tblGemProv[Gemeentenaam],0))</f>
        <v>55889</v>
      </c>
      <c r="J628" s="69">
        <f>tblGem[[#This Row],[Aantal]]/INDEX($N$5:$N$16,MATCH(tblGem[[#This Row],[Prov]],$M$5:$M$16,0))*100000</f>
        <v>0.46348653108140681</v>
      </c>
      <c r="K628" s="69">
        <f>tblGem[[#This Row],[Aantal]]/tblGem[[#This Row],[Inwoners]]*100000</f>
        <v>5.3677825690207372</v>
      </c>
      <c r="M628" s="58"/>
      <c r="N628" s="58"/>
    </row>
    <row r="629" spans="2:14" x14ac:dyDescent="0.3">
      <c r="B629" s="63">
        <v>43910</v>
      </c>
      <c r="C629" s="64" t="s">
        <v>270</v>
      </c>
      <c r="D629" s="65">
        <v>30.3</v>
      </c>
      <c r="E629" s="66">
        <v>14</v>
      </c>
      <c r="F629" s="67">
        <f>tblGem[[#This Row],[Aantal]]-SUMIFS(tblGem[Aantal],tblGem[Datum],tblGem[[#This Row],[Datum]]-1,tblGem[Plaats],tblGem[[#This Row],[Plaats]])</f>
        <v>1</v>
      </c>
      <c r="G629" s="58" t="str">
        <f>INDEX(tblGemProv[Grootte],MATCH(tblGem[[#This Row],[Plaats]],tblGemProv[Gemeentenaam],0))</f>
        <v>Klein</v>
      </c>
      <c r="H629" s="58" t="str">
        <f>INDEX(tblGemProv[Provincie],MATCH(tblGem[[#This Row],[Plaats]],tblGemProv[Gemeentenaam],0))</f>
        <v>Utrecht</v>
      </c>
      <c r="I629" s="68">
        <f>INDEX(tblGemProv[InwonerAantal],MATCH(tblGem[[#This Row],[Plaats]],tblGemProv[Gemeentenaam],0))</f>
        <v>46089</v>
      </c>
      <c r="J629" s="69">
        <f>tblGem[[#This Row],[Aantal]]/INDEX($N$5:$N$16,MATCH(tblGem[[#This Row],[Prov]],$M$5:$M$16,0))*100000</f>
        <v>1.0522217662594568</v>
      </c>
      <c r="K629" s="69">
        <f>tblGem[[#This Row],[Aantal]]/tblGem[[#This Row],[Inwoners]]*100000</f>
        <v>30.376011629673027</v>
      </c>
      <c r="M629" s="58"/>
      <c r="N629" s="58"/>
    </row>
    <row r="630" spans="2:14" x14ac:dyDescent="0.3">
      <c r="B630" s="63">
        <v>43910</v>
      </c>
      <c r="C630" s="64" t="s">
        <v>271</v>
      </c>
      <c r="D630" s="65">
        <v>25.9</v>
      </c>
      <c r="E630" s="66">
        <v>5</v>
      </c>
      <c r="F630" s="67">
        <f>tblGem[[#This Row],[Aantal]]-SUMIFS(tblGem[Aantal],tblGem[Datum],tblGem[[#This Row],[Datum]]-1,tblGem[Plaats],tblGem[[#This Row],[Plaats]])</f>
        <v>2</v>
      </c>
      <c r="G630" s="58" t="str">
        <f>INDEX(tblGemProv[Grootte],MATCH(tblGem[[#This Row],[Plaats]],tblGemProv[Gemeentenaam],0))</f>
        <v>Klein</v>
      </c>
      <c r="H630" s="58" t="str">
        <f>INDEX(tblGemProv[Provincie],MATCH(tblGem[[#This Row],[Plaats]],tblGemProv[Gemeentenaam],0))</f>
        <v>Noord-Brabant</v>
      </c>
      <c r="I630" s="68">
        <f>INDEX(tblGemProv[InwonerAantal],MATCH(tblGem[[#This Row],[Plaats]],tblGemProv[Gemeentenaam],0))</f>
        <v>19120</v>
      </c>
      <c r="J630" s="69">
        <f>tblGem[[#This Row],[Aantal]]/INDEX($N$5:$N$16,MATCH(tblGem[[#This Row],[Prov]],$M$5:$M$16,0))*100000</f>
        <v>0.1977624366863559</v>
      </c>
      <c r="K630" s="69">
        <f>tblGem[[#This Row],[Aantal]]/tblGem[[#This Row],[Inwoners]]*100000</f>
        <v>26.15062761506276</v>
      </c>
      <c r="M630" s="58"/>
      <c r="N630" s="58"/>
    </row>
    <row r="631" spans="2:14" x14ac:dyDescent="0.3">
      <c r="B631" s="63">
        <v>43910</v>
      </c>
      <c r="C631" s="64" t="s">
        <v>272</v>
      </c>
      <c r="D631" s="65">
        <v>41.4</v>
      </c>
      <c r="E631" s="66">
        <v>7</v>
      </c>
      <c r="F631" s="67">
        <f>tblGem[[#This Row],[Aantal]]-SUMIFS(tblGem[Aantal],tblGem[Datum],tblGem[[#This Row],[Datum]]-1,tblGem[Plaats],tblGem[[#This Row],[Plaats]])</f>
        <v>2</v>
      </c>
      <c r="G631" s="58" t="str">
        <f>INDEX(tblGemProv[Grootte],MATCH(tblGem[[#This Row],[Plaats]],tblGemProv[Gemeentenaam],0))</f>
        <v>Klein</v>
      </c>
      <c r="H631" s="58" t="str">
        <f>INDEX(tblGemProv[Provincie],MATCH(tblGem[[#This Row],[Plaats]],tblGemProv[Gemeentenaam],0))</f>
        <v>Noord-Brabant</v>
      </c>
      <c r="I631" s="68">
        <f>INDEX(tblGemProv[InwonerAantal],MATCH(tblGem[[#This Row],[Plaats]],tblGemProv[Gemeentenaam],0))</f>
        <v>16753</v>
      </c>
      <c r="J631" s="69">
        <f>tblGem[[#This Row],[Aantal]]/INDEX($N$5:$N$16,MATCH(tblGem[[#This Row],[Prov]],$M$5:$M$16,0))*100000</f>
        <v>0.27686741136089826</v>
      </c>
      <c r="K631" s="69">
        <f>tblGem[[#This Row],[Aantal]]/tblGem[[#This Row],[Inwoners]]*100000</f>
        <v>41.783561153226287</v>
      </c>
      <c r="M631" s="58"/>
      <c r="N631" s="58"/>
    </row>
    <row r="632" spans="2:14" x14ac:dyDescent="0.3">
      <c r="B632" s="63">
        <v>43910</v>
      </c>
      <c r="C632" s="64" t="s">
        <v>273</v>
      </c>
      <c r="D632" s="65">
        <v>0</v>
      </c>
      <c r="E632" s="66">
        <v>0</v>
      </c>
      <c r="F632" s="67">
        <f>tblGem[[#This Row],[Aantal]]-SUMIFS(tblGem[Aantal],tblGem[Datum],tblGem[[#This Row],[Datum]]-1,tblGem[Plaats],tblGem[[#This Row],[Plaats]])</f>
        <v>0</v>
      </c>
      <c r="G632" s="58" t="str">
        <f>INDEX(tblGemProv[Grootte],MATCH(tblGem[[#This Row],[Plaats]],tblGemProv[Gemeentenaam],0))</f>
        <v>Klein</v>
      </c>
      <c r="H632" s="58" t="str">
        <f>INDEX(tblGemProv[Provincie],MATCH(tblGem[[#This Row],[Plaats]],tblGemProv[Gemeentenaam],0))</f>
        <v>Groningen</v>
      </c>
      <c r="I632" s="68">
        <f>INDEX(tblGemProv[InwonerAantal],MATCH(tblGem[[#This Row],[Plaats]],tblGemProv[Gemeentenaam],0))</f>
        <v>32258</v>
      </c>
      <c r="J632" s="69">
        <f>tblGem[[#This Row],[Aantal]]/INDEX($N$5:$N$16,MATCH(tblGem[[#This Row],[Prov]],$M$5:$M$16,0))*100000</f>
        <v>0</v>
      </c>
      <c r="K632" s="69">
        <f>tblGem[[#This Row],[Aantal]]/tblGem[[#This Row],[Inwoners]]*100000</f>
        <v>0</v>
      </c>
      <c r="M632" s="58"/>
      <c r="N632" s="58"/>
    </row>
    <row r="633" spans="2:14" x14ac:dyDescent="0.3">
      <c r="B633" s="63">
        <v>43910</v>
      </c>
      <c r="C633" s="64" t="s">
        <v>274</v>
      </c>
      <c r="D633" s="65">
        <v>17.600000000000001</v>
      </c>
      <c r="E633" s="66">
        <v>3</v>
      </c>
      <c r="F633" s="67">
        <f>tblGem[[#This Row],[Aantal]]-SUMIFS(tblGem[Aantal],tblGem[Datum],tblGem[[#This Row],[Datum]]-1,tblGem[Plaats],tblGem[[#This Row],[Plaats]])</f>
        <v>1</v>
      </c>
      <c r="G633" s="58" t="str">
        <f>INDEX(tblGemProv[Grootte],MATCH(tblGem[[#This Row],[Plaats]],tblGemProv[Gemeentenaam],0))</f>
        <v>Klein</v>
      </c>
      <c r="H633" s="58" t="str">
        <f>INDEX(tblGemProv[Provincie],MATCH(tblGem[[#This Row],[Plaats]],tblGemProv[Gemeentenaam],0))</f>
        <v>Overijssel</v>
      </c>
      <c r="I633" s="68">
        <f>INDEX(tblGemProv[InwonerAantal],MATCH(tblGem[[#This Row],[Plaats]],tblGemProv[Gemeentenaam],0))</f>
        <v>16797</v>
      </c>
      <c r="J633" s="69">
        <f>tblGem[[#This Row],[Aantal]]/INDEX($N$5:$N$16,MATCH(tblGem[[#This Row],[Prov]],$M$5:$M$16,0))*100000</f>
        <v>0.26052951756012371</v>
      </c>
      <c r="K633" s="69">
        <f>tblGem[[#This Row],[Aantal]]/tblGem[[#This Row],[Inwoners]]*100000</f>
        <v>17.860332202178959</v>
      </c>
      <c r="M633" s="58"/>
      <c r="N633" s="58"/>
    </row>
    <row r="634" spans="2:14" x14ac:dyDescent="0.3">
      <c r="B634" s="63">
        <v>43910</v>
      </c>
      <c r="C634" s="64" t="s">
        <v>275</v>
      </c>
      <c r="D634" s="65">
        <v>13.8</v>
      </c>
      <c r="E634" s="66">
        <v>3</v>
      </c>
      <c r="F634" s="67">
        <f>tblGem[[#This Row],[Aantal]]-SUMIFS(tblGem[Aantal],tblGem[Datum],tblGem[[#This Row],[Datum]]-1,tblGem[Plaats],tblGem[[#This Row],[Plaats]])</f>
        <v>0</v>
      </c>
      <c r="G634" s="58" t="str">
        <f>INDEX(tblGemProv[Grootte],MATCH(tblGem[[#This Row],[Plaats]],tblGemProv[Gemeentenaam],0))</f>
        <v>Klein</v>
      </c>
      <c r="H634" s="58" t="str">
        <f>INDEX(tblGemProv[Provincie],MATCH(tblGem[[#This Row],[Plaats]],tblGemProv[Gemeentenaam],0))</f>
        <v>Noord-Holland</v>
      </c>
      <c r="I634" s="68">
        <f>INDEX(tblGemProv[InwonerAantal],MATCH(tblGem[[#This Row],[Plaats]],tblGemProv[Gemeentenaam],0))</f>
        <v>21670</v>
      </c>
      <c r="J634" s="69">
        <f>tblGem[[#This Row],[Aantal]]/INDEX($N$5:$N$16,MATCH(tblGem[[#This Row],[Prov]],$M$5:$M$16,0))*100000</f>
        <v>0.10596280987940725</v>
      </c>
      <c r="K634" s="69">
        <f>tblGem[[#This Row],[Aantal]]/tblGem[[#This Row],[Inwoners]]*100000</f>
        <v>13.844023996308259</v>
      </c>
      <c r="M634" s="58"/>
      <c r="N634" s="58"/>
    </row>
    <row r="635" spans="2:14" x14ac:dyDescent="0.3">
      <c r="B635" s="63">
        <v>43910</v>
      </c>
      <c r="C635" s="64" t="s">
        <v>276</v>
      </c>
      <c r="D635" s="65">
        <v>16</v>
      </c>
      <c r="E635" s="66">
        <v>4</v>
      </c>
      <c r="F635" s="67">
        <f>tblGem[[#This Row],[Aantal]]-SUMIFS(tblGem[Aantal],tblGem[Datum],tblGem[[#This Row],[Datum]]-1,tblGem[Plaats],tblGem[[#This Row],[Plaats]])</f>
        <v>0</v>
      </c>
      <c r="G635" s="58" t="str">
        <f>INDEX(tblGemProv[Grootte],MATCH(tblGem[[#This Row],[Plaats]],tblGemProv[Gemeentenaam],0))</f>
        <v>Klein</v>
      </c>
      <c r="H635" s="58" t="str">
        <f>INDEX(tblGemProv[Provincie],MATCH(tblGem[[#This Row],[Plaats]],tblGemProv[Gemeentenaam],0))</f>
        <v>Noord-Brabant</v>
      </c>
      <c r="I635" s="68">
        <f>INDEX(tblGemProv[InwonerAantal],MATCH(tblGem[[#This Row],[Plaats]],tblGemProv[Gemeentenaam],0))</f>
        <v>24781</v>
      </c>
      <c r="J635" s="69">
        <f>tblGem[[#This Row],[Aantal]]/INDEX($N$5:$N$16,MATCH(tblGem[[#This Row],[Prov]],$M$5:$M$16,0))*100000</f>
        <v>0.15820994934908472</v>
      </c>
      <c r="K635" s="69">
        <f>tblGem[[#This Row],[Aantal]]/tblGem[[#This Row],[Inwoners]]*100000</f>
        <v>16.141398652193214</v>
      </c>
      <c r="M635" s="58"/>
      <c r="N635" s="58"/>
    </row>
    <row r="636" spans="2:14" x14ac:dyDescent="0.3">
      <c r="B636" s="63">
        <v>43910</v>
      </c>
      <c r="C636" s="64" t="s">
        <v>277</v>
      </c>
      <c r="D636" s="65">
        <v>2.2999999999999998</v>
      </c>
      <c r="E636" s="66">
        <v>1</v>
      </c>
      <c r="F636" s="67">
        <f>tblGem[[#This Row],[Aantal]]-SUMIFS(tblGem[Aantal],tblGem[Datum],tblGem[[#This Row],[Datum]]-1,tblGem[Plaats],tblGem[[#This Row],[Plaats]])</f>
        <v>0</v>
      </c>
      <c r="G636" s="58" t="str">
        <f>INDEX(tblGemProv[Grootte],MATCH(tblGem[[#This Row],[Plaats]],tblGemProv[Gemeentenaam],0))</f>
        <v>Klein</v>
      </c>
      <c r="H636" s="58" t="str">
        <f>INDEX(tblGemProv[Provincie],MATCH(tblGem[[#This Row],[Plaats]],tblGemProv[Gemeentenaam],0))</f>
        <v>Overijssel</v>
      </c>
      <c r="I636" s="68">
        <f>INDEX(tblGemProv[InwonerAantal],MATCH(tblGem[[#This Row],[Plaats]],tblGemProv[Gemeentenaam],0))</f>
        <v>43768</v>
      </c>
      <c r="J636" s="69">
        <f>tblGem[[#This Row],[Aantal]]/INDEX($N$5:$N$16,MATCH(tblGem[[#This Row],[Prov]],$M$5:$M$16,0))*100000</f>
        <v>8.6843172520041229E-2</v>
      </c>
      <c r="K636" s="69">
        <f>tblGem[[#This Row],[Aantal]]/tblGem[[#This Row],[Inwoners]]*100000</f>
        <v>2.2847742643026869</v>
      </c>
      <c r="M636" s="58"/>
      <c r="N636" s="58"/>
    </row>
    <row r="637" spans="2:14" x14ac:dyDescent="0.3">
      <c r="B637" s="63">
        <v>43910</v>
      </c>
      <c r="C637" s="64" t="s">
        <v>278</v>
      </c>
      <c r="D637" s="65">
        <v>20</v>
      </c>
      <c r="E637" s="66">
        <v>5</v>
      </c>
      <c r="F637" s="67">
        <f>tblGem[[#This Row],[Aantal]]-SUMIFS(tblGem[Aantal],tblGem[Datum],tblGem[[#This Row],[Datum]]-1,tblGem[Plaats],tblGem[[#This Row],[Plaats]])</f>
        <v>1</v>
      </c>
      <c r="G637" s="58" t="str">
        <f>INDEX(tblGemProv[Grootte],MATCH(tblGem[[#This Row],[Plaats]],tblGemProv[Gemeentenaam],0))</f>
        <v>Klein</v>
      </c>
      <c r="H637" s="58" t="str">
        <f>INDEX(tblGemProv[Provincie],MATCH(tblGem[[#This Row],[Plaats]],tblGemProv[Gemeentenaam],0))</f>
        <v>Limburg</v>
      </c>
      <c r="I637" s="68">
        <f>INDEX(tblGemProv[InwonerAantal],MATCH(tblGem[[#This Row],[Plaats]],tblGemProv[Gemeentenaam],0))</f>
        <v>24987</v>
      </c>
      <c r="J637" s="69">
        <f>tblGem[[#This Row],[Aantal]]/INDEX($N$5:$N$16,MATCH(tblGem[[#This Row],[Prov]],$M$5:$M$16,0))*100000</f>
        <v>0.44754824122492165</v>
      </c>
      <c r="K637" s="69">
        <f>tblGem[[#This Row],[Aantal]]/tblGem[[#This Row],[Inwoners]]*100000</f>
        <v>20.010405410813622</v>
      </c>
      <c r="M637" s="58"/>
      <c r="N637" s="58"/>
    </row>
    <row r="638" spans="2:14" x14ac:dyDescent="0.3">
      <c r="B638" s="63">
        <v>43910</v>
      </c>
      <c r="C638" s="64" t="s">
        <v>279</v>
      </c>
      <c r="D638" s="65">
        <v>15.5</v>
      </c>
      <c r="E638" s="66">
        <v>10</v>
      </c>
      <c r="F638" s="67">
        <f>tblGem[[#This Row],[Aantal]]-SUMIFS(tblGem[Aantal],tblGem[Datum],tblGem[[#This Row],[Datum]]-1,tblGem[Plaats],tblGem[[#This Row],[Plaats]])</f>
        <v>0</v>
      </c>
      <c r="G638" s="58" t="str">
        <f>INDEX(tblGemProv[Grootte],MATCH(tblGem[[#This Row],[Plaats]],tblGemProv[Gemeentenaam],0))</f>
        <v>Middelgroot</v>
      </c>
      <c r="H638" s="58" t="str">
        <f>INDEX(tblGemProv[Provincie],MATCH(tblGem[[#This Row],[Plaats]],tblGemProv[Gemeentenaam],0))</f>
        <v>Utrecht</v>
      </c>
      <c r="I638" s="68">
        <f>INDEX(tblGemProv[InwonerAantal],MATCH(tblGem[[#This Row],[Plaats]],tblGemProv[Gemeentenaam],0))</f>
        <v>64513</v>
      </c>
      <c r="J638" s="69">
        <f>tblGem[[#This Row],[Aantal]]/INDEX($N$5:$N$16,MATCH(tblGem[[#This Row],[Prov]],$M$5:$M$16,0))*100000</f>
        <v>0.75158697589961199</v>
      </c>
      <c r="K638" s="69">
        <f>tblGem[[#This Row],[Aantal]]/tblGem[[#This Row],[Inwoners]]*100000</f>
        <v>15.500751786461642</v>
      </c>
      <c r="M638" s="58"/>
      <c r="N638" s="58"/>
    </row>
    <row r="639" spans="2:14" x14ac:dyDescent="0.3">
      <c r="B639" s="63">
        <v>43910</v>
      </c>
      <c r="C639" s="64" t="s">
        <v>280</v>
      </c>
      <c r="D639" s="65">
        <v>2.2000000000000002</v>
      </c>
      <c r="E639" s="66">
        <v>2</v>
      </c>
      <c r="F639" s="67">
        <f>tblGem[[#This Row],[Aantal]]-SUMIFS(tblGem[Aantal],tblGem[Datum],tblGem[[#This Row],[Datum]]-1,tblGem[Plaats],tblGem[[#This Row],[Plaats]])</f>
        <v>0</v>
      </c>
      <c r="G639" s="58" t="str">
        <f>INDEX(tblGemProv[Grootte],MATCH(tblGem[[#This Row],[Plaats]],tblGemProv[Gemeentenaam],0))</f>
        <v>Middelgroot</v>
      </c>
      <c r="H639" s="58" t="str">
        <f>INDEX(tblGemProv[Provincie],MATCH(tblGem[[#This Row],[Plaats]],tblGemProv[Gemeentenaam],0))</f>
        <v>Friesland</v>
      </c>
      <c r="I639" s="68">
        <f>INDEX(tblGemProv[InwonerAantal],MATCH(tblGem[[#This Row],[Plaats]],tblGemProv[Gemeentenaam],0))</f>
        <v>89583</v>
      </c>
      <c r="J639" s="69">
        <f>tblGem[[#This Row],[Aantal]]/INDEX($N$5:$N$16,MATCH(tblGem[[#This Row],[Prov]],$M$5:$M$16,0))*100000</f>
        <v>0.30899102072093787</v>
      </c>
      <c r="K639" s="69">
        <f>tblGem[[#This Row],[Aantal]]/tblGem[[#This Row],[Inwoners]]*100000</f>
        <v>2.2325664467588715</v>
      </c>
      <c r="M639" s="58"/>
      <c r="N639" s="58"/>
    </row>
    <row r="640" spans="2:14" x14ac:dyDescent="0.3">
      <c r="B640" s="63">
        <v>43910</v>
      </c>
      <c r="C640" s="64" t="s">
        <v>281</v>
      </c>
      <c r="D640" s="65">
        <v>9.1999999999999993</v>
      </c>
      <c r="E640" s="66">
        <v>5</v>
      </c>
      <c r="F640" s="67">
        <f>tblGem[[#This Row],[Aantal]]-SUMIFS(tblGem[Aantal],tblGem[Datum],tblGem[[#This Row],[Datum]]-1,tblGem[Plaats],tblGem[[#This Row],[Plaats]])</f>
        <v>1</v>
      </c>
      <c r="G640" s="58" t="str">
        <f>INDEX(tblGemProv[Grootte],MATCH(tblGem[[#This Row],[Plaats]],tblGemProv[Gemeentenaam],0))</f>
        <v>Middelgroot</v>
      </c>
      <c r="H640" s="58" t="str">
        <f>INDEX(tblGemProv[Provincie],MATCH(tblGem[[#This Row],[Plaats]],tblGemProv[Gemeentenaam],0))</f>
        <v>Zeeland</v>
      </c>
      <c r="I640" s="68">
        <f>INDEX(tblGemProv[InwonerAantal],MATCH(tblGem[[#This Row],[Plaats]],tblGemProv[Gemeentenaam],0))</f>
        <v>54440</v>
      </c>
      <c r="J640" s="69">
        <f>tblGem[[#This Row],[Aantal]]/INDEX($N$5:$N$16,MATCH(tblGem[[#This Row],[Prov]],$M$5:$M$16,0))*100000</f>
        <v>1.307859713735666</v>
      </c>
      <c r="K640" s="69">
        <f>tblGem[[#This Row],[Aantal]]/tblGem[[#This Row],[Inwoners]]*100000</f>
        <v>9.1844232182218946</v>
      </c>
      <c r="M640" s="58"/>
      <c r="N640" s="58"/>
    </row>
    <row r="641" spans="2:14" x14ac:dyDescent="0.3">
      <c r="B641" s="63">
        <v>43910</v>
      </c>
      <c r="C641" s="64" t="s">
        <v>282</v>
      </c>
      <c r="D641" s="65">
        <v>0</v>
      </c>
      <c r="E641" s="66">
        <v>0</v>
      </c>
      <c r="F641" s="67">
        <f>tblGem[[#This Row],[Aantal]]-SUMIFS(tblGem[Aantal],tblGem[Datum],tblGem[[#This Row],[Datum]]-1,tblGem[Plaats],tblGem[[#This Row],[Plaats]])</f>
        <v>0</v>
      </c>
      <c r="G641" s="58" t="str">
        <f>INDEX(tblGemProv[Grootte],MATCH(tblGem[[#This Row],[Plaats]],tblGemProv[Gemeentenaam],0))</f>
        <v>Klein</v>
      </c>
      <c r="H641" s="58" t="str">
        <f>INDEX(tblGemProv[Provincie],MATCH(tblGem[[#This Row],[Plaats]],tblGemProv[Gemeentenaam],0))</f>
        <v>Friesland</v>
      </c>
      <c r="I641" s="68">
        <f>INDEX(tblGemProv[InwonerAantal],MATCH(tblGem[[#This Row],[Plaats]],tblGemProv[Gemeentenaam],0))</f>
        <v>4906</v>
      </c>
      <c r="J641" s="69">
        <f>tblGem[[#This Row],[Aantal]]/INDEX($N$5:$N$16,MATCH(tblGem[[#This Row],[Prov]],$M$5:$M$16,0))*100000</f>
        <v>0</v>
      </c>
      <c r="K641" s="69">
        <f>tblGem[[#This Row],[Aantal]]/tblGem[[#This Row],[Inwoners]]*100000</f>
        <v>0</v>
      </c>
      <c r="M641" s="58"/>
      <c r="N641" s="58"/>
    </row>
    <row r="642" spans="2:14" x14ac:dyDescent="0.3">
      <c r="B642" s="63">
        <v>43910</v>
      </c>
      <c r="C642" s="64" t="s">
        <v>283</v>
      </c>
      <c r="D642" s="65">
        <v>22.1</v>
      </c>
      <c r="E642" s="66">
        <v>3</v>
      </c>
      <c r="F642" s="67">
        <f>tblGem[[#This Row],[Aantal]]-SUMIFS(tblGem[Aantal],tblGem[Datum],tblGem[[#This Row],[Datum]]-1,tblGem[Plaats],tblGem[[#This Row],[Plaats]])</f>
        <v>1</v>
      </c>
      <c r="G642" s="58" t="str">
        <f>INDEX(tblGemProv[Grootte],MATCH(tblGem[[#This Row],[Plaats]],tblGemProv[Gemeentenaam],0))</f>
        <v>Klein</v>
      </c>
      <c r="H642" s="58" t="str">
        <f>INDEX(tblGemProv[Provincie],MATCH(tblGem[[#This Row],[Plaats]],tblGemProv[Gemeentenaam],0))</f>
        <v>Noord-Holland</v>
      </c>
      <c r="I642" s="68">
        <f>INDEX(tblGemProv[InwonerAantal],MATCH(tblGem[[#This Row],[Plaats]],tblGemProv[Gemeentenaam],0))</f>
        <v>13584</v>
      </c>
      <c r="J642" s="69">
        <f>tblGem[[#This Row],[Aantal]]/INDEX($N$5:$N$16,MATCH(tblGem[[#This Row],[Prov]],$M$5:$M$16,0))*100000</f>
        <v>0.10596280987940725</v>
      </c>
      <c r="K642" s="69">
        <f>tblGem[[#This Row],[Aantal]]/tblGem[[#This Row],[Inwoners]]*100000</f>
        <v>22.084805653710248</v>
      </c>
      <c r="M642" s="58"/>
      <c r="N642" s="58"/>
    </row>
    <row r="643" spans="2:14" x14ac:dyDescent="0.3">
      <c r="B643" s="63">
        <v>43910</v>
      </c>
      <c r="C643" s="64" t="s">
        <v>284</v>
      </c>
      <c r="D643" s="65">
        <v>8.1</v>
      </c>
      <c r="E643" s="66">
        <v>3</v>
      </c>
      <c r="F643" s="67">
        <f>tblGem[[#This Row],[Aantal]]-SUMIFS(tblGem[Aantal],tblGem[Datum],tblGem[[#This Row],[Datum]]-1,tblGem[Plaats],tblGem[[#This Row],[Plaats]])</f>
        <v>1</v>
      </c>
      <c r="G643" s="58" t="str">
        <f>INDEX(tblGemProv[Grootte],MATCH(tblGem[[#This Row],[Plaats]],tblGemProv[Gemeentenaam],0))</f>
        <v>Klein</v>
      </c>
      <c r="H643" s="58" t="str">
        <f>INDEX(tblGemProv[Provincie],MATCH(tblGem[[#This Row],[Plaats]],tblGemProv[Gemeentenaam],0))</f>
        <v>Zuid-Holland</v>
      </c>
      <c r="I643" s="68">
        <f>INDEX(tblGemProv[InwonerAantal],MATCH(tblGem[[#This Row],[Plaats]],tblGemProv[Gemeentenaam],0))</f>
        <v>36584</v>
      </c>
      <c r="J643" s="69">
        <f>tblGem[[#This Row],[Aantal]]/INDEX($N$5:$N$16,MATCH(tblGem[[#This Row],[Prov]],$M$5:$M$16,0))*100000</f>
        <v>8.2281727148307338E-2</v>
      </c>
      <c r="K643" s="69">
        <f>tblGem[[#This Row],[Aantal]]/tblGem[[#This Row],[Inwoners]]*100000</f>
        <v>8.2003061447627381</v>
      </c>
      <c r="M643" s="58"/>
      <c r="N643" s="58"/>
    </row>
    <row r="644" spans="2:14" x14ac:dyDescent="0.3">
      <c r="B644" s="63">
        <v>43910</v>
      </c>
      <c r="C644" s="64" t="s">
        <v>285</v>
      </c>
      <c r="D644" s="65">
        <v>7.8</v>
      </c>
      <c r="E644" s="66">
        <v>2</v>
      </c>
      <c r="F644" s="67">
        <f>tblGem[[#This Row],[Aantal]]-SUMIFS(tblGem[Aantal],tblGem[Datum],tblGem[[#This Row],[Datum]]-1,tblGem[Plaats],tblGem[[#This Row],[Plaats]])</f>
        <v>0</v>
      </c>
      <c r="G644" s="58" t="str">
        <f>INDEX(tblGemProv[Grootte],MATCH(tblGem[[#This Row],[Plaats]],tblGemProv[Gemeentenaam],0))</f>
        <v>Klein</v>
      </c>
      <c r="H644" s="58" t="str">
        <f>INDEX(tblGemProv[Provincie],MATCH(tblGem[[#This Row],[Plaats]],tblGemProv[Gemeentenaam],0))</f>
        <v>Zeeland</v>
      </c>
      <c r="I644" s="68">
        <f>INDEX(tblGemProv[InwonerAantal],MATCH(tblGem[[#This Row],[Plaats]],tblGemProv[Gemeentenaam],0))</f>
        <v>25583</v>
      </c>
      <c r="J644" s="69">
        <f>tblGem[[#This Row],[Aantal]]/INDEX($N$5:$N$16,MATCH(tblGem[[#This Row],[Prov]],$M$5:$M$16,0))*100000</f>
        <v>0.52314388549426627</v>
      </c>
      <c r="K644" s="69">
        <f>tblGem[[#This Row],[Aantal]]/tblGem[[#This Row],[Inwoners]]*100000</f>
        <v>7.8176914357190324</v>
      </c>
      <c r="M644" s="58"/>
      <c r="N644" s="58"/>
    </row>
    <row r="645" spans="2:14" x14ac:dyDescent="0.3">
      <c r="B645" s="63">
        <v>43910</v>
      </c>
      <c r="C645" s="64" t="s">
        <v>286</v>
      </c>
      <c r="D645" s="65">
        <v>9.5</v>
      </c>
      <c r="E645" s="66">
        <v>4</v>
      </c>
      <c r="F645" s="67">
        <f>tblGem[[#This Row],[Aantal]]-SUMIFS(tblGem[Aantal],tblGem[Datum],tblGem[[#This Row],[Datum]]-1,tblGem[Plaats],tblGem[[#This Row],[Plaats]])</f>
        <v>0</v>
      </c>
      <c r="G645" s="58" t="str">
        <f>INDEX(tblGemProv[Grootte],MATCH(tblGem[[#This Row],[Plaats]],tblGemProv[Gemeentenaam],0))</f>
        <v>Klein</v>
      </c>
      <c r="H645" s="58" t="str">
        <f>INDEX(tblGemProv[Provincie],MATCH(tblGem[[#This Row],[Plaats]],tblGemProv[Gemeentenaam],0))</f>
        <v>Gelderland</v>
      </c>
      <c r="I645" s="68">
        <f>INDEX(tblGemProv[InwonerAantal],MATCH(tblGem[[#This Row],[Plaats]],tblGemProv[Gemeentenaam],0))</f>
        <v>41465</v>
      </c>
      <c r="J645" s="69">
        <f>tblGem[[#This Row],[Aantal]]/INDEX($N$5:$N$16,MATCH(tblGem[[#This Row],[Prov]],$M$5:$M$16,0))*100000</f>
        <v>0.19416504902910195</v>
      </c>
      <c r="K645" s="69">
        <f>tblGem[[#This Row],[Aantal]]/tblGem[[#This Row],[Inwoners]]*100000</f>
        <v>9.646689979500783</v>
      </c>
      <c r="M645" s="58"/>
      <c r="N645" s="58"/>
    </row>
    <row r="646" spans="2:14" x14ac:dyDescent="0.3">
      <c r="B646" s="63">
        <v>43910</v>
      </c>
      <c r="C646" s="64" t="s">
        <v>287</v>
      </c>
      <c r="D646" s="65">
        <v>61.2</v>
      </c>
      <c r="E646" s="66">
        <v>133</v>
      </c>
      <c r="F646" s="67">
        <f>tblGem[[#This Row],[Aantal]]-SUMIFS(tblGem[Aantal],tblGem[Datum],tblGem[[#This Row],[Datum]]-1,tblGem[Plaats],tblGem[[#This Row],[Plaats]])</f>
        <v>14</v>
      </c>
      <c r="G646" s="58" t="str">
        <f>INDEX(tblGemProv[Grootte],MATCH(tblGem[[#This Row],[Plaats]],tblGemProv[Gemeentenaam],0))</f>
        <v>Groot</v>
      </c>
      <c r="H646" s="58" t="str">
        <f>INDEX(tblGemProv[Provincie],MATCH(tblGem[[#This Row],[Plaats]],tblGemProv[Gemeentenaam],0))</f>
        <v>Noord-Brabant</v>
      </c>
      <c r="I646" s="68">
        <f>INDEX(tblGemProv[InwonerAantal],MATCH(tblGem[[#This Row],[Plaats]],tblGemProv[Gemeentenaam],0))</f>
        <v>215521</v>
      </c>
      <c r="J646" s="69">
        <f>tblGem[[#This Row],[Aantal]]/INDEX($N$5:$N$16,MATCH(tblGem[[#This Row],[Prov]],$M$5:$M$16,0))*100000</f>
        <v>5.2604808158570666</v>
      </c>
      <c r="K646" s="69">
        <f>tblGem[[#This Row],[Aantal]]/tblGem[[#This Row],[Inwoners]]*100000</f>
        <v>61.710923761489596</v>
      </c>
      <c r="M646" s="58"/>
      <c r="N646" s="58"/>
    </row>
    <row r="647" spans="2:14" x14ac:dyDescent="0.3">
      <c r="B647" s="63">
        <v>43910</v>
      </c>
      <c r="C647" s="64" t="s">
        <v>288</v>
      </c>
      <c r="D647" s="65">
        <v>14.1</v>
      </c>
      <c r="E647" s="66">
        <v>3</v>
      </c>
      <c r="F647" s="67">
        <f>tblGem[[#This Row],[Aantal]]-SUMIFS(tblGem[Aantal],tblGem[Datum],tblGem[[#This Row],[Datum]]-1,tblGem[Plaats],tblGem[[#This Row],[Plaats]])</f>
        <v>0</v>
      </c>
      <c r="G647" s="58" t="str">
        <f>INDEX(tblGemProv[Grootte],MATCH(tblGem[[#This Row],[Plaats]],tblGemProv[Gemeentenaam],0))</f>
        <v>Klein</v>
      </c>
      <c r="H647" s="58" t="str">
        <f>INDEX(tblGemProv[Provincie],MATCH(tblGem[[#This Row],[Plaats]],tblGemProv[Gemeentenaam],0))</f>
        <v>Overijssel</v>
      </c>
      <c r="I647" s="68">
        <f>INDEX(tblGemProv[InwonerAantal],MATCH(tblGem[[#This Row],[Plaats]],tblGemProv[Gemeentenaam],0))</f>
        <v>21213</v>
      </c>
      <c r="J647" s="69">
        <f>tblGem[[#This Row],[Aantal]]/INDEX($N$5:$N$16,MATCH(tblGem[[#This Row],[Prov]],$M$5:$M$16,0))*100000</f>
        <v>0.26052951756012371</v>
      </c>
      <c r="K647" s="69">
        <f>tblGem[[#This Row],[Aantal]]/tblGem[[#This Row],[Inwoners]]*100000</f>
        <v>14.142271248762549</v>
      </c>
      <c r="M647" s="58"/>
      <c r="N647" s="58"/>
    </row>
    <row r="648" spans="2:14" x14ac:dyDescent="0.3">
      <c r="B648" s="63">
        <v>43910</v>
      </c>
      <c r="C648" s="64" t="s">
        <v>289</v>
      </c>
      <c r="D648" s="65">
        <v>0</v>
      </c>
      <c r="E648" s="66">
        <v>0</v>
      </c>
      <c r="F648" s="67">
        <f>tblGem[[#This Row],[Aantal]]-SUMIFS(tblGem[Aantal],tblGem[Datum],tblGem[[#This Row],[Datum]]-1,tblGem[Plaats],tblGem[[#This Row],[Plaats]])</f>
        <v>0</v>
      </c>
      <c r="G648" s="58" t="str">
        <f>INDEX(tblGemProv[Grootte],MATCH(tblGem[[#This Row],[Plaats]],tblGemProv[Gemeentenaam],0))</f>
        <v>Klein</v>
      </c>
      <c r="H648" s="58" t="str">
        <f>INDEX(tblGemProv[Provincie],MATCH(tblGem[[#This Row],[Plaats]],tblGemProv[Gemeentenaam],0))</f>
        <v>Overijssel</v>
      </c>
      <c r="I648" s="68">
        <f>INDEX(tblGemProv[InwonerAantal],MATCH(tblGem[[#This Row],[Plaats]],tblGemProv[Gemeentenaam],0))</f>
        <v>33903</v>
      </c>
      <c r="J648" s="69">
        <f>tblGem[[#This Row],[Aantal]]/INDEX($N$5:$N$16,MATCH(tblGem[[#This Row],[Prov]],$M$5:$M$16,0))*100000</f>
        <v>0</v>
      </c>
      <c r="K648" s="69">
        <f>tblGem[[#This Row],[Aantal]]/tblGem[[#This Row],[Inwoners]]*100000</f>
        <v>0</v>
      </c>
      <c r="M648" s="58"/>
      <c r="N648" s="58"/>
    </row>
    <row r="649" spans="2:14" x14ac:dyDescent="0.3">
      <c r="B649" s="63">
        <v>43910</v>
      </c>
      <c r="C649" s="64" t="s">
        <v>290</v>
      </c>
      <c r="D649" s="65">
        <v>14.8</v>
      </c>
      <c r="E649" s="66">
        <v>5</v>
      </c>
      <c r="F649" s="67">
        <f>tblGem[[#This Row],[Aantal]]-SUMIFS(tblGem[Aantal],tblGem[Datum],tblGem[[#This Row],[Datum]]-1,tblGem[Plaats],tblGem[[#This Row],[Plaats]])</f>
        <v>1</v>
      </c>
      <c r="G649" s="58" t="str">
        <f>INDEX(tblGemProv[Grootte],MATCH(tblGem[[#This Row],[Plaats]],tblGemProv[Gemeentenaam],0))</f>
        <v>Klein</v>
      </c>
      <c r="H649" s="58" t="str">
        <f>INDEX(tblGemProv[Provincie],MATCH(tblGem[[#This Row],[Plaats]],tblGemProv[Gemeentenaam],0))</f>
        <v>Drenthe</v>
      </c>
      <c r="I649" s="68">
        <f>INDEX(tblGemProv[InwonerAantal],MATCH(tblGem[[#This Row],[Plaats]],tblGemProv[Gemeentenaam],0))</f>
        <v>33462</v>
      </c>
      <c r="J649" s="69">
        <f>tblGem[[#This Row],[Aantal]]/INDEX($N$5:$N$16,MATCH(tblGem[[#This Row],[Prov]],$M$5:$M$16,0))*100000</f>
        <v>1.016053647632595</v>
      </c>
      <c r="K649" s="69">
        <f>tblGem[[#This Row],[Aantal]]/tblGem[[#This Row],[Inwoners]]*100000</f>
        <v>14.942322634630328</v>
      </c>
      <c r="M649" s="58"/>
      <c r="N649" s="58"/>
    </row>
    <row r="650" spans="2:14" x14ac:dyDescent="0.3">
      <c r="B650" s="63">
        <v>43910</v>
      </c>
      <c r="C650" s="64" t="s">
        <v>291</v>
      </c>
      <c r="D650" s="65">
        <v>3.1</v>
      </c>
      <c r="E650" s="66">
        <v>1</v>
      </c>
      <c r="F650" s="67">
        <f>tblGem[[#This Row],[Aantal]]-SUMIFS(tblGem[Aantal],tblGem[Datum],tblGem[[#This Row],[Datum]]-1,tblGem[Plaats],tblGem[[#This Row],[Plaats]])</f>
        <v>0</v>
      </c>
      <c r="G650" s="58" t="str">
        <f>INDEX(tblGemProv[Grootte],MATCH(tblGem[[#This Row],[Plaats]],tblGemProv[Gemeentenaam],0))</f>
        <v>Klein</v>
      </c>
      <c r="H650" s="58" t="str">
        <f>INDEX(tblGemProv[Provincie],MATCH(tblGem[[#This Row],[Plaats]],tblGemProv[Gemeentenaam],0))</f>
        <v>Friesland</v>
      </c>
      <c r="I650" s="68">
        <f>INDEX(tblGemProv[InwonerAantal],MATCH(tblGem[[#This Row],[Plaats]],tblGemProv[Gemeentenaam],0))</f>
        <v>31870</v>
      </c>
      <c r="J650" s="69">
        <f>tblGem[[#This Row],[Aantal]]/INDEX($N$5:$N$16,MATCH(tblGem[[#This Row],[Prov]],$M$5:$M$16,0))*100000</f>
        <v>0.15449551036046894</v>
      </c>
      <c r="K650" s="69">
        <f>tblGem[[#This Row],[Aantal]]/tblGem[[#This Row],[Inwoners]]*100000</f>
        <v>3.1377470975839352</v>
      </c>
      <c r="M650" s="58"/>
      <c r="N650" s="58"/>
    </row>
    <row r="651" spans="2:14" x14ac:dyDescent="0.3">
      <c r="B651" s="63">
        <v>43910</v>
      </c>
      <c r="C651" s="64" t="s">
        <v>292</v>
      </c>
      <c r="D651" s="65">
        <v>169.9</v>
      </c>
      <c r="E651" s="66">
        <v>71</v>
      </c>
      <c r="F651" s="67">
        <f>tblGem[[#This Row],[Aantal]]-SUMIFS(tblGem[Aantal],tblGem[Datum],tblGem[[#This Row],[Datum]]-1,tblGem[Plaats],tblGem[[#This Row],[Plaats]])</f>
        <v>11</v>
      </c>
      <c r="G651" s="58" t="str">
        <f>INDEX(tblGemProv[Grootte],MATCH(tblGem[[#This Row],[Plaats]],tblGemProv[Gemeentenaam],0))</f>
        <v>Klein</v>
      </c>
      <c r="H651" s="58" t="str">
        <f>INDEX(tblGemProv[Provincie],MATCH(tblGem[[#This Row],[Plaats]],tblGemProv[Gemeentenaam],0))</f>
        <v>Noord-Brabant</v>
      </c>
      <c r="I651" s="68">
        <f>INDEX(tblGemProv[InwonerAantal],MATCH(tblGem[[#This Row],[Plaats]],tblGemProv[Gemeentenaam],0))</f>
        <v>41725</v>
      </c>
      <c r="J651" s="69">
        <f>tblGem[[#This Row],[Aantal]]/INDEX($N$5:$N$16,MATCH(tblGem[[#This Row],[Prov]],$M$5:$M$16,0))*100000</f>
        <v>2.808226600946254</v>
      </c>
      <c r="K651" s="69">
        <f>tblGem[[#This Row],[Aantal]]/tblGem[[#This Row],[Inwoners]]*100000</f>
        <v>170.16177351707609</v>
      </c>
      <c r="M651" s="58"/>
      <c r="N651" s="58"/>
    </row>
    <row r="652" spans="2:14" x14ac:dyDescent="0.3">
      <c r="B652" s="63">
        <v>43910</v>
      </c>
      <c r="C652" s="64" t="s">
        <v>293</v>
      </c>
      <c r="D652" s="65">
        <v>14.8</v>
      </c>
      <c r="E652" s="66">
        <v>2</v>
      </c>
      <c r="F652" s="67">
        <f>tblGem[[#This Row],[Aantal]]-SUMIFS(tblGem[Aantal],tblGem[Datum],tblGem[[#This Row],[Datum]]-1,tblGem[Plaats],tblGem[[#This Row],[Plaats]])</f>
        <v>2</v>
      </c>
      <c r="G652" s="58" t="str">
        <f>INDEX(tblGemProv[Grootte],MATCH(tblGem[[#This Row],[Plaats]],tblGemProv[Gemeentenaam],0))</f>
        <v>Klein</v>
      </c>
      <c r="H652" s="58" t="str">
        <f>INDEX(tblGemProv[Provincie],MATCH(tblGem[[#This Row],[Plaats]],tblGemProv[Gemeentenaam],0))</f>
        <v>Noord-Holland</v>
      </c>
      <c r="I652" s="68">
        <f>INDEX(tblGemProv[InwonerAantal],MATCH(tblGem[[#This Row],[Plaats]],tblGemProv[Gemeentenaam],0))</f>
        <v>13520</v>
      </c>
      <c r="J652" s="69">
        <f>tblGem[[#This Row],[Aantal]]/INDEX($N$5:$N$16,MATCH(tblGem[[#This Row],[Prov]],$M$5:$M$16,0))*100000</f>
        <v>7.0641873252938178E-2</v>
      </c>
      <c r="K652" s="69">
        <f>tblGem[[#This Row],[Aantal]]/tblGem[[#This Row],[Inwoners]]*100000</f>
        <v>14.792899408284024</v>
      </c>
      <c r="M652" s="58"/>
      <c r="N652" s="58"/>
    </row>
    <row r="653" spans="2:14" x14ac:dyDescent="0.3">
      <c r="B653" s="63">
        <v>43910</v>
      </c>
      <c r="C653" s="64" t="s">
        <v>294</v>
      </c>
      <c r="D653" s="65">
        <v>6.8</v>
      </c>
      <c r="E653" s="66">
        <v>2</v>
      </c>
      <c r="F653" s="67">
        <f>tblGem[[#This Row],[Aantal]]-SUMIFS(tblGem[Aantal],tblGem[Datum],tblGem[[#This Row],[Datum]]-1,tblGem[Plaats],tblGem[[#This Row],[Plaats]])</f>
        <v>0</v>
      </c>
      <c r="G653" s="58" t="str">
        <f>INDEX(tblGemProv[Grootte],MATCH(tblGem[[#This Row],[Plaats]],tblGemProv[Gemeentenaam],0))</f>
        <v>Klein</v>
      </c>
      <c r="H653" s="58" t="str">
        <f>INDEX(tblGemProv[Provincie],MATCH(tblGem[[#This Row],[Plaats]],tblGemProv[Gemeentenaam],0))</f>
        <v>Noord-Holland</v>
      </c>
      <c r="I653" s="68">
        <f>INDEX(tblGemProv[InwonerAantal],MATCH(tblGem[[#This Row],[Plaats]],tblGemProv[Gemeentenaam],0))</f>
        <v>29445</v>
      </c>
      <c r="J653" s="69">
        <f>tblGem[[#This Row],[Aantal]]/INDEX($N$5:$N$16,MATCH(tblGem[[#This Row],[Prov]],$M$5:$M$16,0))*100000</f>
        <v>7.0641873252938178E-2</v>
      </c>
      <c r="K653" s="69">
        <f>tblGem[[#This Row],[Aantal]]/tblGem[[#This Row],[Inwoners]]*100000</f>
        <v>6.7923246731193752</v>
      </c>
      <c r="M653" s="58"/>
      <c r="N653" s="58"/>
    </row>
    <row r="654" spans="2:14" x14ac:dyDescent="0.3">
      <c r="B654" s="63">
        <v>43910</v>
      </c>
      <c r="C654" s="64" t="s">
        <v>295</v>
      </c>
      <c r="D654" s="65">
        <v>24.1</v>
      </c>
      <c r="E654" s="66">
        <v>5</v>
      </c>
      <c r="F654" s="67">
        <f>tblGem[[#This Row],[Aantal]]-SUMIFS(tblGem[Aantal],tblGem[Datum],tblGem[[#This Row],[Datum]]-1,tblGem[Plaats],tblGem[[#This Row],[Plaats]])</f>
        <v>1</v>
      </c>
      <c r="G654" s="58" t="str">
        <f>INDEX(tblGemProv[Grootte],MATCH(tblGem[[#This Row],[Plaats]],tblGemProv[Gemeentenaam],0))</f>
        <v>Klein</v>
      </c>
      <c r="H654" s="58" t="str">
        <f>INDEX(tblGemProv[Provincie],MATCH(tblGem[[#This Row],[Plaats]],tblGemProv[Gemeentenaam],0))</f>
        <v>Flevoland</v>
      </c>
      <c r="I654" s="68">
        <f>INDEX(tblGemProv[InwonerAantal],MATCH(tblGem[[#This Row],[Plaats]],tblGemProv[Gemeentenaam],0))</f>
        <v>20524</v>
      </c>
      <c r="J654" s="69">
        <f>tblGem[[#This Row],[Aantal]]/INDEX($N$5:$N$16,MATCH(tblGem[[#This Row],[Prov]],$M$5:$M$16,0))*100000</f>
        <v>1.2145650642504919</v>
      </c>
      <c r="K654" s="69">
        <f>tblGem[[#This Row],[Aantal]]/tblGem[[#This Row],[Inwoners]]*100000</f>
        <v>24.361722861040732</v>
      </c>
      <c r="M654" s="58"/>
      <c r="N654" s="58"/>
    </row>
    <row r="655" spans="2:14" x14ac:dyDescent="0.3">
      <c r="B655" s="63">
        <v>43910</v>
      </c>
      <c r="C655" s="64" t="s">
        <v>296</v>
      </c>
      <c r="D655" s="65">
        <v>28.6</v>
      </c>
      <c r="E655" s="66">
        <v>101</v>
      </c>
      <c r="F655" s="67">
        <f>tblGem[[#This Row],[Aantal]]-SUMIFS(tblGem[Aantal],tblGem[Datum],tblGem[[#This Row],[Datum]]-1,tblGem[Plaats],tblGem[[#This Row],[Plaats]])</f>
        <v>18</v>
      </c>
      <c r="G655" s="58" t="str">
        <f>INDEX(tblGemProv[Grootte],MATCH(tblGem[[#This Row],[Plaats]],tblGemProv[Gemeentenaam],0))</f>
        <v>Groot</v>
      </c>
      <c r="H655" s="58" t="str">
        <f>INDEX(tblGemProv[Provincie],MATCH(tblGem[[#This Row],[Plaats]],tblGemProv[Gemeentenaam],0))</f>
        <v>Utrecht</v>
      </c>
      <c r="I655" s="68">
        <f>INDEX(tblGemProv[InwonerAantal],MATCH(tblGem[[#This Row],[Plaats]],tblGemProv[Gemeentenaam],0))</f>
        <v>347483</v>
      </c>
      <c r="J655" s="69">
        <f>tblGem[[#This Row],[Aantal]]/INDEX($N$5:$N$16,MATCH(tblGem[[#This Row],[Prov]],$M$5:$M$16,0))*100000</f>
        <v>7.5910284565860824</v>
      </c>
      <c r="K655" s="69">
        <f>tblGem[[#This Row],[Aantal]]/tblGem[[#This Row],[Inwoners]]*100000</f>
        <v>29.066170143575366</v>
      </c>
      <c r="M655" s="58"/>
      <c r="N655" s="58"/>
    </row>
    <row r="656" spans="2:14" x14ac:dyDescent="0.3">
      <c r="B656" s="63">
        <v>43910</v>
      </c>
      <c r="C656" s="64" t="s">
        <v>297</v>
      </c>
      <c r="D656" s="65">
        <v>16.2</v>
      </c>
      <c r="E656" s="66">
        <v>8</v>
      </c>
      <c r="F656" s="67">
        <f>tblGem[[#This Row],[Aantal]]-SUMIFS(tblGem[Aantal],tblGem[Datum],tblGem[[#This Row],[Datum]]-1,tblGem[Plaats],tblGem[[#This Row],[Plaats]])</f>
        <v>0</v>
      </c>
      <c r="G656" s="58" t="str">
        <f>INDEX(tblGemProv[Grootte],MATCH(tblGem[[#This Row],[Plaats]],tblGemProv[Gemeentenaam],0))</f>
        <v>Klein</v>
      </c>
      <c r="H656" s="58" t="str">
        <f>INDEX(tblGemProv[Provincie],MATCH(tblGem[[#This Row],[Plaats]],tblGemProv[Gemeentenaam],0))</f>
        <v>Utrecht</v>
      </c>
      <c r="I656" s="68">
        <f>INDEX(tblGemProv[InwonerAantal],MATCH(tblGem[[#This Row],[Plaats]],tblGemProv[Gemeentenaam],0))</f>
        <v>49314</v>
      </c>
      <c r="J656" s="69">
        <f>tblGem[[#This Row],[Aantal]]/INDEX($N$5:$N$16,MATCH(tblGem[[#This Row],[Prov]],$M$5:$M$16,0))*100000</f>
        <v>0.60126958071968961</v>
      </c>
      <c r="K656" s="69">
        <f>tblGem[[#This Row],[Aantal]]/tblGem[[#This Row],[Inwoners]]*100000</f>
        <v>16.222573711319303</v>
      </c>
      <c r="M656" s="58"/>
      <c r="N656" s="58"/>
    </row>
    <row r="657" spans="2:14" x14ac:dyDescent="0.3">
      <c r="B657" s="63">
        <v>43910</v>
      </c>
      <c r="C657" s="64" t="s">
        <v>298</v>
      </c>
      <c r="D657" s="65">
        <v>0</v>
      </c>
      <c r="E657" s="66">
        <v>0</v>
      </c>
      <c r="F657" s="67">
        <f>tblGem[[#This Row],[Aantal]]-SUMIFS(tblGem[Aantal],tblGem[Datum],tblGem[[#This Row],[Datum]]-1,tblGem[Plaats],tblGem[[#This Row],[Plaats]])</f>
        <v>0</v>
      </c>
      <c r="G657" s="58" t="str">
        <f>INDEX(tblGemProv[Grootte],MATCH(tblGem[[#This Row],[Plaats]],tblGemProv[Gemeentenaam],0))</f>
        <v>Klein</v>
      </c>
      <c r="H657" s="58" t="str">
        <f>INDEX(tblGemProv[Provincie],MATCH(tblGem[[#This Row],[Plaats]],tblGemProv[Gemeentenaam],0))</f>
        <v>Limburg</v>
      </c>
      <c r="I657" s="68">
        <f>INDEX(tblGemProv[InwonerAantal],MATCH(tblGem[[#This Row],[Plaats]],tblGemProv[Gemeentenaam],0))</f>
        <v>9874</v>
      </c>
      <c r="J657" s="69">
        <f>tblGem[[#This Row],[Aantal]]/INDEX($N$5:$N$16,MATCH(tblGem[[#This Row],[Prov]],$M$5:$M$16,0))*100000</f>
        <v>0</v>
      </c>
      <c r="K657" s="69">
        <f>tblGem[[#This Row],[Aantal]]/tblGem[[#This Row],[Inwoners]]*100000</f>
        <v>0</v>
      </c>
      <c r="M657" s="58"/>
      <c r="N657" s="58"/>
    </row>
    <row r="658" spans="2:14" x14ac:dyDescent="0.3">
      <c r="B658" s="63">
        <v>43910</v>
      </c>
      <c r="C658" s="64" t="s">
        <v>299</v>
      </c>
      <c r="D658" s="65">
        <v>24.3</v>
      </c>
      <c r="E658" s="66">
        <v>4</v>
      </c>
      <c r="F658" s="67">
        <f>tblGem[[#This Row],[Aantal]]-SUMIFS(tblGem[Aantal],tblGem[Datum],tblGem[[#This Row],[Datum]]-1,tblGem[Plaats],tblGem[[#This Row],[Plaats]])</f>
        <v>2</v>
      </c>
      <c r="G658" s="58" t="str">
        <f>INDEX(tblGemProv[Grootte],MATCH(tblGem[[#This Row],[Plaats]],tblGemProv[Gemeentenaam],0))</f>
        <v>Klein</v>
      </c>
      <c r="H658" s="58" t="str">
        <f>INDEX(tblGemProv[Provincie],MATCH(tblGem[[#This Row],[Plaats]],tblGemProv[Gemeentenaam],0))</f>
        <v>Limburg</v>
      </c>
      <c r="I658" s="68">
        <f>INDEX(tblGemProv[InwonerAantal],MATCH(tblGem[[#This Row],[Plaats]],tblGemProv[Gemeentenaam],0))</f>
        <v>16431</v>
      </c>
      <c r="J658" s="69">
        <f>tblGem[[#This Row],[Aantal]]/INDEX($N$5:$N$16,MATCH(tblGem[[#This Row],[Prov]],$M$5:$M$16,0))*100000</f>
        <v>0.35803859297993729</v>
      </c>
      <c r="K658" s="69">
        <f>tblGem[[#This Row],[Aantal]]/tblGem[[#This Row],[Inwoners]]*100000</f>
        <v>24.344227375083683</v>
      </c>
      <c r="M658" s="58"/>
      <c r="N658" s="58"/>
    </row>
    <row r="659" spans="2:14" x14ac:dyDescent="0.3">
      <c r="B659" s="63">
        <v>43910</v>
      </c>
      <c r="C659" s="64" t="s">
        <v>300</v>
      </c>
      <c r="D659" s="65">
        <v>6.5</v>
      </c>
      <c r="E659" s="66">
        <v>2</v>
      </c>
      <c r="F659" s="67">
        <f>tblGem[[#This Row],[Aantal]]-SUMIFS(tblGem[Aantal],tblGem[Datum],tblGem[[#This Row],[Datum]]-1,tblGem[Plaats],tblGem[[#This Row],[Plaats]])</f>
        <v>1</v>
      </c>
      <c r="G659" s="58" t="str">
        <f>INDEX(tblGemProv[Grootte],MATCH(tblGem[[#This Row],[Plaats]],tblGemProv[Gemeentenaam],0))</f>
        <v>Klein</v>
      </c>
      <c r="H659" s="58" t="str">
        <f>INDEX(tblGemProv[Provincie],MATCH(tblGem[[#This Row],[Plaats]],tblGemProv[Gemeentenaam],0))</f>
        <v>Noord-Brabant</v>
      </c>
      <c r="I659" s="68">
        <f>INDEX(tblGemProv[InwonerAantal],MATCH(tblGem[[#This Row],[Plaats]],tblGemProv[Gemeentenaam],0))</f>
        <v>30654</v>
      </c>
      <c r="J659" s="69">
        <f>tblGem[[#This Row],[Aantal]]/INDEX($N$5:$N$16,MATCH(tblGem[[#This Row],[Prov]],$M$5:$M$16,0))*100000</f>
        <v>7.9104974674542361E-2</v>
      </c>
      <c r="K659" s="69">
        <f>tblGem[[#This Row],[Aantal]]/tblGem[[#This Row],[Inwoners]]*100000</f>
        <v>6.5244340053500363</v>
      </c>
      <c r="M659" s="58"/>
      <c r="N659" s="58"/>
    </row>
    <row r="660" spans="2:14" x14ac:dyDescent="0.3">
      <c r="B660" s="63">
        <v>43910</v>
      </c>
      <c r="C660" s="64" t="s">
        <v>301</v>
      </c>
      <c r="D660" s="65">
        <v>0</v>
      </c>
      <c r="E660" s="66">
        <v>0</v>
      </c>
      <c r="F660" s="67">
        <f>tblGem[[#This Row],[Aantal]]-SUMIFS(tblGem[Aantal],tblGem[Datum],tblGem[[#This Row],[Datum]]-1,tblGem[Plaats],tblGem[[#This Row],[Plaats]])</f>
        <v>0</v>
      </c>
      <c r="G660" s="58" t="str">
        <f>INDEX(tblGemProv[Grootte],MATCH(tblGem[[#This Row],[Plaats]],tblGemProv[Gemeentenaam],0))</f>
        <v>Klein</v>
      </c>
      <c r="H660" s="58" t="str">
        <f>INDEX(tblGemProv[Provincie],MATCH(tblGem[[#This Row],[Plaats]],tblGemProv[Gemeentenaam],0))</f>
        <v>Groningen</v>
      </c>
      <c r="I660" s="68">
        <f>INDEX(tblGemProv[InwonerAantal],MATCH(tblGem[[#This Row],[Plaats]],tblGemProv[Gemeentenaam],0))</f>
        <v>27508</v>
      </c>
      <c r="J660" s="69">
        <f>tblGem[[#This Row],[Aantal]]/INDEX($N$5:$N$16,MATCH(tblGem[[#This Row],[Prov]],$M$5:$M$16,0))*100000</f>
        <v>0</v>
      </c>
      <c r="K660" s="69">
        <f>tblGem[[#This Row],[Aantal]]/tblGem[[#This Row],[Inwoners]]*100000</f>
        <v>0</v>
      </c>
      <c r="M660" s="58"/>
      <c r="N660" s="58"/>
    </row>
    <row r="661" spans="2:14" x14ac:dyDescent="0.3">
      <c r="B661" s="63">
        <v>43910</v>
      </c>
      <c r="C661" s="64" t="s">
        <v>302</v>
      </c>
      <c r="D661" s="65">
        <v>3</v>
      </c>
      <c r="E661" s="66">
        <v>2</v>
      </c>
      <c r="F661" s="67">
        <f>tblGem[[#This Row],[Aantal]]-SUMIFS(tblGem[Aantal],tblGem[Datum],tblGem[[#This Row],[Datum]]-1,tblGem[Plaats],tblGem[[#This Row],[Plaats]])</f>
        <v>0</v>
      </c>
      <c r="G661" s="58" t="str">
        <f>INDEX(tblGemProv[Grootte],MATCH(tblGem[[#This Row],[Plaats]],tblGemProv[Gemeentenaam],0))</f>
        <v>Middelgroot</v>
      </c>
      <c r="H661" s="58" t="str">
        <f>INDEX(tblGemProv[Provincie],MATCH(tblGem[[#This Row],[Plaats]],tblGemProv[Gemeentenaam],0))</f>
        <v>Utrecht</v>
      </c>
      <c r="I661" s="68">
        <f>INDEX(tblGemProv[InwonerAantal],MATCH(tblGem[[#This Row],[Plaats]],tblGemProv[Gemeentenaam],0))</f>
        <v>64918</v>
      </c>
      <c r="J661" s="69">
        <f>tblGem[[#This Row],[Aantal]]/INDEX($N$5:$N$16,MATCH(tblGem[[#This Row],[Prov]],$M$5:$M$16,0))*100000</f>
        <v>0.1503173951799224</v>
      </c>
      <c r="K661" s="69">
        <f>tblGem[[#This Row],[Aantal]]/tblGem[[#This Row],[Inwoners]]*100000</f>
        <v>3.0808096367725439</v>
      </c>
      <c r="M661" s="58"/>
      <c r="N661" s="58"/>
    </row>
    <row r="662" spans="2:14" x14ac:dyDescent="0.3">
      <c r="B662" s="63">
        <v>43910</v>
      </c>
      <c r="C662" s="64" t="s">
        <v>303</v>
      </c>
      <c r="D662" s="65">
        <v>9.1999999999999993</v>
      </c>
      <c r="E662" s="66">
        <v>2</v>
      </c>
      <c r="F662" s="67">
        <f>tblGem[[#This Row],[Aantal]]-SUMIFS(tblGem[Aantal],tblGem[Datum],tblGem[[#This Row],[Datum]]-1,tblGem[Plaats],tblGem[[#This Row],[Plaats]])</f>
        <v>1</v>
      </c>
      <c r="G662" s="58" t="str">
        <f>INDEX(tblGemProv[Grootte],MATCH(tblGem[[#This Row],[Plaats]],tblGemProv[Gemeentenaam],0))</f>
        <v>Klein</v>
      </c>
      <c r="H662" s="58" t="str">
        <f>INDEX(tblGemProv[Provincie],MATCH(tblGem[[#This Row],[Plaats]],tblGemProv[Gemeentenaam],0))</f>
        <v>Zeeland</v>
      </c>
      <c r="I662" s="68">
        <f>INDEX(tblGemProv[InwonerAantal],MATCH(tblGem[[#This Row],[Plaats]],tblGemProv[Gemeentenaam],0))</f>
        <v>21867</v>
      </c>
      <c r="J662" s="69">
        <f>tblGem[[#This Row],[Aantal]]/INDEX($N$5:$N$16,MATCH(tblGem[[#This Row],[Prov]],$M$5:$M$16,0))*100000</f>
        <v>0.52314388549426627</v>
      </c>
      <c r="K662" s="69">
        <f>tblGem[[#This Row],[Aantal]]/tblGem[[#This Row],[Inwoners]]*100000</f>
        <v>9.1462020396030557</v>
      </c>
      <c r="M662" s="58"/>
      <c r="N662" s="58"/>
    </row>
    <row r="663" spans="2:14" x14ac:dyDescent="0.3">
      <c r="B663" s="63">
        <v>43910</v>
      </c>
      <c r="C663" s="64" t="s">
        <v>304</v>
      </c>
      <c r="D663" s="65">
        <v>11</v>
      </c>
      <c r="E663" s="66">
        <v>5</v>
      </c>
      <c r="F663" s="67">
        <f>tblGem[[#This Row],[Aantal]]-SUMIFS(tblGem[Aantal],tblGem[Datum],tblGem[[#This Row],[Datum]]-1,tblGem[Plaats],tblGem[[#This Row],[Plaats]])</f>
        <v>3</v>
      </c>
      <c r="G663" s="58" t="str">
        <f>INDEX(tblGemProv[Grootte],MATCH(tblGem[[#This Row],[Plaats]],tblGemProv[Gemeentenaam],0))</f>
        <v>Klein</v>
      </c>
      <c r="H663" s="58" t="str">
        <f>INDEX(tblGemProv[Provincie],MATCH(tblGem[[#This Row],[Plaats]],tblGemProv[Gemeentenaam],0))</f>
        <v>Noord-Brabant</v>
      </c>
      <c r="I663" s="68">
        <f>INDEX(tblGemProv[InwonerAantal],MATCH(tblGem[[#This Row],[Plaats]],tblGemProv[Gemeentenaam],0))</f>
        <v>44925</v>
      </c>
      <c r="J663" s="69">
        <f>tblGem[[#This Row],[Aantal]]/INDEX($N$5:$N$16,MATCH(tblGem[[#This Row],[Prov]],$M$5:$M$16,0))*100000</f>
        <v>0.1977624366863559</v>
      </c>
      <c r="K663" s="69">
        <f>tblGem[[#This Row],[Aantal]]/tblGem[[#This Row],[Inwoners]]*100000</f>
        <v>11.129660545353365</v>
      </c>
      <c r="M663" s="58"/>
      <c r="N663" s="58"/>
    </row>
    <row r="664" spans="2:14" x14ac:dyDescent="0.3">
      <c r="B664" s="63">
        <v>43910</v>
      </c>
      <c r="C664" s="64" t="s">
        <v>305</v>
      </c>
      <c r="D664" s="65">
        <v>7.3</v>
      </c>
      <c r="E664" s="66">
        <v>5</v>
      </c>
      <c r="F664" s="67">
        <f>tblGem[[#This Row],[Aantal]]-SUMIFS(tblGem[Aantal],tblGem[Datum],tblGem[[#This Row],[Datum]]-1,tblGem[Plaats],tblGem[[#This Row],[Plaats]])</f>
        <v>1</v>
      </c>
      <c r="G664" s="58" t="str">
        <f>INDEX(tblGemProv[Grootte],MATCH(tblGem[[#This Row],[Plaats]],tblGemProv[Gemeentenaam],0))</f>
        <v>Middelgroot</v>
      </c>
      <c r="H664" s="58" t="str">
        <f>INDEX(tblGemProv[Provincie],MATCH(tblGem[[#This Row],[Plaats]],tblGemProv[Gemeentenaam],0))</f>
        <v>Noord-Holland</v>
      </c>
      <c r="I664" s="68">
        <f>INDEX(tblGemProv[InwonerAantal],MATCH(tblGem[[#This Row],[Plaats]],tblGemProv[Gemeentenaam],0))</f>
        <v>67831</v>
      </c>
      <c r="J664" s="69">
        <f>tblGem[[#This Row],[Aantal]]/INDEX($N$5:$N$16,MATCH(tblGem[[#This Row],[Prov]],$M$5:$M$16,0))*100000</f>
        <v>0.17660468313234542</v>
      </c>
      <c r="K664" s="69">
        <f>tblGem[[#This Row],[Aantal]]/tblGem[[#This Row],[Inwoners]]*100000</f>
        <v>7.3712609278943262</v>
      </c>
      <c r="M664" s="58"/>
      <c r="N664" s="58"/>
    </row>
    <row r="665" spans="2:14" x14ac:dyDescent="0.3">
      <c r="B665" s="63">
        <v>43910</v>
      </c>
      <c r="C665" s="64" t="s">
        <v>306</v>
      </c>
      <c r="D665" s="65">
        <v>23.6</v>
      </c>
      <c r="E665" s="66">
        <v>24</v>
      </c>
      <c r="F665" s="67">
        <f>tblGem[[#This Row],[Aantal]]-SUMIFS(tblGem[Aantal],tblGem[Datum],tblGem[[#This Row],[Datum]]-1,tblGem[Plaats],tblGem[[#This Row],[Plaats]])</f>
        <v>3</v>
      </c>
      <c r="G665" s="58" t="str">
        <f>INDEX(tblGemProv[Grootte],MATCH(tblGem[[#This Row],[Plaats]],tblGemProv[Gemeentenaam],0))</f>
        <v>Groot</v>
      </c>
      <c r="H665" s="58" t="str">
        <f>INDEX(tblGemProv[Provincie],MATCH(tblGem[[#This Row],[Plaats]],tblGemProv[Gemeentenaam],0))</f>
        <v>Limburg</v>
      </c>
      <c r="I665" s="68">
        <f>INDEX(tblGemProv[InwonerAantal],MATCH(tblGem[[#This Row],[Plaats]],tblGemProv[Gemeentenaam],0))</f>
        <v>101192</v>
      </c>
      <c r="J665" s="69">
        <f>tblGem[[#This Row],[Aantal]]/INDEX($N$5:$N$16,MATCH(tblGem[[#This Row],[Prov]],$M$5:$M$16,0))*100000</f>
        <v>2.1482315578796238</v>
      </c>
      <c r="K665" s="69">
        <f>tblGem[[#This Row],[Aantal]]/tblGem[[#This Row],[Inwoners]]*100000</f>
        <v>23.717289904340266</v>
      </c>
      <c r="M665" s="58"/>
      <c r="N665" s="58"/>
    </row>
    <row r="666" spans="2:14" x14ac:dyDescent="0.3">
      <c r="B666" s="63">
        <v>43910</v>
      </c>
      <c r="C666" s="64" t="s">
        <v>307</v>
      </c>
      <c r="D666" s="65">
        <v>13.8</v>
      </c>
      <c r="E666" s="66">
        <v>6</v>
      </c>
      <c r="F666" s="67">
        <f>tblGem[[#This Row],[Aantal]]-SUMIFS(tblGem[Aantal],tblGem[Datum],tblGem[[#This Row],[Datum]]-1,tblGem[Plaats],tblGem[[#This Row],[Plaats]])</f>
        <v>3</v>
      </c>
      <c r="G666" s="58" t="str">
        <f>INDEX(tblGemProv[Grootte],MATCH(tblGem[[#This Row],[Plaats]],tblGemProv[Gemeentenaam],0))</f>
        <v>Klein</v>
      </c>
      <c r="H666" s="58" t="str">
        <f>INDEX(tblGemProv[Provincie],MATCH(tblGem[[#This Row],[Plaats]],tblGemProv[Gemeentenaam],0))</f>
        <v>Limburg</v>
      </c>
      <c r="I666" s="68">
        <f>INDEX(tblGemProv[InwonerAantal],MATCH(tblGem[[#This Row],[Plaats]],tblGemProv[Gemeentenaam],0))</f>
        <v>43341</v>
      </c>
      <c r="J666" s="69">
        <f>tblGem[[#This Row],[Aantal]]/INDEX($N$5:$N$16,MATCH(tblGem[[#This Row],[Prov]],$M$5:$M$16,0))*100000</f>
        <v>0.53705788946990596</v>
      </c>
      <c r="K666" s="69">
        <f>tblGem[[#This Row],[Aantal]]/tblGem[[#This Row],[Inwoners]]*100000</f>
        <v>13.843704575344361</v>
      </c>
      <c r="M666" s="58"/>
      <c r="N666" s="58"/>
    </row>
    <row r="667" spans="2:14" x14ac:dyDescent="0.3">
      <c r="B667" s="63">
        <v>43910</v>
      </c>
      <c r="C667" s="64" t="s">
        <v>308</v>
      </c>
      <c r="D667" s="65">
        <v>12.6</v>
      </c>
      <c r="E667" s="66">
        <v>7</v>
      </c>
      <c r="F667" s="67">
        <f>tblGem[[#This Row],[Aantal]]-SUMIFS(tblGem[Aantal],tblGem[Datum],tblGem[[#This Row],[Datum]]-1,tblGem[Plaats],tblGem[[#This Row],[Plaats]])</f>
        <v>0</v>
      </c>
      <c r="G667" s="58" t="str">
        <f>INDEX(tblGemProv[Grootte],MATCH(tblGem[[#This Row],[Plaats]],tblGemProv[Gemeentenaam],0))</f>
        <v>Middelgroot</v>
      </c>
      <c r="H667" s="58" t="str">
        <f>INDEX(tblGemProv[Provincie],MATCH(tblGem[[#This Row],[Plaats]],tblGemProv[Gemeentenaam],0))</f>
        <v>Utrecht</v>
      </c>
      <c r="I667" s="68">
        <f>INDEX(tblGemProv[InwonerAantal],MATCH(tblGem[[#This Row],[Plaats]],tblGemProv[Gemeentenaam],0))</f>
        <v>55001</v>
      </c>
      <c r="J667" s="69">
        <f>tblGem[[#This Row],[Aantal]]/INDEX($N$5:$N$16,MATCH(tblGem[[#This Row],[Prov]],$M$5:$M$16,0))*100000</f>
        <v>0.52611088312972842</v>
      </c>
      <c r="K667" s="69">
        <f>tblGem[[#This Row],[Aantal]]/tblGem[[#This Row],[Inwoners]]*100000</f>
        <v>12.727041326521336</v>
      </c>
      <c r="M667" s="58"/>
      <c r="N667" s="58"/>
    </row>
    <row r="668" spans="2:14" x14ac:dyDescent="0.3">
      <c r="B668" s="63">
        <v>43910</v>
      </c>
      <c r="C668" s="64" t="s">
        <v>309</v>
      </c>
      <c r="D668" s="65">
        <v>9.6999999999999993</v>
      </c>
      <c r="E668" s="66">
        <v>7</v>
      </c>
      <c r="F668" s="67">
        <f>tblGem[[#This Row],[Aantal]]-SUMIFS(tblGem[Aantal],tblGem[Datum],tblGem[[#This Row],[Datum]]-1,tblGem[Plaats],tblGem[[#This Row],[Plaats]])</f>
        <v>3</v>
      </c>
      <c r="G668" s="58" t="str">
        <f>INDEX(tblGemProv[Grootte],MATCH(tblGem[[#This Row],[Plaats]],tblGemProv[Gemeentenaam],0))</f>
        <v>Middelgroot</v>
      </c>
      <c r="H668" s="58" t="str">
        <f>INDEX(tblGemProv[Provincie],MATCH(tblGem[[#This Row],[Plaats]],tblGemProv[Gemeentenaam],0))</f>
        <v>Zuid-Holland</v>
      </c>
      <c r="I668" s="68">
        <f>INDEX(tblGemProv[InwonerAantal],MATCH(tblGem[[#This Row],[Plaats]],tblGemProv[Gemeentenaam],0))</f>
        <v>72050</v>
      </c>
      <c r="J668" s="69">
        <f>tblGem[[#This Row],[Aantal]]/INDEX($N$5:$N$16,MATCH(tblGem[[#This Row],[Prov]],$M$5:$M$16,0))*100000</f>
        <v>0.19199069667938376</v>
      </c>
      <c r="K668" s="69">
        <f>tblGem[[#This Row],[Aantal]]/tblGem[[#This Row],[Inwoners]]*100000</f>
        <v>9.7154753643303273</v>
      </c>
      <c r="M668" s="58"/>
      <c r="N668" s="58"/>
    </row>
    <row r="669" spans="2:14" x14ac:dyDescent="0.3">
      <c r="B669" s="63">
        <v>43910</v>
      </c>
      <c r="C669" s="64" t="s">
        <v>310</v>
      </c>
      <c r="D669" s="65">
        <v>0</v>
      </c>
      <c r="E669" s="66">
        <v>0</v>
      </c>
      <c r="F669" s="67">
        <f>tblGem[[#This Row],[Aantal]]-SUMIFS(tblGem[Aantal],tblGem[Datum],tblGem[[#This Row],[Datum]]-1,tblGem[Plaats],tblGem[[#This Row],[Plaats]])</f>
        <v>0</v>
      </c>
      <c r="G669" s="58" t="str">
        <f>INDEX(tblGemProv[Grootte],MATCH(tblGem[[#This Row],[Plaats]],tblGemProv[Gemeentenaam],0))</f>
        <v>Klein</v>
      </c>
      <c r="H669" s="58" t="str">
        <f>INDEX(tblGemProv[Provincie],MATCH(tblGem[[#This Row],[Plaats]],tblGemProv[Gemeentenaam],0))</f>
        <v>Friesland</v>
      </c>
      <c r="I669" s="68">
        <f>INDEX(tblGemProv[InwonerAantal],MATCH(tblGem[[#This Row],[Plaats]],tblGemProv[Gemeentenaam],0))</f>
        <v>1132</v>
      </c>
      <c r="J669" s="69">
        <f>tblGem[[#This Row],[Aantal]]/INDEX($N$5:$N$16,MATCH(tblGem[[#This Row],[Prov]],$M$5:$M$16,0))*100000</f>
        <v>0</v>
      </c>
      <c r="K669" s="69">
        <f>tblGem[[#This Row],[Aantal]]/tblGem[[#This Row],[Inwoners]]*100000</f>
        <v>0</v>
      </c>
      <c r="M669" s="58"/>
      <c r="N669" s="58"/>
    </row>
    <row r="670" spans="2:14" x14ac:dyDescent="0.3">
      <c r="B670" s="63">
        <v>43910</v>
      </c>
      <c r="C670" s="64" t="s">
        <v>311</v>
      </c>
      <c r="D670" s="65">
        <v>13.5</v>
      </c>
      <c r="E670" s="66">
        <v>6</v>
      </c>
      <c r="F670" s="67">
        <f>tblGem[[#This Row],[Aantal]]-SUMIFS(tblGem[Aantal],tblGem[Datum],tblGem[[#This Row],[Datum]]-1,tblGem[Plaats],tblGem[[#This Row],[Plaats]])</f>
        <v>1</v>
      </c>
      <c r="G670" s="58" t="str">
        <f>INDEX(tblGemProv[Grootte],MATCH(tblGem[[#This Row],[Plaats]],tblGemProv[Gemeentenaam],0))</f>
        <v>Klein</v>
      </c>
      <c r="H670" s="58" t="str">
        <f>INDEX(tblGemProv[Provincie],MATCH(tblGem[[#This Row],[Plaats]],tblGemProv[Gemeentenaam],0))</f>
        <v>Zeeland</v>
      </c>
      <c r="I670" s="68">
        <f>INDEX(tblGemProv[InwonerAantal],MATCH(tblGem[[#This Row],[Plaats]],tblGemProv[Gemeentenaam],0))</f>
        <v>44485</v>
      </c>
      <c r="J670" s="69">
        <f>tblGem[[#This Row],[Aantal]]/INDEX($N$5:$N$16,MATCH(tblGem[[#This Row],[Prov]],$M$5:$M$16,0))*100000</f>
        <v>1.569431656482799</v>
      </c>
      <c r="K670" s="69">
        <f>tblGem[[#This Row],[Aantal]]/tblGem[[#This Row],[Inwoners]]*100000</f>
        <v>13.487692480611441</v>
      </c>
      <c r="M670" s="58"/>
      <c r="N670" s="58"/>
    </row>
    <row r="671" spans="2:14" x14ac:dyDescent="0.3">
      <c r="B671" s="63">
        <v>43910</v>
      </c>
      <c r="C671" s="64" t="s">
        <v>312</v>
      </c>
      <c r="D671" s="65">
        <v>32.1</v>
      </c>
      <c r="E671" s="66">
        <v>4</v>
      </c>
      <c r="F671" s="67">
        <f>tblGem[[#This Row],[Aantal]]-SUMIFS(tblGem[Aantal],tblGem[Datum],tblGem[[#This Row],[Datum]]-1,tblGem[Plaats],tblGem[[#This Row],[Plaats]])</f>
        <v>1</v>
      </c>
      <c r="G671" s="58" t="str">
        <f>INDEX(tblGemProv[Grootte],MATCH(tblGem[[#This Row],[Plaats]],tblGemProv[Gemeentenaam],0))</f>
        <v>Klein</v>
      </c>
      <c r="H671" s="58" t="str">
        <f>INDEX(tblGemProv[Provincie],MATCH(tblGem[[#This Row],[Plaats]],tblGemProv[Gemeentenaam],0))</f>
        <v>Limburg</v>
      </c>
      <c r="I671" s="68">
        <f>INDEX(tblGemProv[InwonerAantal],MATCH(tblGem[[#This Row],[Plaats]],tblGemProv[Gemeentenaam],0))</f>
        <v>12390</v>
      </c>
      <c r="J671" s="69">
        <f>tblGem[[#This Row],[Aantal]]/INDEX($N$5:$N$16,MATCH(tblGem[[#This Row],[Prov]],$M$5:$M$16,0))*100000</f>
        <v>0.35803859297993729</v>
      </c>
      <c r="K671" s="69">
        <f>tblGem[[#This Row],[Aantal]]/tblGem[[#This Row],[Inwoners]]*100000</f>
        <v>32.284100080710253</v>
      </c>
      <c r="M671" s="58"/>
      <c r="N671" s="58"/>
    </row>
    <row r="672" spans="2:14" x14ac:dyDescent="0.3">
      <c r="B672" s="63">
        <v>43910</v>
      </c>
      <c r="C672" s="64" t="s">
        <v>313</v>
      </c>
      <c r="D672" s="65">
        <v>7.8</v>
      </c>
      <c r="E672" s="66">
        <v>2</v>
      </c>
      <c r="F672" s="67">
        <f>tblGem[[#This Row],[Aantal]]-SUMIFS(tblGem[Aantal],tblGem[Datum],tblGem[[#This Row],[Datum]]-1,tblGem[Plaats],tblGem[[#This Row],[Plaats]])</f>
        <v>1</v>
      </c>
      <c r="G672" s="58" t="str">
        <f>INDEX(tblGemProv[Grootte],MATCH(tblGem[[#This Row],[Plaats]],tblGemProv[Gemeentenaam],0))</f>
        <v>Klein</v>
      </c>
      <c r="H672" s="58" t="str">
        <f>INDEX(tblGemProv[Provincie],MATCH(tblGem[[#This Row],[Plaats]],tblGemProv[Gemeentenaam],0))</f>
        <v>Zuid-Holland</v>
      </c>
      <c r="I672" s="68">
        <f>INDEX(tblGemProv[InwonerAantal],MATCH(tblGem[[#This Row],[Plaats]],tblGemProv[Gemeentenaam],0))</f>
        <v>25453</v>
      </c>
      <c r="J672" s="69">
        <f>tblGem[[#This Row],[Aantal]]/INDEX($N$5:$N$16,MATCH(tblGem[[#This Row],[Prov]],$M$5:$M$16,0))*100000</f>
        <v>5.4854484765538218E-2</v>
      </c>
      <c r="K672" s="69">
        <f>tblGem[[#This Row],[Aantal]]/tblGem[[#This Row],[Inwoners]]*100000</f>
        <v>7.8576199269241345</v>
      </c>
      <c r="M672" s="58"/>
      <c r="N672" s="58"/>
    </row>
    <row r="673" spans="2:14" x14ac:dyDescent="0.3">
      <c r="B673" s="63">
        <v>43910</v>
      </c>
      <c r="C673" s="64" t="s">
        <v>314</v>
      </c>
      <c r="D673" s="65">
        <v>4.0999999999999996</v>
      </c>
      <c r="E673" s="66">
        <v>1</v>
      </c>
      <c r="F673" s="67">
        <f>tblGem[[#This Row],[Aantal]]-SUMIFS(tblGem[Aantal],tblGem[Datum],tblGem[[#This Row],[Datum]]-1,tblGem[Plaats],tblGem[[#This Row],[Plaats]])</f>
        <v>0</v>
      </c>
      <c r="G673" s="58" t="str">
        <f>INDEX(tblGemProv[Grootte],MATCH(tblGem[[#This Row],[Plaats]],tblGemProv[Gemeentenaam],0))</f>
        <v>Klein</v>
      </c>
      <c r="H673" s="58" t="str">
        <f>INDEX(tblGemProv[Provincie],MATCH(tblGem[[#This Row],[Plaats]],tblGemProv[Gemeentenaam],0))</f>
        <v>Gelderland</v>
      </c>
      <c r="I673" s="68">
        <f>INDEX(tblGemProv[InwonerAantal],MATCH(tblGem[[#This Row],[Plaats]],tblGemProv[Gemeentenaam],0))</f>
        <v>24310</v>
      </c>
      <c r="J673" s="69">
        <f>tblGem[[#This Row],[Aantal]]/INDEX($N$5:$N$16,MATCH(tblGem[[#This Row],[Prov]],$M$5:$M$16,0))*100000</f>
        <v>4.8541262257275487E-2</v>
      </c>
      <c r="K673" s="69">
        <f>tblGem[[#This Row],[Aantal]]/tblGem[[#This Row],[Inwoners]]*100000</f>
        <v>4.113533525298231</v>
      </c>
      <c r="M673" s="58"/>
      <c r="N673" s="58"/>
    </row>
    <row r="674" spans="2:14" x14ac:dyDescent="0.3">
      <c r="B674" s="63">
        <v>43910</v>
      </c>
      <c r="C674" s="64" t="s">
        <v>315</v>
      </c>
      <c r="D674" s="65">
        <v>30.3</v>
      </c>
      <c r="E674" s="66">
        <v>8</v>
      </c>
      <c r="F674" s="67">
        <f>tblGem[[#This Row],[Aantal]]-SUMIFS(tblGem[Aantal],tblGem[Datum],tblGem[[#This Row],[Datum]]-1,tblGem[Plaats],tblGem[[#This Row],[Plaats]])</f>
        <v>0</v>
      </c>
      <c r="G674" s="58" t="str">
        <f>INDEX(tblGemProv[Grootte],MATCH(tblGem[[#This Row],[Plaats]],tblGemProv[Gemeentenaam],0))</f>
        <v>Klein</v>
      </c>
      <c r="H674" s="58" t="str">
        <f>INDEX(tblGemProv[Provincie],MATCH(tblGem[[#This Row],[Plaats]],tblGemProv[Gemeentenaam],0))</f>
        <v>Noord-Brabant</v>
      </c>
      <c r="I674" s="68">
        <f>INDEX(tblGemProv[InwonerAantal],MATCH(tblGem[[#This Row],[Plaats]],tblGemProv[Gemeentenaam],0))</f>
        <v>26418</v>
      </c>
      <c r="J674" s="69">
        <f>tblGem[[#This Row],[Aantal]]/INDEX($N$5:$N$16,MATCH(tblGem[[#This Row],[Prov]],$M$5:$M$16,0))*100000</f>
        <v>0.31641989869816944</v>
      </c>
      <c r="K674" s="69">
        <f>tblGem[[#This Row],[Aantal]]/tblGem[[#This Row],[Inwoners]]*100000</f>
        <v>30.282383223559691</v>
      </c>
      <c r="M674" s="58"/>
      <c r="N674" s="58"/>
    </row>
    <row r="675" spans="2:14" x14ac:dyDescent="0.3">
      <c r="B675" s="63">
        <v>43910</v>
      </c>
      <c r="C675" s="64" t="s">
        <v>316</v>
      </c>
      <c r="D675" s="65">
        <v>0</v>
      </c>
      <c r="E675" s="66">
        <v>0</v>
      </c>
      <c r="F675" s="67">
        <f>tblGem[[#This Row],[Aantal]]-SUMIFS(tblGem[Aantal],tblGem[Datum],tblGem[[#This Row],[Datum]]-1,tblGem[Plaats],tblGem[[#This Row],[Plaats]])</f>
        <v>0</v>
      </c>
      <c r="G675" s="58" t="str">
        <f>INDEX(tblGemProv[Grootte],MATCH(tblGem[[#This Row],[Plaats]],tblGemProv[Gemeentenaam],0))</f>
        <v>Klein</v>
      </c>
      <c r="H675" s="58" t="str">
        <f>INDEX(tblGemProv[Provincie],MATCH(tblGem[[#This Row],[Plaats]],tblGemProv[Gemeentenaam],0))</f>
        <v>Friesland</v>
      </c>
      <c r="I675" s="68">
        <f>INDEX(tblGemProv[InwonerAantal],MATCH(tblGem[[#This Row],[Plaats]],tblGemProv[Gemeentenaam],0))</f>
        <v>46112</v>
      </c>
      <c r="J675" s="69">
        <f>tblGem[[#This Row],[Aantal]]/INDEX($N$5:$N$16,MATCH(tblGem[[#This Row],[Prov]],$M$5:$M$16,0))*100000</f>
        <v>0</v>
      </c>
      <c r="K675" s="69">
        <f>tblGem[[#This Row],[Aantal]]/tblGem[[#This Row],[Inwoners]]*100000</f>
        <v>0</v>
      </c>
      <c r="M675" s="58"/>
      <c r="N675" s="58"/>
    </row>
    <row r="676" spans="2:14" x14ac:dyDescent="0.3">
      <c r="B676" s="63">
        <v>43910</v>
      </c>
      <c r="C676" s="64" t="s">
        <v>317</v>
      </c>
      <c r="D676" s="65">
        <v>11.6</v>
      </c>
      <c r="E676" s="66">
        <v>2</v>
      </c>
      <c r="F676" s="67">
        <f>tblGem[[#This Row],[Aantal]]-SUMIFS(tblGem[Aantal],tblGem[Datum],tblGem[[#This Row],[Datum]]-1,tblGem[Plaats],tblGem[[#This Row],[Plaats]])</f>
        <v>0</v>
      </c>
      <c r="G676" s="58" t="str">
        <f>INDEX(tblGemProv[Grootte],MATCH(tblGem[[#This Row],[Plaats]],tblGemProv[Gemeentenaam],0))</f>
        <v>Klein</v>
      </c>
      <c r="H676" s="58" t="str">
        <f>INDEX(tblGemProv[Provincie],MATCH(tblGem[[#This Row],[Plaats]],tblGemProv[Gemeentenaam],0))</f>
        <v>Noord-Brabant</v>
      </c>
      <c r="I676" s="68">
        <f>INDEX(tblGemProv[InwonerAantal],MATCH(tblGem[[#This Row],[Plaats]],tblGemProv[Gemeentenaam],0))</f>
        <v>17075</v>
      </c>
      <c r="J676" s="69">
        <f>tblGem[[#This Row],[Aantal]]/INDEX($N$5:$N$16,MATCH(tblGem[[#This Row],[Prov]],$M$5:$M$16,0))*100000</f>
        <v>7.9104974674542361E-2</v>
      </c>
      <c r="K676" s="69">
        <f>tblGem[[#This Row],[Aantal]]/tblGem[[#This Row],[Inwoners]]*100000</f>
        <v>11.71303074670571</v>
      </c>
      <c r="M676" s="58"/>
      <c r="N676" s="58"/>
    </row>
    <row r="677" spans="2:14" x14ac:dyDescent="0.3">
      <c r="B677" s="63">
        <v>43910</v>
      </c>
      <c r="C677" s="64" t="s">
        <v>318</v>
      </c>
      <c r="D677" s="65">
        <v>31.1</v>
      </c>
      <c r="E677" s="66">
        <v>15</v>
      </c>
      <c r="F677" s="67">
        <f>tblGem[[#This Row],[Aantal]]-SUMIFS(tblGem[Aantal],tblGem[Datum],tblGem[[#This Row],[Datum]]-1,tblGem[Plaats],tblGem[[#This Row],[Plaats]])</f>
        <v>2</v>
      </c>
      <c r="G677" s="58" t="str">
        <f>INDEX(tblGemProv[Grootte],MATCH(tblGem[[#This Row],[Plaats]],tblGemProv[Gemeentenaam],0))</f>
        <v>Klein</v>
      </c>
      <c r="H677" s="58" t="str">
        <f>INDEX(tblGemProv[Provincie],MATCH(tblGem[[#This Row],[Plaats]],tblGemProv[Gemeentenaam],0))</f>
        <v>Noord-Brabant</v>
      </c>
      <c r="I677" s="68">
        <f>INDEX(tblGemProv[InwonerAantal],MATCH(tblGem[[#This Row],[Plaats]],tblGemProv[Gemeentenaam],0))</f>
        <v>47725</v>
      </c>
      <c r="J677" s="69">
        <f>tblGem[[#This Row],[Aantal]]/INDEX($N$5:$N$16,MATCH(tblGem[[#This Row],[Prov]],$M$5:$M$16,0))*100000</f>
        <v>0.59328731005906765</v>
      </c>
      <c r="K677" s="69">
        <f>tblGem[[#This Row],[Aantal]]/tblGem[[#This Row],[Inwoners]]*100000</f>
        <v>31.430068098480881</v>
      </c>
      <c r="M677" s="58"/>
      <c r="N677" s="58"/>
    </row>
    <row r="678" spans="2:14" x14ac:dyDescent="0.3">
      <c r="B678" s="63">
        <v>43910</v>
      </c>
      <c r="C678" s="64" t="s">
        <v>319</v>
      </c>
      <c r="D678" s="65">
        <v>10.6</v>
      </c>
      <c r="E678" s="66">
        <v>3</v>
      </c>
      <c r="F678" s="67">
        <f>tblGem[[#This Row],[Aantal]]-SUMIFS(tblGem[Aantal],tblGem[Datum],tblGem[[#This Row],[Datum]]-1,tblGem[Plaats],tblGem[[#This Row],[Plaats]])</f>
        <v>0</v>
      </c>
      <c r="G678" s="58" t="str">
        <f>INDEX(tblGemProv[Grootte],MATCH(tblGem[[#This Row],[Plaats]],tblGemProv[Gemeentenaam],0))</f>
        <v>Klein</v>
      </c>
      <c r="H678" s="58" t="str">
        <f>INDEX(tblGemProv[Provincie],MATCH(tblGem[[#This Row],[Plaats]],tblGemProv[Gemeentenaam],0))</f>
        <v>Zuid-Holland</v>
      </c>
      <c r="I678" s="68">
        <f>INDEX(tblGemProv[InwonerAantal],MATCH(tblGem[[#This Row],[Plaats]],tblGemProv[Gemeentenaam],0))</f>
        <v>27578</v>
      </c>
      <c r="J678" s="69">
        <f>tblGem[[#This Row],[Aantal]]/INDEX($N$5:$N$16,MATCH(tblGem[[#This Row],[Prov]],$M$5:$M$16,0))*100000</f>
        <v>8.2281727148307338E-2</v>
      </c>
      <c r="K678" s="69">
        <f>tblGem[[#This Row],[Aantal]]/tblGem[[#This Row],[Inwoners]]*100000</f>
        <v>10.878236275291899</v>
      </c>
      <c r="M678" s="58"/>
      <c r="N678" s="58"/>
    </row>
    <row r="679" spans="2:14" x14ac:dyDescent="0.3">
      <c r="B679" s="63">
        <v>43910</v>
      </c>
      <c r="C679" s="64" t="s">
        <v>320</v>
      </c>
      <c r="D679" s="65">
        <v>5.2</v>
      </c>
      <c r="E679" s="66">
        <v>2</v>
      </c>
      <c r="F679" s="67">
        <f>tblGem[[#This Row],[Aantal]]-SUMIFS(tblGem[Aantal],tblGem[Datum],tblGem[[#This Row],[Datum]]-1,tblGem[Plaats],tblGem[[#This Row],[Plaats]])</f>
        <v>1</v>
      </c>
      <c r="G679" s="58" t="str">
        <f>INDEX(tblGemProv[Grootte],MATCH(tblGem[[#This Row],[Plaats]],tblGemProv[Gemeentenaam],0))</f>
        <v>Klein</v>
      </c>
      <c r="H679" s="58" t="str">
        <f>INDEX(tblGemProv[Provincie],MATCH(tblGem[[#This Row],[Plaats]],tblGemProv[Gemeentenaam],0))</f>
        <v>Gelderland</v>
      </c>
      <c r="I679" s="68">
        <f>INDEX(tblGemProv[InwonerAantal],MATCH(tblGem[[#This Row],[Plaats]],tblGemProv[Gemeentenaam],0))</f>
        <v>38412</v>
      </c>
      <c r="J679" s="69">
        <f>tblGem[[#This Row],[Aantal]]/INDEX($N$5:$N$16,MATCH(tblGem[[#This Row],[Prov]],$M$5:$M$16,0))*100000</f>
        <v>9.7082524514550975E-2</v>
      </c>
      <c r="K679" s="69">
        <f>tblGem[[#This Row],[Aantal]]/tblGem[[#This Row],[Inwoners]]*100000</f>
        <v>5.2067062376340729</v>
      </c>
      <c r="M679" s="58"/>
      <c r="N679" s="58"/>
    </row>
    <row r="680" spans="2:14" x14ac:dyDescent="0.3">
      <c r="B680" s="63">
        <v>43910</v>
      </c>
      <c r="C680" s="64" t="s">
        <v>321</v>
      </c>
      <c r="D680" s="65">
        <v>15.3</v>
      </c>
      <c r="E680" s="66">
        <v>4</v>
      </c>
      <c r="F680" s="67">
        <f>tblGem[[#This Row],[Aantal]]-SUMIFS(tblGem[Aantal],tblGem[Datum],tblGem[[#This Row],[Datum]]-1,tblGem[Plaats],tblGem[[#This Row],[Plaats]])</f>
        <v>0</v>
      </c>
      <c r="G680" s="58" t="str">
        <f>INDEX(tblGemProv[Grootte],MATCH(tblGem[[#This Row],[Plaats]],tblGemProv[Gemeentenaam],0))</f>
        <v>Klein</v>
      </c>
      <c r="H680" s="58" t="str">
        <f>INDEX(tblGemProv[Provincie],MATCH(tblGem[[#This Row],[Plaats]],tblGemProv[Gemeentenaam],0))</f>
        <v>Zuid-Holland</v>
      </c>
      <c r="I680" s="68">
        <f>INDEX(tblGemProv[InwonerAantal],MATCH(tblGem[[#This Row],[Plaats]],tblGemProv[Gemeentenaam],0))</f>
        <v>26084</v>
      </c>
      <c r="J680" s="69">
        <f>tblGem[[#This Row],[Aantal]]/INDEX($N$5:$N$16,MATCH(tblGem[[#This Row],[Prov]],$M$5:$M$16,0))*100000</f>
        <v>0.10970896953107644</v>
      </c>
      <c r="K680" s="69">
        <f>tblGem[[#This Row],[Aantal]]/tblGem[[#This Row],[Inwoners]]*100000</f>
        <v>15.335071308081583</v>
      </c>
      <c r="M680" s="58"/>
      <c r="N680" s="58"/>
    </row>
    <row r="681" spans="2:14" x14ac:dyDescent="0.3">
      <c r="B681" s="63">
        <v>43910</v>
      </c>
      <c r="C681" s="64" t="s">
        <v>322</v>
      </c>
      <c r="D681" s="65">
        <v>40.4</v>
      </c>
      <c r="E681" s="66">
        <v>7</v>
      </c>
      <c r="F681" s="67">
        <f>tblGem[[#This Row],[Aantal]]-SUMIFS(tblGem[Aantal],tblGem[Datum],tblGem[[#This Row],[Datum]]-1,tblGem[Plaats],tblGem[[#This Row],[Plaats]])</f>
        <v>0</v>
      </c>
      <c r="G681" s="58" t="str">
        <f>INDEX(tblGemProv[Grootte],MATCH(tblGem[[#This Row],[Plaats]],tblGemProv[Gemeentenaam],0))</f>
        <v>Klein</v>
      </c>
      <c r="H681" s="58" t="str">
        <f>INDEX(tblGemProv[Provincie],MATCH(tblGem[[#This Row],[Plaats]],tblGemProv[Gemeentenaam],0))</f>
        <v>Noord-Holland</v>
      </c>
      <c r="I681" s="68">
        <f>INDEX(tblGemProv[InwonerAantal],MATCH(tblGem[[#This Row],[Plaats]],tblGemProv[Gemeentenaam],0))</f>
        <v>17259</v>
      </c>
      <c r="J681" s="69">
        <f>tblGem[[#This Row],[Aantal]]/INDEX($N$5:$N$16,MATCH(tblGem[[#This Row],[Prov]],$M$5:$M$16,0))*100000</f>
        <v>0.24724655638528362</v>
      </c>
      <c r="K681" s="69">
        <f>tblGem[[#This Row],[Aantal]]/tblGem[[#This Row],[Inwoners]]*100000</f>
        <v>40.558549162755661</v>
      </c>
      <c r="M681" s="58"/>
      <c r="N681" s="58"/>
    </row>
    <row r="682" spans="2:14" x14ac:dyDescent="0.3">
      <c r="B682" s="63">
        <v>43910</v>
      </c>
      <c r="C682" s="64" t="s">
        <v>323</v>
      </c>
      <c r="D682" s="65">
        <v>8</v>
      </c>
      <c r="E682" s="66">
        <v>4</v>
      </c>
      <c r="F682" s="67">
        <f>tblGem[[#This Row],[Aantal]]-SUMIFS(tblGem[Aantal],tblGem[Datum],tblGem[[#This Row],[Datum]]-1,tblGem[Plaats],tblGem[[#This Row],[Plaats]])</f>
        <v>4</v>
      </c>
      <c r="G682" s="58" t="str">
        <f>INDEX(tblGemProv[Grootte],MATCH(tblGem[[#This Row],[Plaats]],tblGemProv[Gemeentenaam],0))</f>
        <v>Klein</v>
      </c>
      <c r="H682" s="58" t="str">
        <f>INDEX(tblGemProv[Provincie],MATCH(tblGem[[#This Row],[Plaats]],tblGemProv[Gemeentenaam],0))</f>
        <v>Limburg</v>
      </c>
      <c r="I682" s="68">
        <f>INDEX(tblGemProv[InwonerAantal],MATCH(tblGem[[#This Row],[Plaats]],tblGemProv[Gemeentenaam],0))</f>
        <v>49855</v>
      </c>
      <c r="J682" s="69">
        <f>tblGem[[#This Row],[Aantal]]/INDEX($N$5:$N$16,MATCH(tblGem[[#This Row],[Prov]],$M$5:$M$16,0))*100000</f>
        <v>0.35803859297993729</v>
      </c>
      <c r="K682" s="69">
        <f>tblGem[[#This Row],[Aantal]]/tblGem[[#This Row],[Inwoners]]*100000</f>
        <v>8.0232674756794715</v>
      </c>
      <c r="M682" s="58"/>
      <c r="N682" s="58"/>
    </row>
    <row r="683" spans="2:14" x14ac:dyDescent="0.3">
      <c r="B683" s="63">
        <v>43910</v>
      </c>
      <c r="C683" s="64" t="s">
        <v>324</v>
      </c>
      <c r="D683" s="65">
        <v>5.2</v>
      </c>
      <c r="E683" s="66">
        <v>1</v>
      </c>
      <c r="F683" s="67">
        <f>tblGem[[#This Row],[Aantal]]-SUMIFS(tblGem[Aantal],tblGem[Datum],tblGem[[#This Row],[Datum]]-1,tblGem[Plaats],tblGem[[#This Row],[Plaats]])</f>
        <v>1</v>
      </c>
      <c r="G683" s="58" t="str">
        <f>INDEX(tblGemProv[Grootte],MATCH(tblGem[[#This Row],[Plaats]],tblGemProv[Gemeentenaam],0))</f>
        <v>Klein</v>
      </c>
      <c r="H683" s="58" t="str">
        <f>INDEX(tblGemProv[Provincie],MATCH(tblGem[[#This Row],[Plaats]],tblGemProv[Gemeentenaam],0))</f>
        <v>Noord-Holland</v>
      </c>
      <c r="I683" s="68">
        <f>INDEX(tblGemProv[InwonerAantal],MATCH(tblGem[[#This Row],[Plaats]],tblGemProv[Gemeentenaam],0))</f>
        <v>19147</v>
      </c>
      <c r="J683" s="69">
        <f>tblGem[[#This Row],[Aantal]]/INDEX($N$5:$N$16,MATCH(tblGem[[#This Row],[Prov]],$M$5:$M$16,0))*100000</f>
        <v>3.5320936626469089E-2</v>
      </c>
      <c r="K683" s="69">
        <f>tblGem[[#This Row],[Aantal]]/tblGem[[#This Row],[Inwoners]]*100000</f>
        <v>5.2227503003081424</v>
      </c>
      <c r="M683" s="58"/>
      <c r="N683" s="58"/>
    </row>
    <row r="684" spans="2:14" x14ac:dyDescent="0.3">
      <c r="B684" s="63">
        <v>43910</v>
      </c>
      <c r="C684" s="64" t="s">
        <v>325</v>
      </c>
      <c r="D684" s="65">
        <v>21.7</v>
      </c>
      <c r="E684" s="66">
        <v>11</v>
      </c>
      <c r="F684" s="67">
        <f>tblGem[[#This Row],[Aantal]]-SUMIFS(tblGem[Aantal],tblGem[Datum],tblGem[[#This Row],[Datum]]-1,tblGem[Plaats],tblGem[[#This Row],[Plaats]])</f>
        <v>3</v>
      </c>
      <c r="G684" s="58" t="str">
        <f>INDEX(tblGemProv[Grootte],MATCH(tblGem[[#This Row],[Plaats]],tblGemProv[Gemeentenaam],0))</f>
        <v>Middelgroot</v>
      </c>
      <c r="H684" s="58" t="str">
        <f>INDEX(tblGemProv[Provincie],MATCH(tblGem[[#This Row],[Plaats]],tblGemProv[Gemeentenaam],0))</f>
        <v>Gelderland</v>
      </c>
      <c r="I684" s="68">
        <f>INDEX(tblGemProv[InwonerAantal],MATCH(tblGem[[#This Row],[Plaats]],tblGemProv[Gemeentenaam],0))</f>
        <v>50349</v>
      </c>
      <c r="J684" s="69">
        <f>tblGem[[#This Row],[Aantal]]/INDEX($N$5:$N$16,MATCH(tblGem[[#This Row],[Prov]],$M$5:$M$16,0))*100000</f>
        <v>0.53395388483003037</v>
      </c>
      <c r="K684" s="69">
        <f>tblGem[[#This Row],[Aantal]]/tblGem[[#This Row],[Inwoners]]*100000</f>
        <v>21.847504419154305</v>
      </c>
      <c r="M684" s="58"/>
      <c r="N684" s="58"/>
    </row>
    <row r="685" spans="2:14" x14ac:dyDescent="0.3">
      <c r="B685" s="63">
        <v>43910</v>
      </c>
      <c r="C685" s="64" t="s">
        <v>326</v>
      </c>
      <c r="D685" s="65">
        <v>21</v>
      </c>
      <c r="E685" s="66">
        <v>4</v>
      </c>
      <c r="F685" s="67">
        <f>tblGem[[#This Row],[Aantal]]-SUMIFS(tblGem[Aantal],tblGem[Datum],tblGem[[#This Row],[Datum]]-1,tblGem[Plaats],tblGem[[#This Row],[Plaats]])</f>
        <v>1</v>
      </c>
      <c r="G685" s="58" t="str">
        <f>INDEX(tblGemProv[Grootte],MATCH(tblGem[[#This Row],[Plaats]],tblGemProv[Gemeentenaam],0))</f>
        <v>Klein</v>
      </c>
      <c r="H685" s="58" t="str">
        <f>INDEX(tblGemProv[Provincie],MATCH(tblGem[[#This Row],[Plaats]],tblGemProv[Gemeentenaam],0))</f>
        <v>Gelderland</v>
      </c>
      <c r="I685" s="68">
        <f>INDEX(tblGemProv[InwonerAantal],MATCH(tblGem[[#This Row],[Plaats]],tblGemProv[Gemeentenaam],0))</f>
        <v>18891</v>
      </c>
      <c r="J685" s="69">
        <f>tblGem[[#This Row],[Aantal]]/INDEX($N$5:$N$16,MATCH(tblGem[[#This Row],[Prov]],$M$5:$M$16,0))*100000</f>
        <v>0.19416504902910195</v>
      </c>
      <c r="K685" s="69">
        <f>tblGem[[#This Row],[Aantal]]/tblGem[[#This Row],[Inwoners]]*100000</f>
        <v>21.174104070721508</v>
      </c>
      <c r="M685" s="58"/>
      <c r="N685" s="58"/>
    </row>
    <row r="686" spans="2:14" x14ac:dyDescent="0.3">
      <c r="B686" s="63">
        <v>43910</v>
      </c>
      <c r="C686" s="64" t="s">
        <v>327</v>
      </c>
      <c r="D686" s="65">
        <v>3.2</v>
      </c>
      <c r="E686" s="66">
        <v>2</v>
      </c>
      <c r="F686" s="67">
        <f>tblGem[[#This Row],[Aantal]]-SUMIFS(tblGem[Aantal],tblGem[Datum],tblGem[[#This Row],[Datum]]-1,tblGem[Plaats],tblGem[[#This Row],[Plaats]])</f>
        <v>-1</v>
      </c>
      <c r="G686" s="58" t="str">
        <f>INDEX(tblGemProv[Grootte],MATCH(tblGem[[#This Row],[Plaats]],tblGemProv[Gemeentenaam],0))</f>
        <v>Middelgroot</v>
      </c>
      <c r="H686" s="58" t="str">
        <f>INDEX(tblGemProv[Provincie],MATCH(tblGem[[#This Row],[Plaats]],tblGemProv[Gemeentenaam],0))</f>
        <v>Groningen</v>
      </c>
      <c r="I686" s="68">
        <f>INDEX(tblGemProv[InwonerAantal],MATCH(tblGem[[#This Row],[Plaats]],tblGemProv[Gemeentenaam],0))</f>
        <v>62844</v>
      </c>
      <c r="J686" s="69">
        <f>tblGem[[#This Row],[Aantal]]/INDEX($N$5:$N$16,MATCH(tblGem[[#This Row],[Prov]],$M$5:$M$16,0))*100000</f>
        <v>0.34308671688312575</v>
      </c>
      <c r="K686" s="69">
        <f>tblGem[[#This Row],[Aantal]]/tblGem[[#This Row],[Inwoners]]*100000</f>
        <v>3.1824836102094074</v>
      </c>
      <c r="M686" s="58"/>
      <c r="N686" s="58"/>
    </row>
    <row r="687" spans="2:14" x14ac:dyDescent="0.3">
      <c r="B687" s="63">
        <v>43910</v>
      </c>
      <c r="C687" s="64" t="s">
        <v>328</v>
      </c>
      <c r="D687" s="65">
        <v>0</v>
      </c>
      <c r="E687" s="66">
        <v>0</v>
      </c>
      <c r="F687" s="67">
        <f>tblGem[[#This Row],[Aantal]]-SUMIFS(tblGem[Aantal],tblGem[Datum],tblGem[[#This Row],[Datum]]-1,tblGem[Plaats],tblGem[[#This Row],[Plaats]])</f>
        <v>0</v>
      </c>
      <c r="G687" s="58" t="str">
        <f>INDEX(tblGemProv[Grootte],MATCH(tblGem[[#This Row],[Plaats]],tblGemProv[Gemeentenaam],0))</f>
        <v>Klein</v>
      </c>
      <c r="H687" s="58" t="str">
        <f>INDEX(tblGemProv[Provincie],MATCH(tblGem[[#This Row],[Plaats]],tblGemProv[Gemeentenaam],0))</f>
        <v>Drenthe</v>
      </c>
      <c r="I687" s="68">
        <f>INDEX(tblGemProv[InwonerAantal],MATCH(tblGem[[#This Row],[Plaats]],tblGemProv[Gemeentenaam],0))</f>
        <v>19152</v>
      </c>
      <c r="J687" s="69">
        <f>tblGem[[#This Row],[Aantal]]/INDEX($N$5:$N$16,MATCH(tblGem[[#This Row],[Prov]],$M$5:$M$16,0))*100000</f>
        <v>0</v>
      </c>
      <c r="K687" s="69">
        <f>tblGem[[#This Row],[Aantal]]/tblGem[[#This Row],[Inwoners]]*100000</f>
        <v>0</v>
      </c>
      <c r="M687" s="58"/>
      <c r="N687" s="58"/>
    </row>
    <row r="688" spans="2:14" x14ac:dyDescent="0.3">
      <c r="B688" s="63">
        <v>43910</v>
      </c>
      <c r="C688" s="64" t="s">
        <v>329</v>
      </c>
      <c r="D688" s="65">
        <v>6.7</v>
      </c>
      <c r="E688" s="66">
        <v>1</v>
      </c>
      <c r="F688" s="67">
        <f>tblGem[[#This Row],[Aantal]]-SUMIFS(tblGem[Aantal],tblGem[Datum],tblGem[[#This Row],[Datum]]-1,tblGem[Plaats],tblGem[[#This Row],[Plaats]])</f>
        <v>1</v>
      </c>
      <c r="G688" s="58" t="str">
        <f>INDEX(tblGemProv[Grootte],MATCH(tblGem[[#This Row],[Plaats]],tblGemProv[Gemeentenaam],0))</f>
        <v>Klein</v>
      </c>
      <c r="H688" s="58" t="str">
        <f>INDEX(tblGemProv[Provincie],MATCH(tblGem[[#This Row],[Plaats]],tblGemProv[Gemeentenaam],0))</f>
        <v>Gelderland</v>
      </c>
      <c r="I688" s="68">
        <f>INDEX(tblGemProv[InwonerAantal],MATCH(tblGem[[#This Row],[Plaats]],tblGemProv[Gemeentenaam],0))</f>
        <v>15015</v>
      </c>
      <c r="J688" s="69">
        <f>tblGem[[#This Row],[Aantal]]/INDEX($N$5:$N$16,MATCH(tblGem[[#This Row],[Prov]],$M$5:$M$16,0))*100000</f>
        <v>4.8541262257275487E-2</v>
      </c>
      <c r="K688" s="69">
        <f>tblGem[[#This Row],[Aantal]]/tblGem[[#This Row],[Inwoners]]*100000</f>
        <v>6.6600066600066601</v>
      </c>
      <c r="M688" s="58"/>
      <c r="N688" s="58"/>
    </row>
    <row r="689" spans="2:14" x14ac:dyDescent="0.3">
      <c r="B689" s="63">
        <v>43910</v>
      </c>
      <c r="C689" s="64" t="s">
        <v>330</v>
      </c>
      <c r="D689" s="65">
        <v>0</v>
      </c>
      <c r="E689" s="66">
        <v>0</v>
      </c>
      <c r="F689" s="67">
        <f>tblGem[[#This Row],[Aantal]]-SUMIFS(tblGem[Aantal],tblGem[Datum],tblGem[[#This Row],[Datum]]-1,tblGem[Plaats],tblGem[[#This Row],[Plaats]])</f>
        <v>0</v>
      </c>
      <c r="G689" s="58" t="str">
        <f>INDEX(tblGemProv[Grootte],MATCH(tblGem[[#This Row],[Plaats]],tblGemProv[Gemeentenaam],0))</f>
        <v>Klein</v>
      </c>
      <c r="H689" s="58" t="str">
        <f>INDEX(tblGemProv[Provincie],MATCH(tblGem[[#This Row],[Plaats]],tblGemProv[Gemeentenaam],0))</f>
        <v>Groningen</v>
      </c>
      <c r="I689" s="68">
        <f>INDEX(tblGemProv[InwonerAantal],MATCH(tblGem[[#This Row],[Plaats]],tblGemProv[Gemeentenaam],0))</f>
        <v>24684</v>
      </c>
      <c r="J689" s="69">
        <f>tblGem[[#This Row],[Aantal]]/INDEX($N$5:$N$16,MATCH(tblGem[[#This Row],[Prov]],$M$5:$M$16,0))*100000</f>
        <v>0</v>
      </c>
      <c r="K689" s="69">
        <f>tblGem[[#This Row],[Aantal]]/tblGem[[#This Row],[Inwoners]]*100000</f>
        <v>0</v>
      </c>
      <c r="M689" s="58"/>
      <c r="N689" s="58"/>
    </row>
    <row r="690" spans="2:14" x14ac:dyDescent="0.3">
      <c r="B690" s="63">
        <v>43910</v>
      </c>
      <c r="C690" s="64" t="s">
        <v>331</v>
      </c>
      <c r="D690" s="65">
        <v>8.3000000000000007</v>
      </c>
      <c r="E690" s="66">
        <v>9</v>
      </c>
      <c r="F690" s="67">
        <f>tblGem[[#This Row],[Aantal]]-SUMIFS(tblGem[Aantal],tblGem[Datum],tblGem[[#This Row],[Datum]]-1,tblGem[Plaats],tblGem[[#This Row],[Plaats]])</f>
        <v>2</v>
      </c>
      <c r="G690" s="58" t="str">
        <f>INDEX(tblGemProv[Grootte],MATCH(tblGem[[#This Row],[Plaats]],tblGemProv[Gemeentenaam],0))</f>
        <v>Groot</v>
      </c>
      <c r="H690" s="58" t="str">
        <f>INDEX(tblGemProv[Provincie],MATCH(tblGem[[#This Row],[Plaats]],tblGemProv[Gemeentenaam],0))</f>
        <v>Zuid-Holland</v>
      </c>
      <c r="I690" s="68">
        <f>INDEX(tblGemProv[InwonerAantal],MATCH(tblGem[[#This Row],[Plaats]],tblGemProv[Gemeentenaam],0))</f>
        <v>107492</v>
      </c>
      <c r="J690" s="69">
        <f>tblGem[[#This Row],[Aantal]]/INDEX($N$5:$N$16,MATCH(tblGem[[#This Row],[Prov]],$M$5:$M$16,0))*100000</f>
        <v>0.24684518144492198</v>
      </c>
      <c r="K690" s="69">
        <f>tblGem[[#This Row],[Aantal]]/tblGem[[#This Row],[Inwoners]]*100000</f>
        <v>8.3727161091057933</v>
      </c>
      <c r="M690" s="58"/>
      <c r="N690" s="58"/>
    </row>
    <row r="691" spans="2:14" x14ac:dyDescent="0.3">
      <c r="B691" s="63">
        <v>43910</v>
      </c>
      <c r="C691" s="64" t="s">
        <v>332</v>
      </c>
      <c r="D691" s="65">
        <v>0</v>
      </c>
      <c r="E691" s="66">
        <v>0</v>
      </c>
      <c r="F691" s="67">
        <f>tblGem[[#This Row],[Aantal]]-SUMIFS(tblGem[Aantal],tblGem[Datum],tblGem[[#This Row],[Datum]]-1,tblGem[Plaats],tblGem[[#This Row],[Plaats]])</f>
        <v>0</v>
      </c>
      <c r="G691" s="58" t="str">
        <f>INDEX(tblGemProv[Grootte],MATCH(tblGem[[#This Row],[Plaats]],tblGemProv[Gemeentenaam],0))</f>
        <v>Klein</v>
      </c>
      <c r="H691" s="58" t="str">
        <f>INDEX(tblGemProv[Provincie],MATCH(tblGem[[#This Row],[Plaats]],tblGemProv[Gemeentenaam],0))</f>
        <v>Friesland</v>
      </c>
      <c r="I691" s="68">
        <f>INDEX(tblGemProv[InwonerAantal],MATCH(tblGem[[#This Row],[Plaats]],tblGemProv[Gemeentenaam],0))</f>
        <v>25720</v>
      </c>
      <c r="J691" s="69">
        <f>tblGem[[#This Row],[Aantal]]/INDEX($N$5:$N$16,MATCH(tblGem[[#This Row],[Prov]],$M$5:$M$16,0))*100000</f>
        <v>0</v>
      </c>
      <c r="K691" s="69">
        <f>tblGem[[#This Row],[Aantal]]/tblGem[[#This Row],[Inwoners]]*100000</f>
        <v>0</v>
      </c>
      <c r="M691" s="58"/>
      <c r="N691" s="58"/>
    </row>
    <row r="692" spans="2:14" x14ac:dyDescent="0.3">
      <c r="B692" s="63">
        <v>43910</v>
      </c>
      <c r="C692" s="64" t="s">
        <v>333</v>
      </c>
      <c r="D692" s="65">
        <v>20.5</v>
      </c>
      <c r="E692" s="66">
        <v>3</v>
      </c>
      <c r="F692" s="67">
        <f>tblGem[[#This Row],[Aantal]]-SUMIFS(tblGem[Aantal],tblGem[Datum],tblGem[[#This Row],[Datum]]-1,tblGem[Plaats],tblGem[[#This Row],[Plaats]])</f>
        <v>0</v>
      </c>
      <c r="G692" s="58" t="str">
        <f>INDEX(tblGemProv[Grootte],MATCH(tblGem[[#This Row],[Plaats]],tblGemProv[Gemeentenaam],0))</f>
        <v>Klein</v>
      </c>
      <c r="H692" s="58" t="str">
        <f>INDEX(tblGemProv[Provincie],MATCH(tblGem[[#This Row],[Plaats]],tblGemProv[Gemeentenaam],0))</f>
        <v>Zuid-Holland</v>
      </c>
      <c r="I692" s="68">
        <f>INDEX(tblGemProv[InwonerAantal],MATCH(tblGem[[#This Row],[Plaats]],tblGemProv[Gemeentenaam],0))</f>
        <v>14508</v>
      </c>
      <c r="J692" s="69">
        <f>tblGem[[#This Row],[Aantal]]/INDEX($N$5:$N$16,MATCH(tblGem[[#This Row],[Prov]],$M$5:$M$16,0))*100000</f>
        <v>8.2281727148307338E-2</v>
      </c>
      <c r="K692" s="69">
        <f>tblGem[[#This Row],[Aantal]]/tblGem[[#This Row],[Inwoners]]*100000</f>
        <v>20.678246484698096</v>
      </c>
      <c r="M692" s="58"/>
      <c r="N692" s="58"/>
    </row>
    <row r="693" spans="2:14" x14ac:dyDescent="0.3">
      <c r="B693" s="63">
        <v>43910</v>
      </c>
      <c r="C693" s="64" t="s">
        <v>334</v>
      </c>
      <c r="D693" s="65">
        <v>0</v>
      </c>
      <c r="E693" s="66">
        <v>0</v>
      </c>
      <c r="F693" s="67">
        <f>tblGem[[#This Row],[Aantal]]-SUMIFS(tblGem[Aantal],tblGem[Datum],tblGem[[#This Row],[Datum]]-1,tblGem[Plaats],tblGem[[#This Row],[Plaats]])</f>
        <v>0</v>
      </c>
      <c r="G693" s="58" t="str">
        <f>INDEX(tblGemProv[Grootte],MATCH(tblGem[[#This Row],[Plaats]],tblGemProv[Gemeentenaam],0))</f>
        <v>Klein</v>
      </c>
      <c r="H693" s="58" t="str">
        <f>INDEX(tblGemProv[Provincie],MATCH(tblGem[[#This Row],[Plaats]],tblGemProv[Gemeentenaam],0))</f>
        <v>Overijssel</v>
      </c>
      <c r="I693" s="68">
        <f>INDEX(tblGemProv[InwonerAantal],MATCH(tblGem[[#This Row],[Plaats]],tblGemProv[Gemeentenaam],0))</f>
        <v>24258</v>
      </c>
      <c r="J693" s="69">
        <f>tblGem[[#This Row],[Aantal]]/INDEX($N$5:$N$16,MATCH(tblGem[[#This Row],[Prov]],$M$5:$M$16,0))*100000</f>
        <v>0</v>
      </c>
      <c r="K693" s="69">
        <f>tblGem[[#This Row],[Aantal]]/tblGem[[#This Row],[Inwoners]]*100000</f>
        <v>0</v>
      </c>
      <c r="M693" s="58"/>
      <c r="N693" s="58"/>
    </row>
    <row r="694" spans="2:14" x14ac:dyDescent="0.3">
      <c r="B694" s="63">
        <v>43910</v>
      </c>
      <c r="C694" s="64" t="s">
        <v>335</v>
      </c>
      <c r="D694" s="65">
        <v>34.200000000000003</v>
      </c>
      <c r="E694" s="66">
        <v>14</v>
      </c>
      <c r="F694" s="67">
        <f>tblGem[[#This Row],[Aantal]]-SUMIFS(tblGem[Aantal],tblGem[Datum],tblGem[[#This Row],[Datum]]-1,tblGem[Plaats],tblGem[[#This Row],[Plaats]])</f>
        <v>6</v>
      </c>
      <c r="G694" s="58" t="str">
        <f>INDEX(tblGemProv[Grootte],MATCH(tblGem[[#This Row],[Plaats]],tblGemProv[Gemeentenaam],0))</f>
        <v>Klein</v>
      </c>
      <c r="H694" s="58" t="str">
        <f>INDEX(tblGemProv[Provincie],MATCH(tblGem[[#This Row],[Plaats]],tblGemProv[Gemeentenaam],0))</f>
        <v>Gelderland</v>
      </c>
      <c r="I694" s="68">
        <f>INDEX(tblGemProv[InwonerAantal],MATCH(tblGem[[#This Row],[Plaats]],tblGemProv[Gemeentenaam],0))</f>
        <v>40847</v>
      </c>
      <c r="J694" s="69">
        <f>tblGem[[#This Row],[Aantal]]/INDEX($N$5:$N$16,MATCH(tblGem[[#This Row],[Prov]],$M$5:$M$16,0))*100000</f>
        <v>0.67957767160185678</v>
      </c>
      <c r="K694" s="69">
        <f>tblGem[[#This Row],[Aantal]]/tblGem[[#This Row],[Inwoners]]*100000</f>
        <v>34.274242906455797</v>
      </c>
      <c r="M694" s="58"/>
      <c r="N694" s="58"/>
    </row>
    <row r="695" spans="2:14" x14ac:dyDescent="0.3">
      <c r="B695" s="63">
        <v>43910</v>
      </c>
      <c r="C695" s="64" t="s">
        <v>336</v>
      </c>
      <c r="D695" s="65">
        <v>4.2</v>
      </c>
      <c r="E695" s="66">
        <v>1</v>
      </c>
      <c r="F695" s="67">
        <f>tblGem[[#This Row],[Aantal]]-SUMIFS(tblGem[Aantal],tblGem[Datum],tblGem[[#This Row],[Datum]]-1,tblGem[Plaats],tblGem[[#This Row],[Plaats]])</f>
        <v>0</v>
      </c>
      <c r="G695" s="58" t="str">
        <f>INDEX(tblGemProv[Grootte],MATCH(tblGem[[#This Row],[Plaats]],tblGemProv[Gemeentenaam],0))</f>
        <v>Klein</v>
      </c>
      <c r="H695" s="58" t="str">
        <f>INDEX(tblGemProv[Provincie],MATCH(tblGem[[#This Row],[Plaats]],tblGemProv[Gemeentenaam],0))</f>
        <v>Noord-Holland</v>
      </c>
      <c r="I695" s="68">
        <f>INDEX(tblGemProv[InwonerAantal],MATCH(tblGem[[#This Row],[Plaats]],tblGemProv[Gemeentenaam],0))</f>
        <v>23659</v>
      </c>
      <c r="J695" s="69">
        <f>tblGem[[#This Row],[Aantal]]/INDEX($N$5:$N$16,MATCH(tblGem[[#This Row],[Prov]],$M$5:$M$16,0))*100000</f>
        <v>3.5320936626469089E-2</v>
      </c>
      <c r="K695" s="69">
        <f>tblGem[[#This Row],[Aantal]]/tblGem[[#This Row],[Inwoners]]*100000</f>
        <v>4.2267213322625636</v>
      </c>
      <c r="M695" s="58"/>
      <c r="N695" s="58"/>
    </row>
    <row r="696" spans="2:14" x14ac:dyDescent="0.3">
      <c r="B696" s="63">
        <v>43910</v>
      </c>
      <c r="C696" s="64" t="s">
        <v>337</v>
      </c>
      <c r="D696" s="65">
        <v>21</v>
      </c>
      <c r="E696" s="66">
        <v>5</v>
      </c>
      <c r="F696" s="67">
        <f>tblGem[[#This Row],[Aantal]]-SUMIFS(tblGem[Aantal],tblGem[Datum],tblGem[[#This Row],[Datum]]-1,tblGem[Plaats],tblGem[[#This Row],[Plaats]])</f>
        <v>1</v>
      </c>
      <c r="G696" s="58" t="str">
        <f>INDEX(tblGemProv[Grootte],MATCH(tblGem[[#This Row],[Plaats]],tblGemProv[Gemeentenaam],0))</f>
        <v>Klein</v>
      </c>
      <c r="H696" s="58" t="str">
        <f>INDEX(tblGemProv[Provincie],MATCH(tblGem[[#This Row],[Plaats]],tblGemProv[Gemeentenaam],0))</f>
        <v>Utrecht</v>
      </c>
      <c r="I696" s="68">
        <f>INDEX(tblGemProv[InwonerAantal],MATCH(tblGem[[#This Row],[Plaats]],tblGemProv[Gemeentenaam],0))</f>
        <v>23678</v>
      </c>
      <c r="J696" s="69">
        <f>tblGem[[#This Row],[Aantal]]/INDEX($N$5:$N$16,MATCH(tblGem[[#This Row],[Prov]],$M$5:$M$16,0))*100000</f>
        <v>0.37579348794980599</v>
      </c>
      <c r="K696" s="69">
        <f>tblGem[[#This Row],[Aantal]]/tblGem[[#This Row],[Inwoners]]*100000</f>
        <v>21.116648365571415</v>
      </c>
      <c r="M696" s="58"/>
      <c r="N696" s="58"/>
    </row>
    <row r="697" spans="2:14" x14ac:dyDescent="0.3">
      <c r="B697" s="63">
        <v>43910</v>
      </c>
      <c r="C697" s="64" t="s">
        <v>338</v>
      </c>
      <c r="D697" s="65">
        <v>0</v>
      </c>
      <c r="E697" s="66">
        <v>0</v>
      </c>
      <c r="F697" s="67">
        <f>tblGem[[#This Row],[Aantal]]-SUMIFS(tblGem[Aantal],tblGem[Datum],tblGem[[#This Row],[Datum]]-1,tblGem[Plaats],tblGem[[#This Row],[Plaats]])</f>
        <v>0</v>
      </c>
      <c r="G697" s="58" t="str">
        <f>INDEX(tblGemProv[Grootte],MATCH(tblGem[[#This Row],[Plaats]],tblGemProv[Gemeentenaam],0))</f>
        <v>Klein</v>
      </c>
      <c r="H697" s="58" t="str">
        <f>INDEX(tblGemProv[Provincie],MATCH(tblGem[[#This Row],[Plaats]],tblGemProv[Gemeentenaam],0))</f>
        <v>Gelderland</v>
      </c>
      <c r="I697" s="68">
        <f>INDEX(tblGemProv[InwonerAantal],MATCH(tblGem[[#This Row],[Plaats]],tblGemProv[Gemeentenaam],0))</f>
        <v>28987</v>
      </c>
      <c r="J697" s="69">
        <f>tblGem[[#This Row],[Aantal]]/INDEX($N$5:$N$16,MATCH(tblGem[[#This Row],[Prov]],$M$5:$M$16,0))*100000</f>
        <v>0</v>
      </c>
      <c r="K697" s="69">
        <f>tblGem[[#This Row],[Aantal]]/tblGem[[#This Row],[Inwoners]]*100000</f>
        <v>0</v>
      </c>
      <c r="M697" s="58"/>
      <c r="N697" s="58"/>
    </row>
    <row r="698" spans="2:14" x14ac:dyDescent="0.3">
      <c r="B698" s="63">
        <v>43910</v>
      </c>
      <c r="C698" s="64" t="s">
        <v>339</v>
      </c>
      <c r="D698" s="65">
        <v>0</v>
      </c>
      <c r="E698" s="66">
        <v>0</v>
      </c>
      <c r="F698" s="67">
        <f>tblGem[[#This Row],[Aantal]]-SUMIFS(tblGem[Aantal],tblGem[Datum],tblGem[[#This Row],[Datum]]-1,tblGem[Plaats],tblGem[[#This Row],[Plaats]])</f>
        <v>0</v>
      </c>
      <c r="G698" s="58" t="str">
        <f>INDEX(tblGemProv[Grootte],MATCH(tblGem[[#This Row],[Plaats]],tblGemProv[Gemeentenaam],0))</f>
        <v>Klein</v>
      </c>
      <c r="H698" s="58" t="str">
        <f>INDEX(tblGemProv[Provincie],MATCH(tblGem[[#This Row],[Plaats]],tblGemProv[Gemeentenaam],0))</f>
        <v>Noord-Brabant</v>
      </c>
      <c r="I698" s="68">
        <f>INDEX(tblGemProv[InwonerAantal],MATCH(tblGem[[#This Row],[Plaats]],tblGemProv[Gemeentenaam],0))</f>
        <v>21800</v>
      </c>
      <c r="J698" s="69">
        <f>tblGem[[#This Row],[Aantal]]/INDEX($N$5:$N$16,MATCH(tblGem[[#This Row],[Prov]],$M$5:$M$16,0))*100000</f>
        <v>0</v>
      </c>
      <c r="K698" s="69">
        <f>tblGem[[#This Row],[Aantal]]/tblGem[[#This Row],[Inwoners]]*100000</f>
        <v>0</v>
      </c>
      <c r="M698" s="58"/>
      <c r="N698" s="58"/>
    </row>
    <row r="699" spans="2:14" x14ac:dyDescent="0.3">
      <c r="B699" s="63">
        <v>43910</v>
      </c>
      <c r="C699" s="64" t="s">
        <v>340</v>
      </c>
      <c r="D699" s="65">
        <v>9.6</v>
      </c>
      <c r="E699" s="66">
        <v>5</v>
      </c>
      <c r="F699" s="67">
        <f>tblGem[[#This Row],[Aantal]]-SUMIFS(tblGem[Aantal],tblGem[Datum],tblGem[[#This Row],[Datum]]-1,tblGem[Plaats],tblGem[[#This Row],[Plaats]])</f>
        <v>1</v>
      </c>
      <c r="G699" s="58" t="str">
        <f>INDEX(tblGemProv[Grootte],MATCH(tblGem[[#This Row],[Plaats]],tblGemProv[Gemeentenaam],0))</f>
        <v>Middelgroot</v>
      </c>
      <c r="H699" s="58" t="str">
        <f>INDEX(tblGemProv[Provincie],MATCH(tblGem[[#This Row],[Plaats]],tblGemProv[Gemeentenaam],0))</f>
        <v>Utrecht</v>
      </c>
      <c r="I699" s="68">
        <f>INDEX(tblGemProv[InwonerAantal],MATCH(tblGem[[#This Row],[Plaats]],tblGemProv[Gemeentenaam],0))</f>
        <v>51758</v>
      </c>
      <c r="J699" s="69">
        <f>tblGem[[#This Row],[Aantal]]/INDEX($N$5:$N$16,MATCH(tblGem[[#This Row],[Prov]],$M$5:$M$16,0))*100000</f>
        <v>0.37579348794980599</v>
      </c>
      <c r="K699" s="69">
        <f>tblGem[[#This Row],[Aantal]]/tblGem[[#This Row],[Inwoners]]*100000</f>
        <v>9.6603423625333278</v>
      </c>
      <c r="M699" s="58"/>
      <c r="N699" s="58"/>
    </row>
    <row r="700" spans="2:14" x14ac:dyDescent="0.3">
      <c r="B700" s="63">
        <v>43910</v>
      </c>
      <c r="C700" s="64" t="s">
        <v>341</v>
      </c>
      <c r="D700" s="65">
        <v>6.1</v>
      </c>
      <c r="E700" s="66">
        <v>1</v>
      </c>
      <c r="F700" s="67">
        <f>tblGem[[#This Row],[Aantal]]-SUMIFS(tblGem[Aantal],tblGem[Datum],tblGem[[#This Row],[Datum]]-1,tblGem[Plaats],tblGem[[#This Row],[Plaats]])</f>
        <v>0</v>
      </c>
      <c r="G700" s="58" t="str">
        <f>INDEX(tblGemProv[Grootte],MATCH(tblGem[[#This Row],[Plaats]],tblGemProv[Gemeentenaam],0))</f>
        <v>Klein</v>
      </c>
      <c r="H700" s="58" t="str">
        <f>INDEX(tblGemProv[Provincie],MATCH(tblGem[[#This Row],[Plaats]],tblGemProv[Gemeentenaam],0))</f>
        <v>Noord-Holland</v>
      </c>
      <c r="I700" s="68">
        <f>INDEX(tblGemProv[InwonerAantal],MATCH(tblGem[[#This Row],[Plaats]],tblGemProv[Gemeentenaam],0))</f>
        <v>15995</v>
      </c>
      <c r="J700" s="69">
        <f>tblGem[[#This Row],[Aantal]]/INDEX($N$5:$N$16,MATCH(tblGem[[#This Row],[Prov]],$M$5:$M$16,0))*100000</f>
        <v>3.5320936626469089E-2</v>
      </c>
      <c r="K700" s="69">
        <f>tblGem[[#This Row],[Aantal]]/tblGem[[#This Row],[Inwoners]]*100000</f>
        <v>6.2519537355423571</v>
      </c>
      <c r="M700" s="58"/>
      <c r="N700" s="58"/>
    </row>
    <row r="701" spans="2:14" x14ac:dyDescent="0.3">
      <c r="B701" s="63">
        <v>43910</v>
      </c>
      <c r="C701" s="64" t="s">
        <v>342</v>
      </c>
      <c r="D701" s="65">
        <v>22.8</v>
      </c>
      <c r="E701" s="66">
        <v>3</v>
      </c>
      <c r="F701" s="67">
        <f>tblGem[[#This Row],[Aantal]]-SUMIFS(tblGem[Aantal],tblGem[Datum],tblGem[[#This Row],[Datum]]-1,tblGem[Plaats],tblGem[[#This Row],[Plaats]])</f>
        <v>1</v>
      </c>
      <c r="G701" s="58" t="str">
        <f>INDEX(tblGemProv[Grootte],MATCH(tblGem[[#This Row],[Plaats]],tblGemProv[Gemeentenaam],0))</f>
        <v>Klein</v>
      </c>
      <c r="H701" s="58" t="str">
        <f>INDEX(tblGemProv[Provincie],MATCH(tblGem[[#This Row],[Plaats]],tblGemProv[Gemeentenaam],0))</f>
        <v>Utrecht</v>
      </c>
      <c r="I701" s="68">
        <f>INDEX(tblGemProv[InwonerAantal],MATCH(tblGem[[#This Row],[Plaats]],tblGemProv[Gemeentenaam],0))</f>
        <v>13021</v>
      </c>
      <c r="J701" s="69">
        <f>tblGem[[#This Row],[Aantal]]/INDEX($N$5:$N$16,MATCH(tblGem[[#This Row],[Prov]],$M$5:$M$16,0))*100000</f>
        <v>0.22547609276988362</v>
      </c>
      <c r="K701" s="69">
        <f>tblGem[[#This Row],[Aantal]]/tblGem[[#This Row],[Inwoners]]*100000</f>
        <v>23.039705091774827</v>
      </c>
      <c r="M701" s="58"/>
      <c r="N701" s="58"/>
    </row>
    <row r="702" spans="2:14" x14ac:dyDescent="0.3">
      <c r="B702" s="63">
        <v>43910</v>
      </c>
      <c r="C702" s="64" t="s">
        <v>343</v>
      </c>
      <c r="D702" s="65">
        <v>1.9</v>
      </c>
      <c r="E702" s="66">
        <v>3</v>
      </c>
      <c r="F702" s="67">
        <f>tblGem[[#This Row],[Aantal]]-SUMIFS(tblGem[Aantal],tblGem[Datum],tblGem[[#This Row],[Datum]]-1,tblGem[Plaats],tblGem[[#This Row],[Plaats]])</f>
        <v>-1</v>
      </c>
      <c r="G702" s="58" t="str">
        <f>INDEX(tblGemProv[Grootte],MATCH(tblGem[[#This Row],[Plaats]],tblGemProv[Gemeentenaam],0))</f>
        <v>Groot</v>
      </c>
      <c r="H702" s="58" t="str">
        <f>INDEX(tblGemProv[Provincie],MATCH(tblGem[[#This Row],[Plaats]],tblGemProv[Gemeentenaam],0))</f>
        <v>Noord-Holland</v>
      </c>
      <c r="I702" s="68">
        <f>INDEX(tblGemProv[InwonerAantal],MATCH(tblGem[[#This Row],[Plaats]],tblGemProv[Gemeentenaam],0))</f>
        <v>154865</v>
      </c>
      <c r="J702" s="69">
        <f>tblGem[[#This Row],[Aantal]]/INDEX($N$5:$N$16,MATCH(tblGem[[#This Row],[Prov]],$M$5:$M$16,0))*100000</f>
        <v>0.10596280987940725</v>
      </c>
      <c r="K702" s="69">
        <f>tblGem[[#This Row],[Aantal]]/tblGem[[#This Row],[Inwoners]]*100000</f>
        <v>1.9371710844929457</v>
      </c>
      <c r="M702" s="58"/>
      <c r="N702" s="58"/>
    </row>
    <row r="703" spans="2:14" x14ac:dyDescent="0.3">
      <c r="B703" s="63">
        <v>43910</v>
      </c>
      <c r="C703" s="64" t="s">
        <v>344</v>
      </c>
      <c r="D703" s="65">
        <v>14.1</v>
      </c>
      <c r="E703" s="66">
        <v>4</v>
      </c>
      <c r="F703" s="67">
        <f>tblGem[[#This Row],[Aantal]]-SUMIFS(tblGem[Aantal],tblGem[Datum],tblGem[[#This Row],[Datum]]-1,tblGem[Plaats],tblGem[[#This Row],[Plaats]])</f>
        <v>1</v>
      </c>
      <c r="G703" s="58" t="str">
        <f>INDEX(tblGemProv[Grootte],MATCH(tblGem[[#This Row],[Plaats]],tblGemProv[Gemeentenaam],0))</f>
        <v>Klein</v>
      </c>
      <c r="H703" s="58" t="str">
        <f>INDEX(tblGemProv[Provincie],MATCH(tblGem[[#This Row],[Plaats]],tblGemProv[Gemeentenaam],0))</f>
        <v>Gelderland</v>
      </c>
      <c r="I703" s="68">
        <f>INDEX(tblGemProv[InwonerAantal],MATCH(tblGem[[#This Row],[Plaats]],tblGemProv[Gemeentenaam],0))</f>
        <v>28014</v>
      </c>
      <c r="J703" s="69">
        <f>tblGem[[#This Row],[Aantal]]/INDEX($N$5:$N$16,MATCH(tblGem[[#This Row],[Prov]],$M$5:$M$16,0))*100000</f>
        <v>0.19416504902910195</v>
      </c>
      <c r="K703" s="69">
        <f>tblGem[[#This Row],[Aantal]]/tblGem[[#This Row],[Inwoners]]*100000</f>
        <v>14.278574998215177</v>
      </c>
      <c r="M703" s="58"/>
      <c r="N703" s="58"/>
    </row>
    <row r="704" spans="2:14" x14ac:dyDescent="0.3">
      <c r="B704" s="63">
        <v>43910</v>
      </c>
      <c r="C704" s="64" t="s">
        <v>345</v>
      </c>
      <c r="D704" s="65">
        <v>5.9</v>
      </c>
      <c r="E704" s="66">
        <v>1</v>
      </c>
      <c r="F704" s="67">
        <f>tblGem[[#This Row],[Aantal]]-SUMIFS(tblGem[Aantal],tblGem[Datum],tblGem[[#This Row],[Datum]]-1,tblGem[Plaats],tblGem[[#This Row],[Plaats]])</f>
        <v>0</v>
      </c>
      <c r="G704" s="58" t="str">
        <f>INDEX(tblGemProv[Grootte],MATCH(tblGem[[#This Row],[Plaats]],tblGemProv[Gemeentenaam],0))</f>
        <v>Klein</v>
      </c>
      <c r="H704" s="58" t="str">
        <f>INDEX(tblGemProv[Provincie],MATCH(tblGem[[#This Row],[Plaats]],tblGemProv[Gemeentenaam],0))</f>
        <v>Noord-Holland</v>
      </c>
      <c r="I704" s="68">
        <f>INDEX(tblGemProv[InwonerAantal],MATCH(tblGem[[#This Row],[Plaats]],tblGemProv[Gemeentenaam],0))</f>
        <v>16970</v>
      </c>
      <c r="J704" s="69">
        <f>tblGem[[#This Row],[Aantal]]/INDEX($N$5:$N$16,MATCH(tblGem[[#This Row],[Prov]],$M$5:$M$16,0))*100000</f>
        <v>3.5320936626469089E-2</v>
      </c>
      <c r="K704" s="69">
        <f>tblGem[[#This Row],[Aantal]]/tblGem[[#This Row],[Inwoners]]*100000</f>
        <v>5.8927519151443724</v>
      </c>
      <c r="M704" s="58"/>
      <c r="N704" s="58"/>
    </row>
    <row r="705" spans="2:14" x14ac:dyDescent="0.3">
      <c r="B705" s="63">
        <v>43910</v>
      </c>
      <c r="C705" s="64" t="s">
        <v>346</v>
      </c>
      <c r="D705" s="65">
        <v>17.899999999999999</v>
      </c>
      <c r="E705" s="66">
        <v>4</v>
      </c>
      <c r="F705" s="67">
        <f>tblGem[[#This Row],[Aantal]]-SUMIFS(tblGem[Aantal],tblGem[Datum],tblGem[[#This Row],[Datum]]-1,tblGem[Plaats],tblGem[[#This Row],[Plaats]])</f>
        <v>1</v>
      </c>
      <c r="G705" s="58" t="str">
        <f>INDEX(tblGemProv[Grootte],MATCH(tblGem[[#This Row],[Plaats]],tblGemProv[Gemeentenaam],0))</f>
        <v>Klein</v>
      </c>
      <c r="H705" s="58" t="str">
        <f>INDEX(tblGemProv[Provincie],MATCH(tblGem[[#This Row],[Plaats]],tblGemProv[Gemeentenaam],0))</f>
        <v>Flevoland</v>
      </c>
      <c r="I705" s="68">
        <f>INDEX(tblGemProv[InwonerAantal],MATCH(tblGem[[#This Row],[Plaats]],tblGemProv[Gemeentenaam],0))</f>
        <v>22407</v>
      </c>
      <c r="J705" s="69">
        <f>tblGem[[#This Row],[Aantal]]/INDEX($N$5:$N$16,MATCH(tblGem[[#This Row],[Prov]],$M$5:$M$16,0))*100000</f>
        <v>0.97165205140039346</v>
      </c>
      <c r="K705" s="69">
        <f>tblGem[[#This Row],[Aantal]]/tblGem[[#This Row],[Inwoners]]*100000</f>
        <v>17.851564243316822</v>
      </c>
      <c r="M705" s="58"/>
      <c r="N705" s="58"/>
    </row>
    <row r="706" spans="2:14" x14ac:dyDescent="0.3">
      <c r="B706" s="63">
        <v>43910</v>
      </c>
      <c r="C706" s="64" t="s">
        <v>347</v>
      </c>
      <c r="D706" s="65">
        <v>20.3</v>
      </c>
      <c r="E706" s="66">
        <v>13</v>
      </c>
      <c r="F706" s="67">
        <f>tblGem[[#This Row],[Aantal]]-SUMIFS(tblGem[Aantal],tblGem[Datum],tblGem[[#This Row],[Datum]]-1,tblGem[Plaats],tblGem[[#This Row],[Plaats]])</f>
        <v>1</v>
      </c>
      <c r="G706" s="58" t="str">
        <f>INDEX(tblGemProv[Grootte],MATCH(tblGem[[#This Row],[Plaats]],tblGemProv[Gemeentenaam],0))</f>
        <v>Middelgroot</v>
      </c>
      <c r="H706" s="58" t="str">
        <f>INDEX(tblGemProv[Provincie],MATCH(tblGem[[#This Row],[Plaats]],tblGemProv[Gemeentenaam],0))</f>
        <v>Utrecht</v>
      </c>
      <c r="I706" s="68">
        <f>INDEX(tblGemProv[InwonerAantal],MATCH(tblGem[[#This Row],[Plaats]],tblGemProv[Gemeentenaam],0))</f>
        <v>63322</v>
      </c>
      <c r="J706" s="69">
        <f>tblGem[[#This Row],[Aantal]]/INDEX($N$5:$N$16,MATCH(tblGem[[#This Row],[Prov]],$M$5:$M$16,0))*100000</f>
        <v>0.97706306866949566</v>
      </c>
      <c r="K706" s="69">
        <f>tblGem[[#This Row],[Aantal]]/tblGem[[#This Row],[Inwoners]]*100000</f>
        <v>20.529989577082215</v>
      </c>
      <c r="M706" s="58"/>
      <c r="N706" s="58"/>
    </row>
    <row r="707" spans="2:14" x14ac:dyDescent="0.3">
      <c r="B707" s="63">
        <v>43910</v>
      </c>
      <c r="C707" s="64" t="s">
        <v>348</v>
      </c>
      <c r="D707" s="65">
        <v>11.5</v>
      </c>
      <c r="E707" s="66">
        <v>5</v>
      </c>
      <c r="F707" s="67">
        <f>tblGem[[#This Row],[Aantal]]-SUMIFS(tblGem[Aantal],tblGem[Datum],tblGem[[#This Row],[Datum]]-1,tblGem[Plaats],tblGem[[#This Row],[Plaats]])</f>
        <v>2</v>
      </c>
      <c r="G707" s="58" t="str">
        <f>INDEX(tblGemProv[Grootte],MATCH(tblGem[[#This Row],[Plaats]],tblGemProv[Gemeentenaam],0))</f>
        <v>Klein</v>
      </c>
      <c r="H707" s="58" t="str">
        <f>INDEX(tblGemProv[Provincie],MATCH(tblGem[[#This Row],[Plaats]],tblGemProv[Gemeentenaam],0))</f>
        <v>Gelderland</v>
      </c>
      <c r="I707" s="68">
        <f>INDEX(tblGemProv[InwonerAantal],MATCH(tblGem[[#This Row],[Plaats]],tblGemProv[Gemeentenaam],0))</f>
        <v>43402</v>
      </c>
      <c r="J707" s="69">
        <f>tblGem[[#This Row],[Aantal]]/INDEX($N$5:$N$16,MATCH(tblGem[[#This Row],[Prov]],$M$5:$M$16,0))*100000</f>
        <v>0.24270631128637743</v>
      </c>
      <c r="K707" s="69">
        <f>tblGem[[#This Row],[Aantal]]/tblGem[[#This Row],[Inwoners]]*100000</f>
        <v>11.520206442099443</v>
      </c>
      <c r="M707" s="58"/>
      <c r="N707" s="58"/>
    </row>
    <row r="708" spans="2:14" x14ac:dyDescent="0.3">
      <c r="B708" s="63">
        <v>43910</v>
      </c>
      <c r="C708" s="64" t="s">
        <v>349</v>
      </c>
      <c r="D708" s="65">
        <v>3.2</v>
      </c>
      <c r="E708" s="66">
        <v>4</v>
      </c>
      <c r="F708" s="67">
        <f>tblGem[[#This Row],[Aantal]]-SUMIFS(tblGem[Aantal],tblGem[Datum],tblGem[[#This Row],[Datum]]-1,tblGem[Plaats],tblGem[[#This Row],[Plaats]])</f>
        <v>3</v>
      </c>
      <c r="G708" s="58" t="str">
        <f>INDEX(tblGemProv[Grootte],MATCH(tblGem[[#This Row],[Plaats]],tblGemProv[Gemeentenaam],0))</f>
        <v>Groot</v>
      </c>
      <c r="H708" s="58" t="str">
        <f>INDEX(tblGemProv[Provincie],MATCH(tblGem[[#This Row],[Plaats]],tblGemProv[Gemeentenaam],0))</f>
        <v>Zuid-Holland</v>
      </c>
      <c r="I708" s="68">
        <f>INDEX(tblGemProv[InwonerAantal],MATCH(tblGem[[#This Row],[Plaats]],tblGemProv[Gemeentenaam],0))</f>
        <v>124695</v>
      </c>
      <c r="J708" s="69">
        <f>tblGem[[#This Row],[Aantal]]/INDEX($N$5:$N$16,MATCH(tblGem[[#This Row],[Prov]],$M$5:$M$16,0))*100000</f>
        <v>0.10970896953107644</v>
      </c>
      <c r="K708" s="69">
        <f>tblGem[[#This Row],[Aantal]]/tblGem[[#This Row],[Inwoners]]*100000</f>
        <v>3.2078270981194117</v>
      </c>
      <c r="M708" s="58"/>
      <c r="N708" s="58"/>
    </row>
    <row r="709" spans="2:14" x14ac:dyDescent="0.3">
      <c r="B709" s="63">
        <v>43910</v>
      </c>
      <c r="C709" s="64" t="s">
        <v>350</v>
      </c>
      <c r="D709" s="65">
        <v>0</v>
      </c>
      <c r="E709" s="66">
        <v>0</v>
      </c>
      <c r="F709" s="67">
        <f>tblGem[[#This Row],[Aantal]]-SUMIFS(tblGem[Aantal],tblGem[Datum],tblGem[[#This Row],[Datum]]-1,tblGem[Plaats],tblGem[[#This Row],[Plaats]])</f>
        <v>0</v>
      </c>
      <c r="G709" s="58" t="str">
        <f>INDEX(tblGemProv[Grootte],MATCH(tblGem[[#This Row],[Plaats]],tblGemProv[Gemeentenaam],0))</f>
        <v>Klein</v>
      </c>
      <c r="H709" s="58" t="str">
        <f>INDEX(tblGemProv[Provincie],MATCH(tblGem[[#This Row],[Plaats]],tblGemProv[Gemeentenaam],0))</f>
        <v>Zuid-Holland</v>
      </c>
      <c r="I709" s="68">
        <f>INDEX(tblGemProv[InwonerAantal],MATCH(tblGem[[#This Row],[Plaats]],tblGemProv[Gemeentenaam],0))</f>
        <v>8430</v>
      </c>
      <c r="J709" s="69">
        <f>tblGem[[#This Row],[Aantal]]/INDEX($N$5:$N$16,MATCH(tblGem[[#This Row],[Prov]],$M$5:$M$16,0))*100000</f>
        <v>0</v>
      </c>
      <c r="K709" s="69">
        <f>tblGem[[#This Row],[Aantal]]/tblGem[[#This Row],[Inwoners]]*100000</f>
        <v>0</v>
      </c>
      <c r="M709" s="58"/>
      <c r="N709" s="58"/>
    </row>
    <row r="710" spans="2:14" x14ac:dyDescent="0.3">
      <c r="B710" s="63">
        <v>43910</v>
      </c>
      <c r="C710" s="64" t="s">
        <v>351</v>
      </c>
      <c r="D710" s="65">
        <v>0</v>
      </c>
      <c r="E710" s="66">
        <v>0</v>
      </c>
      <c r="F710" s="67">
        <f>tblGem[[#This Row],[Aantal]]-SUMIFS(tblGem[Aantal],tblGem[Datum],tblGem[[#This Row],[Datum]]-1,tblGem[Plaats],tblGem[[#This Row],[Plaats]])</f>
        <v>0</v>
      </c>
      <c r="G710" s="58" t="str">
        <f>INDEX(tblGemProv[Grootte],MATCH(tblGem[[#This Row],[Plaats]],tblGemProv[Gemeentenaam],0))</f>
        <v>Klein</v>
      </c>
      <c r="H710" s="58" t="str">
        <f>INDEX(tblGemProv[Provincie],MATCH(tblGem[[#This Row],[Plaats]],tblGemProv[Gemeentenaam],0))</f>
        <v>Zuid-Holland</v>
      </c>
      <c r="I710" s="68">
        <f>INDEX(tblGemProv[InwonerAantal],MATCH(tblGem[[#This Row],[Plaats]],tblGemProv[Gemeentenaam],0))</f>
        <v>41882</v>
      </c>
      <c r="J710" s="69">
        <f>tblGem[[#This Row],[Aantal]]/INDEX($N$5:$N$16,MATCH(tblGem[[#This Row],[Prov]],$M$5:$M$16,0))*100000</f>
        <v>0</v>
      </c>
      <c r="K710" s="69">
        <f>tblGem[[#This Row],[Aantal]]/tblGem[[#This Row],[Inwoners]]*100000</f>
        <v>0</v>
      </c>
      <c r="M710" s="58"/>
      <c r="N710" s="58"/>
    </row>
    <row r="711" spans="2:14" x14ac:dyDescent="0.3">
      <c r="B711" s="63">
        <v>43910</v>
      </c>
      <c r="C711" s="64" t="s">
        <v>352</v>
      </c>
      <c r="D711" s="65">
        <v>32.4</v>
      </c>
      <c r="E711" s="66">
        <v>7</v>
      </c>
      <c r="F711" s="67">
        <f>tblGem[[#This Row],[Aantal]]-SUMIFS(tblGem[Aantal],tblGem[Datum],tblGem[[#This Row],[Datum]]-1,tblGem[Plaats],tblGem[[#This Row],[Plaats]])</f>
        <v>1</v>
      </c>
      <c r="G711" s="58" t="str">
        <f>INDEX(tblGemProv[Grootte],MATCH(tblGem[[#This Row],[Plaats]],tblGemProv[Gemeentenaam],0))</f>
        <v>Klein</v>
      </c>
      <c r="H711" s="58" t="str">
        <f>INDEX(tblGemProv[Provincie],MATCH(tblGem[[#This Row],[Plaats]],tblGemProv[Gemeentenaam],0))</f>
        <v>Noord-Brabant</v>
      </c>
      <c r="I711" s="68">
        <f>INDEX(tblGemProv[InwonerAantal],MATCH(tblGem[[#This Row],[Plaats]],tblGemProv[Gemeentenaam],0))</f>
        <v>21525</v>
      </c>
      <c r="J711" s="69">
        <f>tblGem[[#This Row],[Aantal]]/INDEX($N$5:$N$16,MATCH(tblGem[[#This Row],[Prov]],$M$5:$M$16,0))*100000</f>
        <v>0.27686741136089826</v>
      </c>
      <c r="K711" s="69">
        <f>tblGem[[#This Row],[Aantal]]/tblGem[[#This Row],[Inwoners]]*100000</f>
        <v>32.520325203252035</v>
      </c>
      <c r="M711" s="58"/>
      <c r="N711" s="58"/>
    </row>
    <row r="712" spans="2:14" x14ac:dyDescent="0.3">
      <c r="B712" s="63">
        <v>43910</v>
      </c>
      <c r="C712" s="64" t="s">
        <v>353</v>
      </c>
      <c r="D712" s="65">
        <v>4.2</v>
      </c>
      <c r="E712" s="66">
        <v>2</v>
      </c>
      <c r="F712" s="67">
        <f>tblGem[[#This Row],[Aantal]]-SUMIFS(tblGem[Aantal],tblGem[Datum],tblGem[[#This Row],[Datum]]-1,tblGem[Plaats],tblGem[[#This Row],[Plaats]])</f>
        <v>1</v>
      </c>
      <c r="G712" s="58" t="str">
        <f>INDEX(tblGemProv[Grootte],MATCH(tblGem[[#This Row],[Plaats]],tblGemProv[Gemeentenaam],0))</f>
        <v>Klein</v>
      </c>
      <c r="H712" s="58" t="str">
        <f>INDEX(tblGemProv[Provincie],MATCH(tblGem[[#This Row],[Plaats]],tblGemProv[Gemeentenaam],0))</f>
        <v>Gelderland</v>
      </c>
      <c r="I712" s="68">
        <f>INDEX(tblGemProv[InwonerAantal],MATCH(tblGem[[#This Row],[Plaats]],tblGemProv[Gemeentenaam],0))</f>
        <v>47537</v>
      </c>
      <c r="J712" s="69">
        <f>tblGem[[#This Row],[Aantal]]/INDEX($N$5:$N$16,MATCH(tblGem[[#This Row],[Prov]],$M$5:$M$16,0))*100000</f>
        <v>9.7082524514550975E-2</v>
      </c>
      <c r="K712" s="69">
        <f>tblGem[[#This Row],[Aantal]]/tblGem[[#This Row],[Inwoners]]*100000</f>
        <v>4.2072490901823842</v>
      </c>
      <c r="M712" s="58"/>
      <c r="N712" s="58"/>
    </row>
    <row r="713" spans="2:14" x14ac:dyDescent="0.3">
      <c r="B713" s="63">
        <v>43910</v>
      </c>
      <c r="C713" s="64" t="s">
        <v>354</v>
      </c>
      <c r="D713" s="65">
        <v>40</v>
      </c>
      <c r="E713" s="66">
        <v>9</v>
      </c>
      <c r="F713" s="67">
        <f>tblGem[[#This Row],[Aantal]]-SUMIFS(tblGem[Aantal],tblGem[Datum],tblGem[[#This Row],[Datum]]-1,tblGem[Plaats],tblGem[[#This Row],[Plaats]])</f>
        <v>4</v>
      </c>
      <c r="G713" s="58" t="str">
        <f>INDEX(tblGemProv[Grootte],MATCH(tblGem[[#This Row],[Plaats]],tblGemProv[Gemeentenaam],0))</f>
        <v>Klein</v>
      </c>
      <c r="H713" s="58" t="str">
        <f>INDEX(tblGemProv[Provincie],MATCH(tblGem[[#This Row],[Plaats]],tblGemProv[Gemeentenaam],0))</f>
        <v>Overijssel</v>
      </c>
      <c r="I713" s="68">
        <f>INDEX(tblGemProv[InwonerAantal],MATCH(tblGem[[#This Row],[Plaats]],tblGemProv[Gemeentenaam],0))</f>
        <v>22468</v>
      </c>
      <c r="J713" s="69">
        <f>tblGem[[#This Row],[Aantal]]/INDEX($N$5:$N$16,MATCH(tblGem[[#This Row],[Prov]],$M$5:$M$16,0))*100000</f>
        <v>0.7815885526803712</v>
      </c>
      <c r="K713" s="69">
        <f>tblGem[[#This Row],[Aantal]]/tblGem[[#This Row],[Inwoners]]*100000</f>
        <v>40.056969912764821</v>
      </c>
      <c r="M713" s="58"/>
      <c r="N713" s="58"/>
    </row>
    <row r="714" spans="2:14" x14ac:dyDescent="0.3">
      <c r="B714" s="63">
        <v>43910</v>
      </c>
      <c r="C714" s="64" t="s">
        <v>355</v>
      </c>
      <c r="D714" s="65">
        <v>13.4</v>
      </c>
      <c r="E714" s="66">
        <v>6</v>
      </c>
      <c r="F714" s="67">
        <f>tblGem[[#This Row],[Aantal]]-SUMIFS(tblGem[Aantal],tblGem[Datum],tblGem[[#This Row],[Datum]]-1,tblGem[Plaats],tblGem[[#This Row],[Plaats]])</f>
        <v>0</v>
      </c>
      <c r="G714" s="58" t="str">
        <f>INDEX(tblGemProv[Grootte],MATCH(tblGem[[#This Row],[Plaats]],tblGemProv[Gemeentenaam],0))</f>
        <v>Klein</v>
      </c>
      <c r="H714" s="58" t="str">
        <f>INDEX(tblGemProv[Provincie],MATCH(tblGem[[#This Row],[Plaats]],tblGemProv[Gemeentenaam],0))</f>
        <v>Zuid-Holland</v>
      </c>
      <c r="I714" s="68">
        <f>INDEX(tblGemProv[InwonerAantal],MATCH(tblGem[[#This Row],[Plaats]],tblGemProv[Gemeentenaam],0))</f>
        <v>44586</v>
      </c>
      <c r="J714" s="69">
        <f>tblGem[[#This Row],[Aantal]]/INDEX($N$5:$N$16,MATCH(tblGem[[#This Row],[Prov]],$M$5:$M$16,0))*100000</f>
        <v>0.16456345429661468</v>
      </c>
      <c r="K714" s="69">
        <f>tblGem[[#This Row],[Aantal]]/tblGem[[#This Row],[Inwoners]]*100000</f>
        <v>13.457139012245996</v>
      </c>
      <c r="M714" s="58"/>
      <c r="N714" s="58"/>
    </row>
    <row r="715" spans="2:14" x14ac:dyDescent="0.3">
      <c r="B715" s="63">
        <v>43910</v>
      </c>
      <c r="C715" s="64" t="s">
        <v>356</v>
      </c>
      <c r="D715" s="65">
        <v>14.1</v>
      </c>
      <c r="E715" s="66">
        <v>18</v>
      </c>
      <c r="F715" s="67">
        <f>tblGem[[#This Row],[Aantal]]-SUMIFS(tblGem[Aantal],tblGem[Datum],tblGem[[#This Row],[Datum]]-1,tblGem[Plaats],tblGem[[#This Row],[Plaats]])</f>
        <v>2</v>
      </c>
      <c r="G715" s="58" t="str">
        <f>INDEX(tblGemProv[Grootte],MATCH(tblGem[[#This Row],[Plaats]],tblGemProv[Gemeentenaam],0))</f>
        <v>Groot</v>
      </c>
      <c r="H715" s="58" t="str">
        <f>INDEX(tblGemProv[Provincie],MATCH(tblGem[[#This Row],[Plaats]],tblGemProv[Gemeentenaam],0))</f>
        <v>Overijssel</v>
      </c>
      <c r="I715" s="68">
        <f>INDEX(tblGemProv[InwonerAantal],MATCH(tblGem[[#This Row],[Plaats]],tblGemProv[Gemeentenaam],0))</f>
        <v>126116</v>
      </c>
      <c r="J715" s="69">
        <f>tblGem[[#This Row],[Aantal]]/INDEX($N$5:$N$16,MATCH(tblGem[[#This Row],[Prov]],$M$5:$M$16,0))*100000</f>
        <v>1.5631771053607424</v>
      </c>
      <c r="K715" s="69">
        <f>tblGem[[#This Row],[Aantal]]/tblGem[[#This Row],[Inwoners]]*100000</f>
        <v>14.272574455263408</v>
      </c>
      <c r="M715" s="58"/>
      <c r="N715" s="58"/>
    </row>
    <row r="716" spans="2:14" x14ac:dyDescent="0.3">
      <c r="B716" s="63">
        <v>43910</v>
      </c>
      <c r="C716" s="64" t="s">
        <v>359</v>
      </c>
      <c r="D716" s="65"/>
      <c r="E716" s="66">
        <v>112</v>
      </c>
      <c r="F716" s="67">
        <f>tblGem[[#This Row],[Aantal]]-SUMIFS(tblGem[Aantal],tblGem[Datum],tblGem[[#This Row],[Datum]]-1,tblGem[Plaats],tblGem[[#This Row],[Plaats]])</f>
        <v>23</v>
      </c>
      <c r="G716" s="67" t="e">
        <f>INDEX(tblGemProv[Grootte],MATCH(tblGem[[#This Row],[Plaats]],tblGemProv[Gemeentenaam],0))</f>
        <v>#N/A</v>
      </c>
      <c r="H716" s="67" t="e">
        <f>INDEX(tblGemProv[Provincie],MATCH(tblGem[[#This Row],[Plaats]],tblGemProv[Gemeentenaam],0))</f>
        <v>#N/A</v>
      </c>
      <c r="I716" s="68" t="e">
        <f>INDEX(tblGemProv[InwonerAantal],MATCH(tblGem[[#This Row],[Plaats]],tblGemProv[Gemeentenaam],0))</f>
        <v>#N/A</v>
      </c>
      <c r="J716" s="69" t="e">
        <f>tblGem[[#This Row],[Aantal]]/INDEX($N$5:$N$16,MATCH(tblGem[[#This Row],[Prov]],$M$5:$M$16,0))*100000</f>
        <v>#N/A</v>
      </c>
      <c r="K716" s="69" t="e">
        <f>tblGem[[#This Row],[Aantal]]/tblGem[[#This Row],[Inwoners]]*100000</f>
        <v>#N/A</v>
      </c>
      <c r="M716" s="58"/>
      <c r="N716" s="58"/>
    </row>
    <row r="717" spans="2:14" x14ac:dyDescent="0.3">
      <c r="B717" s="63">
        <v>43911</v>
      </c>
      <c r="C717" s="66" t="s">
        <v>4</v>
      </c>
      <c r="D717" s="65">
        <v>0</v>
      </c>
      <c r="E717" s="66">
        <v>0</v>
      </c>
      <c r="F717" s="67">
        <f>tblGem[[#This Row],[Aantal]]-SUMIFS(tblGem[Aantal],tblGem[Datum],tblGem[[#This Row],[Datum]]-1,tblGem[Plaats],tblGem[[#This Row],[Plaats]])</f>
        <v>0</v>
      </c>
      <c r="G717" s="59" t="str">
        <f>INDEX(tblGemProv[Grootte],MATCH(tblGem[[#This Row],[Plaats]],tblGemProv[Gemeentenaam],0))</f>
        <v>Klein</v>
      </c>
      <c r="H717" s="59" t="str">
        <f>INDEX(tblGemProv[Provincie],MATCH(tblGem[[#This Row],[Plaats]],tblGemProv[Gemeentenaam],0))</f>
        <v>Drenthe</v>
      </c>
      <c r="I717" s="68">
        <f>INDEX(tblGemProv[InwonerAantal],MATCH(tblGem[[#This Row],[Plaats]],tblGemProv[Gemeentenaam],0))</f>
        <v>25390</v>
      </c>
      <c r="J717" s="69">
        <f>tblGem[[#This Row],[Aantal]]/INDEX($N$5:$N$16,MATCH(tblGem[[#This Row],[Prov]],$M$5:$M$16,0))*100000</f>
        <v>0</v>
      </c>
      <c r="K717" s="69">
        <f>tblGem[[#This Row],[Aantal]]/tblGem[[#This Row],[Inwoners]]*100000</f>
        <v>0</v>
      </c>
      <c r="L717" s="59"/>
      <c r="M717" s="60"/>
      <c r="N717" s="58"/>
    </row>
    <row r="718" spans="2:14" x14ac:dyDescent="0.3">
      <c r="B718" s="63">
        <v>43911</v>
      </c>
      <c r="C718" s="66" t="s">
        <v>5</v>
      </c>
      <c r="D718" s="65">
        <v>15.8</v>
      </c>
      <c r="E718" s="66">
        <v>5</v>
      </c>
      <c r="F718" s="67">
        <f>tblGem[[#This Row],[Aantal]]-SUMIFS(tblGem[Aantal],tblGem[Datum],tblGem[[#This Row],[Datum]]-1,tblGem[Plaats],tblGem[[#This Row],[Plaats]])</f>
        <v>0</v>
      </c>
      <c r="G718" s="59" t="str">
        <f>INDEX(tblGemProv[Grootte],MATCH(tblGem[[#This Row],[Plaats]],tblGemProv[Gemeentenaam],0))</f>
        <v>Klein</v>
      </c>
      <c r="H718" s="59" t="str">
        <f>INDEX(tblGemProv[Provincie],MATCH(tblGem[[#This Row],[Plaats]],tblGemProv[Gemeentenaam],0))</f>
        <v>Noord-Holland</v>
      </c>
      <c r="I718" s="68">
        <f>INDEX(tblGemProv[InwonerAantal],MATCH(tblGem[[#This Row],[Plaats]],tblGemProv[Gemeentenaam],0))</f>
        <v>31499</v>
      </c>
      <c r="J718" s="69">
        <f>tblGem[[#This Row],[Aantal]]/INDEX($N$5:$N$16,MATCH(tblGem[[#This Row],[Prov]],$M$5:$M$16,0))*100000</f>
        <v>0.17660468313234542</v>
      </c>
      <c r="K718" s="69">
        <f>tblGem[[#This Row],[Aantal]]/tblGem[[#This Row],[Inwoners]]*100000</f>
        <v>15.873519794279185</v>
      </c>
      <c r="L718" s="59"/>
      <c r="M718" s="60"/>
      <c r="N718" s="58"/>
    </row>
    <row r="719" spans="2:14" x14ac:dyDescent="0.3">
      <c r="B719" s="63">
        <v>43911</v>
      </c>
      <c r="C719" s="66" t="s">
        <v>6</v>
      </c>
      <c r="D719" s="65">
        <v>3.7</v>
      </c>
      <c r="E719" s="66">
        <v>1</v>
      </c>
      <c r="F719" s="67">
        <f>tblGem[[#This Row],[Aantal]]-SUMIFS(tblGem[Aantal],tblGem[Datum],tblGem[[#This Row],[Datum]]-1,tblGem[Plaats],tblGem[[#This Row],[Plaats]])</f>
        <v>0</v>
      </c>
      <c r="G719" s="59" t="str">
        <f>INDEX(tblGemProv[Grootte],MATCH(tblGem[[#This Row],[Plaats]],tblGemProv[Gemeentenaam],0))</f>
        <v>Klein</v>
      </c>
      <c r="H719" s="59" t="str">
        <f>INDEX(tblGemProv[Provincie],MATCH(tblGem[[#This Row],[Plaats]],tblGemProv[Gemeentenaam],0))</f>
        <v>Gelderland</v>
      </c>
      <c r="I719" s="68">
        <f>INDEX(tblGemProv[InwonerAantal],MATCH(tblGem[[#This Row],[Plaats]],tblGemProv[Gemeentenaam],0))</f>
        <v>26962</v>
      </c>
      <c r="J719" s="69">
        <f>tblGem[[#This Row],[Aantal]]/INDEX($N$5:$N$16,MATCH(tblGem[[#This Row],[Prov]],$M$5:$M$16,0))*100000</f>
        <v>4.8541262257275487E-2</v>
      </c>
      <c r="K719" s="69">
        <f>tblGem[[#This Row],[Aantal]]/tblGem[[#This Row],[Inwoners]]*100000</f>
        <v>3.7089236703508646</v>
      </c>
      <c r="L719" s="59"/>
      <c r="M719" s="60"/>
      <c r="N719" s="58"/>
    </row>
    <row r="720" spans="2:14" x14ac:dyDescent="0.3">
      <c r="B720" s="63">
        <v>43911</v>
      </c>
      <c r="C720" s="66" t="s">
        <v>7</v>
      </c>
      <c r="D720" s="65">
        <v>0</v>
      </c>
      <c r="E720" s="66">
        <v>0</v>
      </c>
      <c r="F720" s="67">
        <f>tblGem[[#This Row],[Aantal]]-SUMIFS(tblGem[Aantal],tblGem[Datum],tblGem[[#This Row],[Datum]]-1,tblGem[Plaats],tblGem[[#This Row],[Plaats]])</f>
        <v>0</v>
      </c>
      <c r="G720" s="59" t="str">
        <f>INDEX(tblGemProv[Grootte],MATCH(tblGem[[#This Row],[Plaats]],tblGemProv[Gemeentenaam],0))</f>
        <v>Klein</v>
      </c>
      <c r="H720" s="59" t="str">
        <f>INDEX(tblGemProv[Provincie],MATCH(tblGem[[#This Row],[Plaats]],tblGemProv[Gemeentenaam],0))</f>
        <v>Friesland</v>
      </c>
      <c r="I720" s="68">
        <f>INDEX(tblGemProv[InwonerAantal],MATCH(tblGem[[#This Row],[Plaats]],tblGemProv[Gemeentenaam],0))</f>
        <v>27935</v>
      </c>
      <c r="J720" s="69">
        <f>tblGem[[#This Row],[Aantal]]/INDEX($N$5:$N$16,MATCH(tblGem[[#This Row],[Prov]],$M$5:$M$16,0))*100000</f>
        <v>0</v>
      </c>
      <c r="K720" s="69">
        <f>tblGem[[#This Row],[Aantal]]/tblGem[[#This Row],[Inwoners]]*100000</f>
        <v>0</v>
      </c>
      <c r="L720" s="59"/>
      <c r="M720" s="60"/>
      <c r="N720" s="58"/>
    </row>
    <row r="721" spans="2:14" x14ac:dyDescent="0.3">
      <c r="B721" s="63">
        <v>43911</v>
      </c>
      <c r="C721" s="66" t="s">
        <v>8</v>
      </c>
      <c r="D721" s="65">
        <v>14.9</v>
      </c>
      <c r="E721" s="66">
        <v>3</v>
      </c>
      <c r="F721" s="67">
        <f>tblGem[[#This Row],[Aantal]]-SUMIFS(tblGem[Aantal],tblGem[Datum],tblGem[[#This Row],[Datum]]-1,tblGem[Plaats],tblGem[[#This Row],[Plaats]])</f>
        <v>0</v>
      </c>
      <c r="G721" s="59" t="str">
        <f>INDEX(tblGemProv[Grootte],MATCH(tblGem[[#This Row],[Plaats]],tblGemProv[Gemeentenaam],0))</f>
        <v>Klein</v>
      </c>
      <c r="H721" s="59" t="str">
        <f>INDEX(tblGemProv[Provincie],MATCH(tblGem[[#This Row],[Plaats]],tblGemProv[Gemeentenaam],0))</f>
        <v>Zuid-Holland</v>
      </c>
      <c r="I721" s="68">
        <f>INDEX(tblGemProv[InwonerAantal],MATCH(tblGem[[#This Row],[Plaats]],tblGemProv[Gemeentenaam],0))</f>
        <v>20014</v>
      </c>
      <c r="J721" s="69">
        <f>tblGem[[#This Row],[Aantal]]/INDEX($N$5:$N$16,MATCH(tblGem[[#This Row],[Prov]],$M$5:$M$16,0))*100000</f>
        <v>8.2281727148307338E-2</v>
      </c>
      <c r="K721" s="69">
        <f>tblGem[[#This Row],[Aantal]]/tblGem[[#This Row],[Inwoners]]*100000</f>
        <v>14.989507344858598</v>
      </c>
      <c r="L721" s="59"/>
      <c r="M721" s="60"/>
      <c r="N721" s="58"/>
    </row>
    <row r="722" spans="2:14" x14ac:dyDescent="0.3">
      <c r="B722" s="63">
        <v>43911</v>
      </c>
      <c r="C722" s="66" t="s">
        <v>9</v>
      </c>
      <c r="D722" s="65">
        <v>31.7</v>
      </c>
      <c r="E722" s="66">
        <v>8</v>
      </c>
      <c r="F722" s="67">
        <f>tblGem[[#This Row],[Aantal]]-SUMIFS(tblGem[Aantal],tblGem[Datum],tblGem[[#This Row],[Datum]]-1,tblGem[Plaats],tblGem[[#This Row],[Plaats]])</f>
        <v>3</v>
      </c>
      <c r="G722" s="59" t="str">
        <f>INDEX(tblGemProv[Grootte],MATCH(tblGem[[#This Row],[Plaats]],tblGemProv[Gemeentenaam],0))</f>
        <v>Klein</v>
      </c>
      <c r="H722" s="59" t="str">
        <f>INDEX(tblGemProv[Provincie],MATCH(tblGem[[#This Row],[Plaats]],tblGemProv[Gemeentenaam],0))</f>
        <v>Zuid-Holland</v>
      </c>
      <c r="I722" s="68">
        <f>INDEX(tblGemProv[InwonerAantal],MATCH(tblGem[[#This Row],[Plaats]],tblGemProv[Gemeentenaam],0))</f>
        <v>25218</v>
      </c>
      <c r="J722" s="69">
        <f>tblGem[[#This Row],[Aantal]]/INDEX($N$5:$N$16,MATCH(tblGem[[#This Row],[Prov]],$M$5:$M$16,0))*100000</f>
        <v>0.21941793906215287</v>
      </c>
      <c r="K722" s="69">
        <f>tblGem[[#This Row],[Aantal]]/tblGem[[#This Row],[Inwoners]]*100000</f>
        <v>31.723372194464272</v>
      </c>
      <c r="L722" s="59"/>
      <c r="M722" s="60"/>
      <c r="N722" s="58"/>
    </row>
    <row r="723" spans="2:14" x14ac:dyDescent="0.3">
      <c r="B723" s="63">
        <v>43911</v>
      </c>
      <c r="C723" s="66" t="s">
        <v>10</v>
      </c>
      <c r="D723" s="65">
        <v>10.1</v>
      </c>
      <c r="E723" s="66">
        <v>11</v>
      </c>
      <c r="F723" s="67">
        <f>tblGem[[#This Row],[Aantal]]-SUMIFS(tblGem[Aantal],tblGem[Datum],tblGem[[#This Row],[Datum]]-1,tblGem[Plaats],tblGem[[#This Row],[Plaats]])</f>
        <v>1</v>
      </c>
      <c r="G723" s="59" t="str">
        <f>INDEX(tblGemProv[Grootte],MATCH(tblGem[[#This Row],[Plaats]],tblGemProv[Gemeentenaam],0))</f>
        <v>Groot</v>
      </c>
      <c r="H723" s="59" t="str">
        <f>INDEX(tblGemProv[Provincie],MATCH(tblGem[[#This Row],[Plaats]],tblGemProv[Gemeentenaam],0))</f>
        <v>Noord-Holland</v>
      </c>
      <c r="I723" s="68">
        <f>INDEX(tblGemProv[InwonerAantal],MATCH(tblGem[[#This Row],[Plaats]],tblGemProv[Gemeentenaam],0))</f>
        <v>108470</v>
      </c>
      <c r="J723" s="69">
        <f>tblGem[[#This Row],[Aantal]]/INDEX($N$5:$N$16,MATCH(tblGem[[#This Row],[Prov]],$M$5:$M$16,0))*100000</f>
        <v>0.38853030289115992</v>
      </c>
      <c r="K723" s="69">
        <f>tblGem[[#This Row],[Aantal]]/tblGem[[#This Row],[Inwoners]]*100000</f>
        <v>10.141052825666083</v>
      </c>
      <c r="L723" s="59"/>
      <c r="M723" s="60"/>
      <c r="N723" s="58"/>
    </row>
    <row r="724" spans="2:14" x14ac:dyDescent="0.3">
      <c r="B724" s="63">
        <v>43911</v>
      </c>
      <c r="C724" s="66" t="s">
        <v>11</v>
      </c>
      <c r="D724" s="65">
        <v>5.5</v>
      </c>
      <c r="E724" s="66">
        <v>4</v>
      </c>
      <c r="F724" s="67">
        <f>tblGem[[#This Row],[Aantal]]-SUMIFS(tblGem[Aantal],tblGem[Datum],tblGem[[#This Row],[Datum]]-1,tblGem[Plaats],tblGem[[#This Row],[Plaats]])</f>
        <v>1</v>
      </c>
      <c r="G724" s="59" t="str">
        <f>INDEX(tblGemProv[Grootte],MATCH(tblGem[[#This Row],[Plaats]],tblGemProv[Gemeentenaam],0))</f>
        <v>Middelgroot</v>
      </c>
      <c r="H724" s="59" t="str">
        <f>INDEX(tblGemProv[Provincie],MATCH(tblGem[[#This Row],[Plaats]],tblGemProv[Gemeentenaam],0))</f>
        <v>Overijssel</v>
      </c>
      <c r="I724" s="68">
        <f>INDEX(tblGemProv[InwonerAantal],MATCH(tblGem[[#This Row],[Plaats]],tblGemProv[Gemeentenaam],0))</f>
        <v>72629</v>
      </c>
      <c r="J724" s="69">
        <f>tblGem[[#This Row],[Aantal]]/INDEX($N$5:$N$16,MATCH(tblGem[[#This Row],[Prov]],$M$5:$M$16,0))*100000</f>
        <v>0.34737269008016491</v>
      </c>
      <c r="K724" s="69">
        <f>tblGem[[#This Row],[Aantal]]/tblGem[[#This Row],[Inwoners]]*100000</f>
        <v>5.5074419309091409</v>
      </c>
      <c r="L724" s="59"/>
      <c r="M724" s="60"/>
      <c r="N724" s="58"/>
    </row>
    <row r="725" spans="2:14" x14ac:dyDescent="0.3">
      <c r="B725" s="63">
        <v>43911</v>
      </c>
      <c r="C725" s="66" t="s">
        <v>12</v>
      </c>
      <c r="D725" s="65">
        <v>5.3</v>
      </c>
      <c r="E725" s="66">
        <v>11</v>
      </c>
      <c r="F725" s="67">
        <f>tblGem[[#This Row],[Aantal]]-SUMIFS(tblGem[Aantal],tblGem[Datum],tblGem[[#This Row],[Datum]]-1,tblGem[Plaats],tblGem[[#This Row],[Plaats]])</f>
        <v>6</v>
      </c>
      <c r="G725" s="59" t="str">
        <f>INDEX(tblGemProv[Grootte],MATCH(tblGem[[#This Row],[Plaats]],tblGemProv[Gemeentenaam],0))</f>
        <v>Groot</v>
      </c>
      <c r="H725" s="59" t="str">
        <f>INDEX(tblGemProv[Provincie],MATCH(tblGem[[#This Row],[Plaats]],tblGemProv[Gemeentenaam],0))</f>
        <v>Flevoland</v>
      </c>
      <c r="I725" s="68">
        <f>INDEX(tblGemProv[InwonerAantal],MATCH(tblGem[[#This Row],[Plaats]],tblGemProv[Gemeentenaam],0))</f>
        <v>203990</v>
      </c>
      <c r="J725" s="69">
        <f>tblGem[[#This Row],[Aantal]]/INDEX($N$5:$N$16,MATCH(tblGem[[#This Row],[Prov]],$M$5:$M$16,0))*100000</f>
        <v>2.6720431413510823</v>
      </c>
      <c r="K725" s="69">
        <f>tblGem[[#This Row],[Aantal]]/tblGem[[#This Row],[Inwoners]]*100000</f>
        <v>5.392421197117506</v>
      </c>
      <c r="L725" s="59"/>
      <c r="M725" s="60"/>
      <c r="N725" s="58"/>
    </row>
    <row r="726" spans="2:14" x14ac:dyDescent="0.3">
      <c r="B726" s="63">
        <v>43911</v>
      </c>
      <c r="C726" s="66" t="s">
        <v>13</v>
      </c>
      <c r="D726" s="65">
        <v>13.5</v>
      </c>
      <c r="E726" s="66">
        <v>15</v>
      </c>
      <c r="F726" s="67">
        <f>tblGem[[#This Row],[Aantal]]-SUMIFS(tblGem[Aantal],tblGem[Datum],tblGem[[#This Row],[Datum]]-1,tblGem[Plaats],tblGem[[#This Row],[Plaats]])</f>
        <v>2</v>
      </c>
      <c r="G726" s="59" t="str">
        <f>INDEX(tblGemProv[Grootte],MATCH(tblGem[[#This Row],[Plaats]],tblGemProv[Gemeentenaam],0))</f>
        <v>Groot</v>
      </c>
      <c r="H726" s="59" t="str">
        <f>INDEX(tblGemProv[Provincie],MATCH(tblGem[[#This Row],[Plaats]],tblGemProv[Gemeentenaam],0))</f>
        <v>Zuid-Holland</v>
      </c>
      <c r="I726" s="68">
        <f>INDEX(tblGemProv[InwonerAantal],MATCH(tblGem[[#This Row],[Plaats]],tblGemProv[Gemeentenaam],0))</f>
        <v>109682</v>
      </c>
      <c r="J726" s="69">
        <f>tblGem[[#This Row],[Aantal]]/INDEX($N$5:$N$16,MATCH(tblGem[[#This Row],[Prov]],$M$5:$M$16,0))*100000</f>
        <v>0.41140863574153658</v>
      </c>
      <c r="K726" s="69">
        <f>tblGem[[#This Row],[Aantal]]/tblGem[[#This Row],[Inwoners]]*100000</f>
        <v>13.67589941831841</v>
      </c>
      <c r="L726" s="59"/>
      <c r="M726" s="60"/>
      <c r="N726" s="58"/>
    </row>
    <row r="727" spans="2:14" x14ac:dyDescent="0.3">
      <c r="B727" s="63">
        <v>43911</v>
      </c>
      <c r="C727" s="66" t="s">
        <v>14</v>
      </c>
      <c r="D727" s="65">
        <v>69</v>
      </c>
      <c r="E727" s="66">
        <v>7</v>
      </c>
      <c r="F727" s="67">
        <f>tblGem[[#This Row],[Aantal]]-SUMIFS(tblGem[Aantal],tblGem[Datum],tblGem[[#This Row],[Datum]]-1,tblGem[Plaats],tblGem[[#This Row],[Plaats]])</f>
        <v>1</v>
      </c>
      <c r="G727" s="59" t="str">
        <f>INDEX(tblGemProv[Grootte],MATCH(tblGem[[#This Row],[Plaats]],tblGemProv[Gemeentenaam],0))</f>
        <v>Klein</v>
      </c>
      <c r="H727" s="59" t="str">
        <f>INDEX(tblGemProv[Provincie],MATCH(tblGem[[#This Row],[Plaats]],tblGemProv[Gemeentenaam],0))</f>
        <v>Noord-Brabant</v>
      </c>
      <c r="I727" s="68">
        <f>INDEX(tblGemProv[InwonerAantal],MATCH(tblGem[[#This Row],[Plaats]],tblGemProv[Gemeentenaam],0))</f>
        <v>10083</v>
      </c>
      <c r="J727" s="69">
        <f>tblGem[[#This Row],[Aantal]]/INDEX($N$5:$N$16,MATCH(tblGem[[#This Row],[Prov]],$M$5:$M$16,0))*100000</f>
        <v>0.27686741136089826</v>
      </c>
      <c r="K727" s="69">
        <f>tblGem[[#This Row],[Aantal]]/tblGem[[#This Row],[Inwoners]]*100000</f>
        <v>69.423782604383618</v>
      </c>
      <c r="L727" s="59"/>
      <c r="M727" s="60"/>
      <c r="N727" s="58"/>
    </row>
    <row r="728" spans="2:14" x14ac:dyDescent="0.3">
      <c r="B728" s="63">
        <v>43911</v>
      </c>
      <c r="C728" s="66" t="s">
        <v>15</v>
      </c>
      <c r="D728" s="65">
        <v>39.700000000000003</v>
      </c>
      <c r="E728" s="66">
        <v>22</v>
      </c>
      <c r="F728" s="67">
        <f>tblGem[[#This Row],[Aantal]]-SUMIFS(tblGem[Aantal],tblGem[Datum],tblGem[[#This Row],[Datum]]-1,tblGem[Plaats],tblGem[[#This Row],[Plaats]])</f>
        <v>3</v>
      </c>
      <c r="G728" s="59" t="str">
        <f>INDEX(tblGemProv[Grootte],MATCH(tblGem[[#This Row],[Plaats]],tblGemProv[Gemeentenaam],0))</f>
        <v>Middelgroot</v>
      </c>
      <c r="H728" s="59" t="str">
        <f>INDEX(tblGemProv[Provincie],MATCH(tblGem[[#This Row],[Plaats]],tblGemProv[Gemeentenaam],0))</f>
        <v>Noord-Brabant</v>
      </c>
      <c r="I728" s="68">
        <f>INDEX(tblGemProv[InwonerAantal],MATCH(tblGem[[#This Row],[Plaats]],tblGemProv[Gemeentenaam],0))</f>
        <v>54766</v>
      </c>
      <c r="J728" s="69">
        <f>tblGem[[#This Row],[Aantal]]/INDEX($N$5:$N$16,MATCH(tblGem[[#This Row],[Prov]],$M$5:$M$16,0))*100000</f>
        <v>0.87015472141996597</v>
      </c>
      <c r="K728" s="69">
        <f>tblGem[[#This Row],[Aantal]]/tblGem[[#This Row],[Inwoners]]*100000</f>
        <v>40.170908958112697</v>
      </c>
      <c r="L728" s="59"/>
      <c r="M728" s="60"/>
      <c r="N728" s="58"/>
    </row>
    <row r="729" spans="2:14" x14ac:dyDescent="0.3">
      <c r="B729" s="63">
        <v>43911</v>
      </c>
      <c r="C729" s="66" t="s">
        <v>16</v>
      </c>
      <c r="D729" s="65">
        <v>0</v>
      </c>
      <c r="E729" s="66">
        <v>0</v>
      </c>
      <c r="F729" s="67">
        <f>tblGem[[#This Row],[Aantal]]-SUMIFS(tblGem[Aantal],tblGem[Datum],tblGem[[#This Row],[Datum]]-1,tblGem[Plaats],tblGem[[#This Row],[Plaats]])</f>
        <v>0</v>
      </c>
      <c r="G729" s="59" t="str">
        <f>INDEX(tblGemProv[Grootte],MATCH(tblGem[[#This Row],[Plaats]],tblGemProv[Gemeentenaam],0))</f>
        <v>Klein</v>
      </c>
      <c r="H729" s="59" t="str">
        <f>INDEX(tblGemProv[Provincie],MATCH(tblGem[[#This Row],[Plaats]],tblGemProv[Gemeentenaam],0))</f>
        <v>Friesland</v>
      </c>
      <c r="I729" s="68">
        <f>INDEX(tblGemProv[InwonerAantal],MATCH(tblGem[[#This Row],[Plaats]],tblGemProv[Gemeentenaam],0))</f>
        <v>3654</v>
      </c>
      <c r="J729" s="69">
        <f>tblGem[[#This Row],[Aantal]]/INDEX($N$5:$N$16,MATCH(tblGem[[#This Row],[Prov]],$M$5:$M$16,0))*100000</f>
        <v>0</v>
      </c>
      <c r="K729" s="69">
        <f>tblGem[[#This Row],[Aantal]]/tblGem[[#This Row],[Inwoners]]*100000</f>
        <v>0</v>
      </c>
      <c r="L729" s="59"/>
      <c r="M729" s="60"/>
      <c r="N729" s="58"/>
    </row>
    <row r="730" spans="2:14" x14ac:dyDescent="0.3">
      <c r="B730" s="63">
        <v>43911</v>
      </c>
      <c r="C730" s="66" t="s">
        <v>17</v>
      </c>
      <c r="D730" s="65">
        <v>23.7</v>
      </c>
      <c r="E730" s="66">
        <v>37</v>
      </c>
      <c r="F730" s="67">
        <f>tblGem[[#This Row],[Aantal]]-SUMIFS(tblGem[Aantal],tblGem[Datum],tblGem[[#This Row],[Datum]]-1,tblGem[Plaats],tblGem[[#This Row],[Plaats]])</f>
        <v>5</v>
      </c>
      <c r="G730" s="59" t="str">
        <f>INDEX(tblGemProv[Grootte],MATCH(tblGem[[#This Row],[Plaats]],tblGemProv[Gemeentenaam],0))</f>
        <v>Groot</v>
      </c>
      <c r="H730" s="59" t="str">
        <f>INDEX(tblGemProv[Provincie],MATCH(tblGem[[#This Row],[Plaats]],tblGemProv[Gemeentenaam],0))</f>
        <v>Utrecht</v>
      </c>
      <c r="I730" s="68">
        <f>INDEX(tblGemProv[InwonerAantal],MATCH(tblGem[[#This Row],[Plaats]],tblGemProv[Gemeentenaam],0))</f>
        <v>155226</v>
      </c>
      <c r="J730" s="69">
        <f>tblGem[[#This Row],[Aantal]]/INDEX($N$5:$N$16,MATCH(tblGem[[#This Row],[Prov]],$M$5:$M$16,0))*100000</f>
        <v>2.7808718108285642</v>
      </c>
      <c r="K730" s="69">
        <f>tblGem[[#This Row],[Aantal]]/tblGem[[#This Row],[Inwoners]]*100000</f>
        <v>23.836213005553194</v>
      </c>
      <c r="L730" s="59"/>
      <c r="M730" s="60"/>
      <c r="N730" s="58"/>
    </row>
    <row r="731" spans="2:14" x14ac:dyDescent="0.3">
      <c r="B731" s="63">
        <v>43911</v>
      </c>
      <c r="C731" s="66" t="s">
        <v>18</v>
      </c>
      <c r="D731" s="65">
        <v>28.6</v>
      </c>
      <c r="E731" s="66">
        <v>26</v>
      </c>
      <c r="F731" s="67">
        <f>tblGem[[#This Row],[Aantal]]-SUMIFS(tblGem[Aantal],tblGem[Datum],tblGem[[#This Row],[Datum]]-1,tblGem[Plaats],tblGem[[#This Row],[Plaats]])</f>
        <v>4</v>
      </c>
      <c r="G731" s="59" t="str">
        <f>INDEX(tblGemProv[Grootte],MATCH(tblGem[[#This Row],[Plaats]],tblGemProv[Gemeentenaam],0))</f>
        <v>Middelgroot</v>
      </c>
      <c r="H731" s="59" t="str">
        <f>INDEX(tblGemProv[Provincie],MATCH(tblGem[[#This Row],[Plaats]],tblGemProv[Gemeentenaam],0))</f>
        <v>Noord-Holland</v>
      </c>
      <c r="I731" s="68">
        <f>INDEX(tblGemProv[InwonerAantal],MATCH(tblGem[[#This Row],[Plaats]],tblGemProv[Gemeentenaam],0))</f>
        <v>89870</v>
      </c>
      <c r="J731" s="69">
        <f>tblGem[[#This Row],[Aantal]]/INDEX($N$5:$N$16,MATCH(tblGem[[#This Row],[Prov]],$M$5:$M$16,0))*100000</f>
        <v>0.91834435228819633</v>
      </c>
      <c r="K731" s="69">
        <f>tblGem[[#This Row],[Aantal]]/tblGem[[#This Row],[Inwoners]]*100000</f>
        <v>28.930677645487926</v>
      </c>
      <c r="L731" s="59"/>
      <c r="M731" s="60"/>
      <c r="N731" s="58"/>
    </row>
    <row r="732" spans="2:14" x14ac:dyDescent="0.3">
      <c r="B732" s="63">
        <v>43911</v>
      </c>
      <c r="C732" s="66" t="s">
        <v>19</v>
      </c>
      <c r="D732" s="65">
        <v>18.7</v>
      </c>
      <c r="E732" s="66">
        <v>161</v>
      </c>
      <c r="F732" s="67">
        <f>tblGem[[#This Row],[Aantal]]-SUMIFS(tblGem[Aantal],tblGem[Datum],tblGem[[#This Row],[Datum]]-1,tblGem[Plaats],tblGem[[#This Row],[Plaats]])</f>
        <v>34</v>
      </c>
      <c r="G732" s="59" t="str">
        <f>INDEX(tblGemProv[Grootte],MATCH(tblGem[[#This Row],[Plaats]],tblGemProv[Gemeentenaam],0))</f>
        <v>Groot</v>
      </c>
      <c r="H732" s="59" t="str">
        <f>INDEX(tblGemProv[Provincie],MATCH(tblGem[[#This Row],[Plaats]],tblGemProv[Gemeentenaam],0))</f>
        <v>Noord-Holland</v>
      </c>
      <c r="I732" s="68">
        <f>INDEX(tblGemProv[InwonerAantal],MATCH(tblGem[[#This Row],[Plaats]],tblGemProv[Gemeentenaam],0))</f>
        <v>854047</v>
      </c>
      <c r="J732" s="69">
        <f>tblGem[[#This Row],[Aantal]]/INDEX($N$5:$N$16,MATCH(tblGem[[#This Row],[Prov]],$M$5:$M$16,0))*100000</f>
        <v>5.6866707968615229</v>
      </c>
      <c r="K732" s="69">
        <f>tblGem[[#This Row],[Aantal]]/tblGem[[#This Row],[Inwoners]]*100000</f>
        <v>18.851421525981593</v>
      </c>
      <c r="L732" s="59"/>
      <c r="M732" s="60"/>
      <c r="N732" s="58"/>
    </row>
    <row r="733" spans="2:14" x14ac:dyDescent="0.3">
      <c r="B733" s="63">
        <v>43911</v>
      </c>
      <c r="C733" s="66" t="s">
        <v>20</v>
      </c>
      <c r="D733" s="65">
        <v>9.8000000000000007</v>
      </c>
      <c r="E733" s="66">
        <v>16</v>
      </c>
      <c r="F733" s="67">
        <f>tblGem[[#This Row],[Aantal]]-SUMIFS(tblGem[Aantal],tblGem[Datum],tblGem[[#This Row],[Datum]]-1,tblGem[Plaats],tblGem[[#This Row],[Plaats]])</f>
        <v>3</v>
      </c>
      <c r="G733" s="59" t="str">
        <f>INDEX(tblGemProv[Grootte],MATCH(tblGem[[#This Row],[Plaats]],tblGemProv[Gemeentenaam],0))</f>
        <v>Groot</v>
      </c>
      <c r="H733" s="59" t="str">
        <f>INDEX(tblGemProv[Provincie],MATCH(tblGem[[#This Row],[Plaats]],tblGemProv[Gemeentenaam],0))</f>
        <v>Gelderland</v>
      </c>
      <c r="I733" s="68">
        <f>INDEX(tblGemProv[InwonerAantal],MATCH(tblGem[[#This Row],[Plaats]],tblGemProv[Gemeentenaam],0))</f>
        <v>161156</v>
      </c>
      <c r="J733" s="69">
        <f>tblGem[[#This Row],[Aantal]]/INDEX($N$5:$N$16,MATCH(tblGem[[#This Row],[Prov]],$M$5:$M$16,0))*100000</f>
        <v>0.7766601961164078</v>
      </c>
      <c r="K733" s="69">
        <f>tblGem[[#This Row],[Aantal]]/tblGem[[#This Row],[Inwoners]]*100000</f>
        <v>9.9282682618084337</v>
      </c>
      <c r="L733" s="59"/>
      <c r="M733" s="60"/>
      <c r="N733" s="58"/>
    </row>
    <row r="734" spans="2:14" x14ac:dyDescent="0.3">
      <c r="B734" s="63">
        <v>43911</v>
      </c>
      <c r="C734" s="66" t="s">
        <v>21</v>
      </c>
      <c r="D734" s="65">
        <v>0</v>
      </c>
      <c r="E734" s="66">
        <v>0</v>
      </c>
      <c r="F734" s="67">
        <f>tblGem[[#This Row],[Aantal]]-SUMIFS(tblGem[Aantal],tblGem[Datum],tblGem[[#This Row],[Datum]]-1,tblGem[Plaats],tblGem[[#This Row],[Plaats]])</f>
        <v>0</v>
      </c>
      <c r="G734" s="59" t="str">
        <f>INDEX(tblGemProv[Grootte],MATCH(tblGem[[#This Row],[Plaats]],tblGemProv[Gemeentenaam],0))</f>
        <v>Klein</v>
      </c>
      <c r="H734" s="59" t="str">
        <f>INDEX(tblGemProv[Provincie],MATCH(tblGem[[#This Row],[Plaats]],tblGemProv[Gemeentenaam],0))</f>
        <v>Groningen</v>
      </c>
      <c r="I734" s="68">
        <f>INDEX(tblGemProv[InwonerAantal],MATCH(tblGem[[#This Row],[Plaats]],tblGemProv[Gemeentenaam],0))</f>
        <v>11801</v>
      </c>
      <c r="J734" s="69">
        <f>tblGem[[#This Row],[Aantal]]/INDEX($N$5:$N$16,MATCH(tblGem[[#This Row],[Prov]],$M$5:$M$16,0))*100000</f>
        <v>0</v>
      </c>
      <c r="K734" s="69">
        <f>tblGem[[#This Row],[Aantal]]/tblGem[[#This Row],[Inwoners]]*100000</f>
        <v>0</v>
      </c>
      <c r="L734" s="59"/>
      <c r="M734" s="60"/>
      <c r="N734" s="58"/>
    </row>
    <row r="735" spans="2:14" x14ac:dyDescent="0.3">
      <c r="B735" s="63">
        <v>43911</v>
      </c>
      <c r="C735" s="66" t="s">
        <v>22</v>
      </c>
      <c r="D735" s="65">
        <v>9.4</v>
      </c>
      <c r="E735" s="66">
        <v>15</v>
      </c>
      <c r="F735" s="67">
        <f>tblGem[[#This Row],[Aantal]]-SUMIFS(tblGem[Aantal],tblGem[Datum],tblGem[[#This Row],[Datum]]-1,tblGem[Plaats],tblGem[[#This Row],[Plaats]])</f>
        <v>2</v>
      </c>
      <c r="G735" s="59" t="str">
        <f>INDEX(tblGemProv[Grootte],MATCH(tblGem[[#This Row],[Plaats]],tblGemProv[Gemeentenaam],0))</f>
        <v>Groot</v>
      </c>
      <c r="H735" s="59" t="str">
        <f>INDEX(tblGemProv[Provincie],MATCH(tblGem[[#This Row],[Plaats]],tblGemProv[Gemeentenaam],0))</f>
        <v>Gelderland</v>
      </c>
      <c r="I735" s="68">
        <f>INDEX(tblGemProv[InwonerAantal],MATCH(tblGem[[#This Row],[Plaats]],tblGemProv[Gemeentenaam],0))</f>
        <v>157223</v>
      </c>
      <c r="J735" s="69">
        <f>tblGem[[#This Row],[Aantal]]/INDEX($N$5:$N$16,MATCH(tblGem[[#This Row],[Prov]],$M$5:$M$16,0))*100000</f>
        <v>0.72811893385913229</v>
      </c>
      <c r="K735" s="69">
        <f>tblGem[[#This Row],[Aantal]]/tblGem[[#This Row],[Inwoners]]*100000</f>
        <v>9.5405888451435228</v>
      </c>
      <c r="L735" s="59"/>
      <c r="M735" s="60"/>
      <c r="N735" s="58"/>
    </row>
    <row r="736" spans="2:14" x14ac:dyDescent="0.3">
      <c r="B736" s="63">
        <v>43911</v>
      </c>
      <c r="C736" s="66" t="s">
        <v>23</v>
      </c>
      <c r="D736" s="65">
        <v>1.5</v>
      </c>
      <c r="E736" s="66">
        <v>1</v>
      </c>
      <c r="F736" s="67">
        <f>tblGem[[#This Row],[Aantal]]-SUMIFS(tblGem[Aantal],tblGem[Datum],tblGem[[#This Row],[Datum]]-1,tblGem[Plaats],tblGem[[#This Row],[Plaats]])</f>
        <v>0</v>
      </c>
      <c r="G736" s="59" t="str">
        <f>INDEX(tblGemProv[Grootte],MATCH(tblGem[[#This Row],[Plaats]],tblGemProv[Gemeentenaam],0))</f>
        <v>Middelgroot</v>
      </c>
      <c r="H736" s="59" t="str">
        <f>INDEX(tblGemProv[Provincie],MATCH(tblGem[[#This Row],[Plaats]],tblGemProv[Gemeentenaam],0))</f>
        <v>Drenthe</v>
      </c>
      <c r="I736" s="68">
        <f>INDEX(tblGemProv[InwonerAantal],MATCH(tblGem[[#This Row],[Plaats]],tblGemProv[Gemeentenaam],0))</f>
        <v>67708</v>
      </c>
      <c r="J736" s="69">
        <f>tblGem[[#This Row],[Aantal]]/INDEX($N$5:$N$16,MATCH(tblGem[[#This Row],[Prov]],$M$5:$M$16,0))*100000</f>
        <v>0.20321072952651897</v>
      </c>
      <c r="K736" s="69">
        <f>tblGem[[#This Row],[Aantal]]/tblGem[[#This Row],[Inwoners]]*100000</f>
        <v>1.4769303479647899</v>
      </c>
      <c r="L736" s="59"/>
      <c r="M736" s="60"/>
      <c r="N736" s="58"/>
    </row>
    <row r="737" spans="2:14" x14ac:dyDescent="0.3">
      <c r="B737" s="63">
        <v>43911</v>
      </c>
      <c r="C737" s="66" t="s">
        <v>24</v>
      </c>
      <c r="D737" s="65">
        <v>29.9</v>
      </c>
      <c r="E737" s="66">
        <v>5</v>
      </c>
      <c r="F737" s="67">
        <f>tblGem[[#This Row],[Aantal]]-SUMIFS(tblGem[Aantal],tblGem[Datum],tblGem[[#This Row],[Datum]]-1,tblGem[Plaats],tblGem[[#This Row],[Plaats]])</f>
        <v>3</v>
      </c>
      <c r="G737" s="59" t="str">
        <f>INDEX(tblGemProv[Grootte],MATCH(tblGem[[#This Row],[Plaats]],tblGemProv[Gemeentenaam],0))</f>
        <v>Klein</v>
      </c>
      <c r="H737" s="59" t="str">
        <f>INDEX(tblGemProv[Provincie],MATCH(tblGem[[#This Row],[Plaats]],tblGemProv[Gemeentenaam],0))</f>
        <v>Noord-Brabant</v>
      </c>
      <c r="I737" s="68">
        <f>INDEX(tblGemProv[InwonerAantal],MATCH(tblGem[[#This Row],[Plaats]],tblGemProv[Gemeentenaam],0))</f>
        <v>16719</v>
      </c>
      <c r="J737" s="69">
        <f>tblGem[[#This Row],[Aantal]]/INDEX($N$5:$N$16,MATCH(tblGem[[#This Row],[Prov]],$M$5:$M$16,0))*100000</f>
        <v>0.1977624366863559</v>
      </c>
      <c r="K737" s="69">
        <f>tblGem[[#This Row],[Aantal]]/tblGem[[#This Row],[Inwoners]]*100000</f>
        <v>29.906094862132903</v>
      </c>
      <c r="L737" s="59"/>
      <c r="M737" s="60"/>
      <c r="N737" s="58"/>
    </row>
    <row r="738" spans="2:14" x14ac:dyDescent="0.3">
      <c r="B738" s="63">
        <v>43911</v>
      </c>
      <c r="C738" s="66" t="s">
        <v>25</v>
      </c>
      <c r="D738" s="65">
        <v>14.6</v>
      </c>
      <c r="E738" s="66">
        <v>1</v>
      </c>
      <c r="F738" s="67">
        <f>tblGem[[#This Row],[Aantal]]-SUMIFS(tblGem[Aantal],tblGem[Datum],tblGem[[#This Row],[Datum]]-1,tblGem[Plaats],tblGem[[#This Row],[Plaats]])</f>
        <v>0</v>
      </c>
      <c r="G738" s="59" t="str">
        <f>INDEX(tblGemProv[Grootte],MATCH(tblGem[[#This Row],[Plaats]],tblGemProv[Gemeentenaam],0))</f>
        <v>Klein</v>
      </c>
      <c r="H738" s="59" t="str">
        <f>INDEX(tblGemProv[Provincie],MATCH(tblGem[[#This Row],[Plaats]],tblGemProv[Gemeentenaam],0))</f>
        <v>Noord-Brabant</v>
      </c>
      <c r="I738" s="68">
        <f>INDEX(tblGemProv[InwonerAantal],MATCH(tblGem[[#This Row],[Plaats]],tblGemProv[Gemeentenaam],0))</f>
        <v>6799</v>
      </c>
      <c r="J738" s="69">
        <f>tblGem[[#This Row],[Aantal]]/INDEX($N$5:$N$16,MATCH(tblGem[[#This Row],[Prov]],$M$5:$M$16,0))*100000</f>
        <v>3.955248733727118E-2</v>
      </c>
      <c r="K738" s="69">
        <f>tblGem[[#This Row],[Aantal]]/tblGem[[#This Row],[Inwoners]]*100000</f>
        <v>14.708045300779526</v>
      </c>
      <c r="L738" s="59"/>
      <c r="M738" s="60"/>
      <c r="N738" s="58"/>
    </row>
    <row r="739" spans="2:14" x14ac:dyDescent="0.3">
      <c r="B739" s="63">
        <v>43911</v>
      </c>
      <c r="C739" s="66" t="s">
        <v>26</v>
      </c>
      <c r="D739" s="65">
        <v>4</v>
      </c>
      <c r="E739" s="66">
        <v>1</v>
      </c>
      <c r="F739" s="67">
        <f>tblGem[[#This Row],[Aantal]]-SUMIFS(tblGem[Aantal],tblGem[Datum],tblGem[[#This Row],[Datum]]-1,tblGem[Plaats],tblGem[[#This Row],[Plaats]])</f>
        <v>0</v>
      </c>
      <c r="G739" s="59" t="str">
        <f>INDEX(tblGemProv[Grootte],MATCH(tblGem[[#This Row],[Plaats]],tblGemProv[Gemeentenaam],0))</f>
        <v>Klein</v>
      </c>
      <c r="H739" s="59" t="str">
        <f>INDEX(tblGemProv[Provincie],MATCH(tblGem[[#This Row],[Plaats]],tblGemProv[Gemeentenaam],0))</f>
        <v>Utrecht</v>
      </c>
      <c r="I739" s="68">
        <f>INDEX(tblGemProv[InwonerAantal],MATCH(tblGem[[#This Row],[Plaats]],tblGemProv[Gemeentenaam],0))</f>
        <v>24630</v>
      </c>
      <c r="J739" s="69">
        <f>tblGem[[#This Row],[Aantal]]/INDEX($N$5:$N$16,MATCH(tblGem[[#This Row],[Prov]],$M$5:$M$16,0))*100000</f>
        <v>7.5158697589961201E-2</v>
      </c>
      <c r="K739" s="69">
        <f>tblGem[[#This Row],[Aantal]]/tblGem[[#This Row],[Inwoners]]*100000</f>
        <v>4.0600893219650827</v>
      </c>
      <c r="L739" s="59"/>
      <c r="M739" s="60"/>
      <c r="N739" s="58"/>
    </row>
    <row r="740" spans="2:14" x14ac:dyDescent="0.3">
      <c r="B740" s="63">
        <v>43911</v>
      </c>
      <c r="C740" s="66" t="s">
        <v>27</v>
      </c>
      <c r="D740" s="65">
        <v>18.5</v>
      </c>
      <c r="E740" s="66">
        <v>9</v>
      </c>
      <c r="F740" s="67">
        <f>tblGem[[#This Row],[Aantal]]-SUMIFS(tblGem[Aantal],tblGem[Datum],tblGem[[#This Row],[Datum]]-1,tblGem[Plaats],tblGem[[#This Row],[Plaats]])</f>
        <v>4</v>
      </c>
      <c r="G740" s="59" t="str">
        <f>INDEX(tblGemProv[Grootte],MATCH(tblGem[[#This Row],[Plaats]],tblGemProv[Gemeentenaam],0))</f>
        <v>Klein</v>
      </c>
      <c r="H740" s="59" t="str">
        <f>INDEX(tblGemProv[Provincie],MATCH(tblGem[[#This Row],[Plaats]],tblGemProv[Gemeentenaam],0))</f>
        <v>Zuid-Holland</v>
      </c>
      <c r="I740" s="68">
        <f>INDEX(tblGemProv[InwonerAantal],MATCH(tblGem[[#This Row],[Plaats]],tblGemProv[Gemeentenaam],0))</f>
        <v>48477</v>
      </c>
      <c r="J740" s="69">
        <f>tblGem[[#This Row],[Aantal]]/INDEX($N$5:$N$16,MATCH(tblGem[[#This Row],[Prov]],$M$5:$M$16,0))*100000</f>
        <v>0.24684518144492198</v>
      </c>
      <c r="K740" s="69">
        <f>tblGem[[#This Row],[Aantal]]/tblGem[[#This Row],[Inwoners]]*100000</f>
        <v>18.565505291169007</v>
      </c>
      <c r="L740" s="59"/>
      <c r="M740" s="60"/>
      <c r="N740" s="58"/>
    </row>
    <row r="741" spans="2:14" x14ac:dyDescent="0.3">
      <c r="B741" s="63">
        <v>43911</v>
      </c>
      <c r="C741" s="66" t="s">
        <v>28</v>
      </c>
      <c r="D741" s="65">
        <v>13.8</v>
      </c>
      <c r="E741" s="66">
        <v>8</v>
      </c>
      <c r="F741" s="67">
        <f>tblGem[[#This Row],[Aantal]]-SUMIFS(tblGem[Aantal],tblGem[Datum],tblGem[[#This Row],[Datum]]-1,tblGem[Plaats],tblGem[[#This Row],[Plaats]])</f>
        <v>0</v>
      </c>
      <c r="G741" s="59" t="str">
        <f>INDEX(tblGemProv[Grootte],MATCH(tblGem[[#This Row],[Plaats]],tblGemProv[Gemeentenaam],0))</f>
        <v>Middelgroot</v>
      </c>
      <c r="H741" s="59" t="str">
        <f>INDEX(tblGemProv[Provincie],MATCH(tblGem[[#This Row],[Plaats]],tblGemProv[Gemeentenaam],0))</f>
        <v>Gelderland</v>
      </c>
      <c r="I741" s="68">
        <f>INDEX(tblGemProv[InwonerAantal],MATCH(tblGem[[#This Row],[Plaats]],tblGemProv[Gemeentenaam],0))</f>
        <v>57339</v>
      </c>
      <c r="J741" s="69">
        <f>tblGem[[#This Row],[Aantal]]/INDEX($N$5:$N$16,MATCH(tblGem[[#This Row],[Prov]],$M$5:$M$16,0))*100000</f>
        <v>0.3883300980582039</v>
      </c>
      <c r="K741" s="69">
        <f>tblGem[[#This Row],[Aantal]]/tblGem[[#This Row],[Inwoners]]*100000</f>
        <v>13.952109384537575</v>
      </c>
      <c r="L741" s="59"/>
      <c r="M741" s="60"/>
      <c r="N741" s="58"/>
    </row>
    <row r="742" spans="2:14" x14ac:dyDescent="0.3">
      <c r="B742" s="63">
        <v>43911</v>
      </c>
      <c r="C742" s="66" t="s">
        <v>29</v>
      </c>
      <c r="D742" s="65">
        <v>31.4</v>
      </c>
      <c r="E742" s="66">
        <v>5</v>
      </c>
      <c r="F742" s="67">
        <f>tblGem[[#This Row],[Aantal]]-SUMIFS(tblGem[Aantal],tblGem[Datum],tblGem[[#This Row],[Datum]]-1,tblGem[Plaats],tblGem[[#This Row],[Plaats]])</f>
        <v>0</v>
      </c>
      <c r="G742" s="59" t="str">
        <f>INDEX(tblGemProv[Grootte],MATCH(tblGem[[#This Row],[Plaats]],tblGemProv[Gemeentenaam],0))</f>
        <v>Klein</v>
      </c>
      <c r="H742" s="59" t="str">
        <f>INDEX(tblGemProv[Provincie],MATCH(tblGem[[#This Row],[Plaats]],tblGemProv[Gemeentenaam],0))</f>
        <v>Limburg</v>
      </c>
      <c r="I742" s="68">
        <f>INDEX(tblGemProv[InwonerAantal],MATCH(tblGem[[#This Row],[Plaats]],tblGemProv[Gemeentenaam],0))</f>
        <v>15895</v>
      </c>
      <c r="J742" s="69">
        <f>tblGem[[#This Row],[Aantal]]/INDEX($N$5:$N$16,MATCH(tblGem[[#This Row],[Prov]],$M$5:$M$16,0))*100000</f>
        <v>0.44754824122492165</v>
      </c>
      <c r="K742" s="69">
        <f>tblGem[[#This Row],[Aantal]]/tblGem[[#This Row],[Inwoners]]*100000</f>
        <v>31.456432840515884</v>
      </c>
      <c r="L742" s="59"/>
      <c r="M742" s="60"/>
      <c r="N742" s="58"/>
    </row>
    <row r="743" spans="2:14" x14ac:dyDescent="0.3">
      <c r="B743" s="63">
        <v>43911</v>
      </c>
      <c r="C743" s="66" t="s">
        <v>30</v>
      </c>
      <c r="D743" s="65">
        <v>53.2</v>
      </c>
      <c r="E743" s="66">
        <v>19</v>
      </c>
      <c r="F743" s="67">
        <f>tblGem[[#This Row],[Aantal]]-SUMIFS(tblGem[Aantal],tblGem[Datum],tblGem[[#This Row],[Datum]]-1,tblGem[Plaats],tblGem[[#This Row],[Plaats]])</f>
        <v>0</v>
      </c>
      <c r="G743" s="59" t="str">
        <f>INDEX(tblGemProv[Grootte],MATCH(tblGem[[#This Row],[Plaats]],tblGemProv[Gemeentenaam],0))</f>
        <v>Klein</v>
      </c>
      <c r="H743" s="59" t="str">
        <f>INDEX(tblGemProv[Provincie],MATCH(tblGem[[#This Row],[Plaats]],tblGemProv[Gemeentenaam],0))</f>
        <v>Limburg</v>
      </c>
      <c r="I743" s="68">
        <f>INDEX(tblGemProv[InwonerAantal],MATCH(tblGem[[#This Row],[Plaats]],tblGemProv[Gemeentenaam],0))</f>
        <v>35969</v>
      </c>
      <c r="J743" s="69">
        <f>tblGem[[#This Row],[Aantal]]/INDEX($N$5:$N$16,MATCH(tblGem[[#This Row],[Prov]],$M$5:$M$16,0))*100000</f>
        <v>1.7006833166547022</v>
      </c>
      <c r="K743" s="69">
        <f>tblGem[[#This Row],[Aantal]]/tblGem[[#This Row],[Inwoners]]*100000</f>
        <v>52.823264477744729</v>
      </c>
      <c r="L743" s="59"/>
      <c r="M743" s="60"/>
      <c r="N743" s="58"/>
    </row>
    <row r="744" spans="2:14" x14ac:dyDescent="0.3">
      <c r="B744" s="63">
        <v>43911</v>
      </c>
      <c r="C744" s="66" t="s">
        <v>31</v>
      </c>
      <c r="D744" s="65">
        <v>0</v>
      </c>
      <c r="E744" s="66">
        <v>0</v>
      </c>
      <c r="F744" s="67">
        <f>tblGem[[#This Row],[Aantal]]-SUMIFS(tblGem[Aantal],tblGem[Datum],tblGem[[#This Row],[Datum]]-1,tblGem[Plaats],tblGem[[#This Row],[Plaats]])</f>
        <v>0</v>
      </c>
      <c r="G744" s="59" t="str">
        <f>INDEX(tblGemProv[Grootte],MATCH(tblGem[[#This Row],[Plaats]],tblGemProv[Gemeentenaam],0))</f>
        <v>Klein</v>
      </c>
      <c r="H744" s="59" t="str">
        <f>INDEX(tblGemProv[Provincie],MATCH(tblGem[[#This Row],[Plaats]],tblGemProv[Gemeentenaam],0))</f>
        <v>Noord-Holland</v>
      </c>
      <c r="I744" s="68">
        <f>INDEX(tblGemProv[InwonerAantal],MATCH(tblGem[[#This Row],[Plaats]],tblGemProv[Gemeentenaam],0))</f>
        <v>9550</v>
      </c>
      <c r="J744" s="69">
        <f>tblGem[[#This Row],[Aantal]]/INDEX($N$5:$N$16,MATCH(tblGem[[#This Row],[Prov]],$M$5:$M$16,0))*100000</f>
        <v>0</v>
      </c>
      <c r="K744" s="69">
        <f>tblGem[[#This Row],[Aantal]]/tblGem[[#This Row],[Inwoners]]*100000</f>
        <v>0</v>
      </c>
      <c r="L744" s="59"/>
      <c r="M744" s="60"/>
      <c r="N744" s="58"/>
    </row>
    <row r="745" spans="2:14" x14ac:dyDescent="0.3">
      <c r="B745" s="63">
        <v>43911</v>
      </c>
      <c r="C745" s="66" t="s">
        <v>32</v>
      </c>
      <c r="D745" s="65">
        <v>22.2</v>
      </c>
      <c r="E745" s="66">
        <v>3</v>
      </c>
      <c r="F745" s="67">
        <f>tblGem[[#This Row],[Aantal]]-SUMIFS(tblGem[Aantal],tblGem[Datum],tblGem[[#This Row],[Datum]]-1,tblGem[Plaats],tblGem[[#This Row],[Plaats]])</f>
        <v>2</v>
      </c>
      <c r="G745" s="59" t="str">
        <f>INDEX(tblGemProv[Grootte],MATCH(tblGem[[#This Row],[Plaats]],tblGemProv[Gemeentenaam],0))</f>
        <v>Klein</v>
      </c>
      <c r="H745" s="59" t="str">
        <f>INDEX(tblGemProv[Provincie],MATCH(tblGem[[#This Row],[Plaats]],tblGemProv[Gemeentenaam],0))</f>
        <v>Limburg</v>
      </c>
      <c r="I745" s="68">
        <f>INDEX(tblGemProv[InwonerAantal],MATCH(tblGem[[#This Row],[Plaats]],tblGemProv[Gemeentenaam],0))</f>
        <v>13444</v>
      </c>
      <c r="J745" s="69">
        <f>tblGem[[#This Row],[Aantal]]/INDEX($N$5:$N$16,MATCH(tblGem[[#This Row],[Prov]],$M$5:$M$16,0))*100000</f>
        <v>0.26852894473495298</v>
      </c>
      <c r="K745" s="69">
        <f>tblGem[[#This Row],[Aantal]]/tblGem[[#This Row],[Inwoners]]*100000</f>
        <v>22.314787265694733</v>
      </c>
      <c r="L745" s="59"/>
      <c r="M745" s="60"/>
      <c r="N745" s="58"/>
    </row>
    <row r="746" spans="2:14" x14ac:dyDescent="0.3">
      <c r="B746" s="63">
        <v>43911</v>
      </c>
      <c r="C746" s="66" t="s">
        <v>33</v>
      </c>
      <c r="D746" s="65">
        <v>71.8</v>
      </c>
      <c r="E746" s="66">
        <v>25</v>
      </c>
      <c r="F746" s="67">
        <f>tblGem[[#This Row],[Aantal]]-SUMIFS(tblGem[Aantal],tblGem[Datum],tblGem[[#This Row],[Datum]]-1,tblGem[Plaats],tblGem[[#This Row],[Plaats]])</f>
        <v>5</v>
      </c>
      <c r="G746" s="59" t="str">
        <f>INDEX(tblGemProv[Grootte],MATCH(tblGem[[#This Row],[Plaats]],tblGemProv[Gemeentenaam],0))</f>
        <v>Klein</v>
      </c>
      <c r="H746" s="59" t="str">
        <f>INDEX(tblGemProv[Provincie],MATCH(tblGem[[#This Row],[Plaats]],tblGemProv[Gemeentenaam],0))</f>
        <v>Gelderland</v>
      </c>
      <c r="I746" s="68">
        <f>INDEX(tblGemProv[InwonerAantal],MATCH(tblGem[[#This Row],[Plaats]],tblGemProv[Gemeentenaam],0))</f>
        <v>34748</v>
      </c>
      <c r="J746" s="69">
        <f>tblGem[[#This Row],[Aantal]]/INDEX($N$5:$N$16,MATCH(tblGem[[#This Row],[Prov]],$M$5:$M$16,0))*100000</f>
        <v>1.2135315564318871</v>
      </c>
      <c r="K746" s="69">
        <f>tblGem[[#This Row],[Aantal]]/tblGem[[#This Row],[Inwoners]]*100000</f>
        <v>71.946586853919655</v>
      </c>
      <c r="L746" s="59"/>
      <c r="M746" s="60"/>
      <c r="N746" s="58"/>
    </row>
    <row r="747" spans="2:14" x14ac:dyDescent="0.3">
      <c r="B747" s="63">
        <v>43911</v>
      </c>
      <c r="C747" s="66" t="s">
        <v>34</v>
      </c>
      <c r="D747" s="65">
        <v>5.4</v>
      </c>
      <c r="E747" s="66">
        <v>1</v>
      </c>
      <c r="F747" s="67">
        <f>tblGem[[#This Row],[Aantal]]-SUMIFS(tblGem[Aantal],tblGem[Datum],tblGem[[#This Row],[Datum]]-1,tblGem[Plaats],tblGem[[#This Row],[Plaats]])</f>
        <v>0</v>
      </c>
      <c r="G747" s="59" t="str">
        <f>INDEX(tblGemProv[Grootte],MATCH(tblGem[[#This Row],[Plaats]],tblGemProv[Gemeentenaam],0))</f>
        <v>Klein</v>
      </c>
      <c r="H747" s="59" t="str">
        <f>INDEX(tblGemProv[Provincie],MATCH(tblGem[[#This Row],[Plaats]],tblGemProv[Gemeentenaam],0))</f>
        <v>Noord-Brabant</v>
      </c>
      <c r="I747" s="68">
        <f>INDEX(tblGemProv[InwonerAantal],MATCH(tblGem[[#This Row],[Plaats]],tblGemProv[Gemeentenaam],0))</f>
        <v>18398</v>
      </c>
      <c r="J747" s="69">
        <f>tblGem[[#This Row],[Aantal]]/INDEX($N$5:$N$16,MATCH(tblGem[[#This Row],[Prov]],$M$5:$M$16,0))*100000</f>
        <v>3.955248733727118E-2</v>
      </c>
      <c r="K747" s="69">
        <f>tblGem[[#This Row],[Aantal]]/tblGem[[#This Row],[Inwoners]]*100000</f>
        <v>5.4353734101532778</v>
      </c>
      <c r="L747" s="59"/>
      <c r="M747" s="60"/>
      <c r="N747" s="58"/>
    </row>
    <row r="748" spans="2:14" x14ac:dyDescent="0.3">
      <c r="B748" s="63">
        <v>43911</v>
      </c>
      <c r="C748" s="66" t="s">
        <v>35</v>
      </c>
      <c r="D748" s="65">
        <v>7.6</v>
      </c>
      <c r="E748" s="66">
        <v>1</v>
      </c>
      <c r="F748" s="67">
        <f>tblGem[[#This Row],[Aantal]]-SUMIFS(tblGem[Aantal],tblGem[Datum],tblGem[[#This Row],[Datum]]-1,tblGem[Plaats],tblGem[[#This Row],[Plaats]])</f>
        <v>0</v>
      </c>
      <c r="G748" s="59" t="str">
        <f>INDEX(tblGemProv[Grootte],MATCH(tblGem[[#This Row],[Plaats]],tblGemProv[Gemeentenaam],0))</f>
        <v>Klein</v>
      </c>
      <c r="H748" s="59" t="str">
        <f>INDEX(tblGemProv[Provincie],MATCH(tblGem[[#This Row],[Plaats]],tblGemProv[Gemeentenaam],0))</f>
        <v>Limburg</v>
      </c>
      <c r="I748" s="68">
        <f>INDEX(tblGemProv[InwonerAantal],MATCH(tblGem[[#This Row],[Plaats]],tblGemProv[Gemeentenaam],0))</f>
        <v>13106</v>
      </c>
      <c r="J748" s="69">
        <f>tblGem[[#This Row],[Aantal]]/INDEX($N$5:$N$16,MATCH(tblGem[[#This Row],[Prov]],$M$5:$M$16,0))*100000</f>
        <v>8.9509648244984322E-2</v>
      </c>
      <c r="K748" s="69">
        <f>tblGem[[#This Row],[Aantal]]/tblGem[[#This Row],[Inwoners]]*100000</f>
        <v>7.6300930871356627</v>
      </c>
      <c r="L748" s="59"/>
      <c r="M748" s="60"/>
      <c r="N748" s="58"/>
    </row>
    <row r="749" spans="2:14" x14ac:dyDescent="0.3">
      <c r="B749" s="63">
        <v>43911</v>
      </c>
      <c r="C749" s="66" t="s">
        <v>36</v>
      </c>
      <c r="D749" s="65">
        <v>20</v>
      </c>
      <c r="E749" s="66">
        <v>6</v>
      </c>
      <c r="F749" s="67">
        <f>tblGem[[#This Row],[Aantal]]-SUMIFS(tblGem[Aantal],tblGem[Datum],tblGem[[#This Row],[Datum]]-1,tblGem[Plaats],tblGem[[#This Row],[Plaats]])</f>
        <v>2</v>
      </c>
      <c r="G749" s="59" t="str">
        <f>INDEX(tblGemProv[Grootte],MATCH(tblGem[[#This Row],[Plaats]],tblGemProv[Gemeentenaam],0))</f>
        <v>Klein</v>
      </c>
      <c r="H749" s="59" t="str">
        <f>INDEX(tblGemProv[Provincie],MATCH(tblGem[[#This Row],[Plaats]],tblGemProv[Gemeentenaam],0))</f>
        <v>Noord-Holland</v>
      </c>
      <c r="I749" s="68">
        <f>INDEX(tblGemProv[InwonerAantal],MATCH(tblGem[[#This Row],[Plaats]],tblGemProv[Gemeentenaam],0))</f>
        <v>29941</v>
      </c>
      <c r="J749" s="69">
        <f>tblGem[[#This Row],[Aantal]]/INDEX($N$5:$N$16,MATCH(tblGem[[#This Row],[Prov]],$M$5:$M$16,0))*100000</f>
        <v>0.21192561975881449</v>
      </c>
      <c r="K749" s="69">
        <f>tblGem[[#This Row],[Aantal]]/tblGem[[#This Row],[Inwoners]]*100000</f>
        <v>20.039410841321267</v>
      </c>
      <c r="L749" s="59"/>
      <c r="M749" s="60"/>
      <c r="N749" s="58"/>
    </row>
    <row r="750" spans="2:14" x14ac:dyDescent="0.3">
      <c r="B750" s="63">
        <v>43911</v>
      </c>
      <c r="C750" s="66" t="s">
        <v>37</v>
      </c>
      <c r="D750" s="65">
        <v>13.5</v>
      </c>
      <c r="E750" s="66">
        <v>9</v>
      </c>
      <c r="F750" s="67">
        <f>tblGem[[#This Row],[Aantal]]-SUMIFS(tblGem[Aantal],tblGem[Datum],tblGem[[#This Row],[Datum]]-1,tblGem[Plaats],tblGem[[#This Row],[Plaats]])</f>
        <v>1</v>
      </c>
      <c r="G750" s="59" t="str">
        <f>INDEX(tblGemProv[Grootte],MATCH(tblGem[[#This Row],[Plaats]],tblGemProv[Gemeentenaam],0))</f>
        <v>Middelgroot</v>
      </c>
      <c r="H750" s="59" t="str">
        <f>INDEX(tblGemProv[Provincie],MATCH(tblGem[[#This Row],[Plaats]],tblGemProv[Gemeentenaam],0))</f>
        <v>Noord-Brabant</v>
      </c>
      <c r="I750" s="68">
        <f>INDEX(tblGemProv[InwonerAantal],MATCH(tblGem[[#This Row],[Plaats]],tblGemProv[Gemeentenaam],0))</f>
        <v>66354</v>
      </c>
      <c r="J750" s="69">
        <f>tblGem[[#This Row],[Aantal]]/INDEX($N$5:$N$16,MATCH(tblGem[[#This Row],[Prov]],$M$5:$M$16,0))*100000</f>
        <v>0.35597238603544057</v>
      </c>
      <c r="K750" s="69">
        <f>tblGem[[#This Row],[Aantal]]/tblGem[[#This Row],[Inwoners]]*100000</f>
        <v>13.563613346595535</v>
      </c>
      <c r="L750" s="59"/>
      <c r="M750" s="60"/>
      <c r="N750" s="58"/>
    </row>
    <row r="751" spans="2:14" x14ac:dyDescent="0.3">
      <c r="B751" s="63">
        <v>43911</v>
      </c>
      <c r="C751" s="66" t="s">
        <v>38</v>
      </c>
      <c r="D751" s="65">
        <v>2.2999999999999998</v>
      </c>
      <c r="E751" s="66">
        <v>1</v>
      </c>
      <c r="F751" s="67">
        <f>tblGem[[#This Row],[Aantal]]-SUMIFS(tblGem[Aantal],tblGem[Datum],tblGem[[#This Row],[Datum]]-1,tblGem[Plaats],tblGem[[#This Row],[Plaats]])</f>
        <v>0</v>
      </c>
      <c r="G751" s="59" t="str">
        <f>INDEX(tblGemProv[Grootte],MATCH(tblGem[[#This Row],[Plaats]],tblGemProv[Gemeentenaam],0))</f>
        <v>Klein</v>
      </c>
      <c r="H751" s="59" t="str">
        <f>INDEX(tblGemProv[Provincie],MATCH(tblGem[[#This Row],[Plaats]],tblGemProv[Gemeentenaam],0))</f>
        <v>Gelderland</v>
      </c>
      <c r="I751" s="68">
        <f>INDEX(tblGemProv[InwonerAantal],MATCH(tblGem[[#This Row],[Plaats]],tblGemProv[Gemeentenaam],0))</f>
        <v>44029</v>
      </c>
      <c r="J751" s="69">
        <f>tblGem[[#This Row],[Aantal]]/INDEX($N$5:$N$16,MATCH(tblGem[[#This Row],[Prov]],$M$5:$M$16,0))*100000</f>
        <v>4.8541262257275487E-2</v>
      </c>
      <c r="K751" s="69">
        <f>tblGem[[#This Row],[Aantal]]/tblGem[[#This Row],[Inwoners]]*100000</f>
        <v>2.2712303254673056</v>
      </c>
      <c r="L751" s="59"/>
      <c r="M751" s="60"/>
      <c r="N751" s="58"/>
    </row>
    <row r="752" spans="2:14" x14ac:dyDescent="0.3">
      <c r="B752" s="63">
        <v>43911</v>
      </c>
      <c r="C752" s="66" t="s">
        <v>39</v>
      </c>
      <c r="D752" s="65">
        <v>133.1</v>
      </c>
      <c r="E752" s="66">
        <v>41</v>
      </c>
      <c r="F752" s="67">
        <f>tblGem[[#This Row],[Aantal]]-SUMIFS(tblGem[Aantal],tblGem[Datum],tblGem[[#This Row],[Datum]]-1,tblGem[Plaats],tblGem[[#This Row],[Plaats]])</f>
        <v>4</v>
      </c>
      <c r="G752" s="59" t="str">
        <f>INDEX(tblGemProv[Grootte],MATCH(tblGem[[#This Row],[Plaats]],tblGemProv[Gemeentenaam],0))</f>
        <v>Klein</v>
      </c>
      <c r="H752" s="59" t="str">
        <f>INDEX(tblGemProv[Provincie],MATCH(tblGem[[#This Row],[Plaats]],tblGemProv[Gemeentenaam],0))</f>
        <v>Noord-Brabant</v>
      </c>
      <c r="I752" s="68">
        <f>INDEX(tblGemProv[InwonerAantal],MATCH(tblGem[[#This Row],[Plaats]],tblGemProv[Gemeentenaam],0))</f>
        <v>30550</v>
      </c>
      <c r="J752" s="69">
        <f>tblGem[[#This Row],[Aantal]]/INDEX($N$5:$N$16,MATCH(tblGem[[#This Row],[Prov]],$M$5:$M$16,0))*100000</f>
        <v>1.6216519808281185</v>
      </c>
      <c r="K752" s="69">
        <f>tblGem[[#This Row],[Aantal]]/tblGem[[#This Row],[Inwoners]]*100000</f>
        <v>134.20621931260229</v>
      </c>
      <c r="L752" s="59"/>
      <c r="M752" s="60"/>
      <c r="N752" s="58"/>
    </row>
    <row r="753" spans="2:14" x14ac:dyDescent="0.3">
      <c r="B753" s="63">
        <v>43911</v>
      </c>
      <c r="C753" s="66" t="s">
        <v>40</v>
      </c>
      <c r="D753" s="65">
        <v>36.9</v>
      </c>
      <c r="E753" s="66">
        <v>11</v>
      </c>
      <c r="F753" s="67">
        <f>tblGem[[#This Row],[Aantal]]-SUMIFS(tblGem[Aantal],tblGem[Datum],tblGem[[#This Row],[Datum]]-1,tblGem[Plaats],tblGem[[#This Row],[Plaats]])</f>
        <v>3</v>
      </c>
      <c r="G753" s="59" t="str">
        <f>INDEX(tblGemProv[Grootte],MATCH(tblGem[[#This Row],[Plaats]],tblGemProv[Gemeentenaam],0))</f>
        <v>Klein</v>
      </c>
      <c r="H753" s="59" t="str">
        <f>INDEX(tblGemProv[Provincie],MATCH(tblGem[[#This Row],[Plaats]],tblGemProv[Gemeentenaam],0))</f>
        <v>Noord-Brabant</v>
      </c>
      <c r="I753" s="68">
        <f>INDEX(tblGemProv[InwonerAantal],MATCH(tblGem[[#This Row],[Plaats]],tblGemProv[Gemeentenaam],0))</f>
        <v>29497</v>
      </c>
      <c r="J753" s="69">
        <f>tblGem[[#This Row],[Aantal]]/INDEX($N$5:$N$16,MATCH(tblGem[[#This Row],[Prov]],$M$5:$M$16,0))*100000</f>
        <v>0.43507736070998299</v>
      </c>
      <c r="K753" s="69">
        <f>tblGem[[#This Row],[Aantal]]/tblGem[[#This Row],[Inwoners]]*100000</f>
        <v>37.291927992677223</v>
      </c>
      <c r="L753" s="59"/>
      <c r="M753" s="60"/>
      <c r="N753" s="58"/>
    </row>
    <row r="754" spans="2:14" x14ac:dyDescent="0.3">
      <c r="B754" s="63">
        <v>43911</v>
      </c>
      <c r="C754" s="66" t="s">
        <v>41</v>
      </c>
      <c r="D754" s="65">
        <v>34.799999999999997</v>
      </c>
      <c r="E754" s="66">
        <v>9</v>
      </c>
      <c r="F754" s="67">
        <f>tblGem[[#This Row],[Aantal]]-SUMIFS(tblGem[Aantal],tblGem[Datum],tblGem[[#This Row],[Datum]]-1,tblGem[Plaats],tblGem[[#This Row],[Plaats]])</f>
        <v>1</v>
      </c>
      <c r="G754" s="59" t="str">
        <f>INDEX(tblGemProv[Grootte],MATCH(tblGem[[#This Row],[Plaats]],tblGemProv[Gemeentenaam],0))</f>
        <v>Klein</v>
      </c>
      <c r="H754" s="59" t="str">
        <f>INDEX(tblGemProv[Provincie],MATCH(tblGem[[#This Row],[Plaats]],tblGemProv[Gemeentenaam],0))</f>
        <v>Gelderland</v>
      </c>
      <c r="I754" s="68">
        <f>INDEX(tblGemProv[InwonerAantal],MATCH(tblGem[[#This Row],[Plaats]],tblGemProv[Gemeentenaam],0))</f>
        <v>25798</v>
      </c>
      <c r="J754" s="69">
        <f>tblGem[[#This Row],[Aantal]]/INDEX($N$5:$N$16,MATCH(tblGem[[#This Row],[Prov]],$M$5:$M$16,0))*100000</f>
        <v>0.43687136031547941</v>
      </c>
      <c r="K754" s="69">
        <f>tblGem[[#This Row],[Aantal]]/tblGem[[#This Row],[Inwoners]]*100000</f>
        <v>34.886425304287151</v>
      </c>
      <c r="L754" s="59"/>
      <c r="M754" s="60"/>
      <c r="N754" s="58"/>
    </row>
    <row r="755" spans="2:14" x14ac:dyDescent="0.3">
      <c r="B755" s="63">
        <v>43911</v>
      </c>
      <c r="C755" s="66" t="s">
        <v>42</v>
      </c>
      <c r="D755" s="65">
        <v>14.6</v>
      </c>
      <c r="E755" s="66">
        <v>6</v>
      </c>
      <c r="F755" s="67">
        <f>tblGem[[#This Row],[Aantal]]-SUMIFS(tblGem[Aantal],tblGem[Datum],tblGem[[#This Row],[Datum]]-1,tblGem[Plaats],tblGem[[#This Row],[Plaats]])</f>
        <v>0</v>
      </c>
      <c r="G755" s="59" t="str">
        <f>INDEX(tblGemProv[Grootte],MATCH(tblGem[[#This Row],[Plaats]],tblGemProv[Gemeentenaam],0))</f>
        <v>Klein</v>
      </c>
      <c r="H755" s="59" t="str">
        <f>INDEX(tblGemProv[Provincie],MATCH(tblGem[[#This Row],[Plaats]],tblGemProv[Gemeentenaam],0))</f>
        <v>Noord-Holland</v>
      </c>
      <c r="I755" s="68">
        <f>INDEX(tblGemProv[InwonerAantal],MATCH(tblGem[[#This Row],[Plaats]],tblGemProv[Gemeentenaam],0))</f>
        <v>41077</v>
      </c>
      <c r="J755" s="69">
        <f>tblGem[[#This Row],[Aantal]]/INDEX($N$5:$N$16,MATCH(tblGem[[#This Row],[Prov]],$M$5:$M$16,0))*100000</f>
        <v>0.21192561975881449</v>
      </c>
      <c r="K755" s="69">
        <f>tblGem[[#This Row],[Aantal]]/tblGem[[#This Row],[Inwoners]]*100000</f>
        <v>14.606714219636292</v>
      </c>
      <c r="L755" s="59"/>
      <c r="M755" s="60"/>
      <c r="N755" s="58"/>
    </row>
    <row r="756" spans="2:14" x14ac:dyDescent="0.3">
      <c r="B756" s="63">
        <v>43911</v>
      </c>
      <c r="C756" s="66" t="s">
        <v>43</v>
      </c>
      <c r="D756" s="65">
        <v>34.700000000000003</v>
      </c>
      <c r="E756" s="66">
        <v>7</v>
      </c>
      <c r="F756" s="67">
        <f>tblGem[[#This Row],[Aantal]]-SUMIFS(tblGem[Aantal],tblGem[Datum],tblGem[[#This Row],[Datum]]-1,tblGem[Plaats],tblGem[[#This Row],[Plaats]])</f>
        <v>1</v>
      </c>
      <c r="G756" s="59" t="str">
        <f>INDEX(tblGemProv[Grootte],MATCH(tblGem[[#This Row],[Plaats]],tblGemProv[Gemeentenaam],0))</f>
        <v>Klein</v>
      </c>
      <c r="H756" s="59" t="str">
        <f>INDEX(tblGemProv[Provincie],MATCH(tblGem[[#This Row],[Plaats]],tblGemProv[Gemeentenaam],0))</f>
        <v>Noord-Brabant</v>
      </c>
      <c r="I756" s="68">
        <f>INDEX(tblGemProv[InwonerAantal],MATCH(tblGem[[#This Row],[Plaats]],tblGemProv[Gemeentenaam],0))</f>
        <v>20144</v>
      </c>
      <c r="J756" s="69">
        <f>tblGem[[#This Row],[Aantal]]/INDEX($N$5:$N$16,MATCH(tblGem[[#This Row],[Prov]],$M$5:$M$16,0))*100000</f>
        <v>0.27686741136089826</v>
      </c>
      <c r="K756" s="69">
        <f>tblGem[[#This Row],[Aantal]]/tblGem[[#This Row],[Inwoners]]*100000</f>
        <v>34.749801429706118</v>
      </c>
      <c r="L756" s="59"/>
      <c r="M756" s="60"/>
      <c r="N756" s="58"/>
    </row>
    <row r="757" spans="2:14" x14ac:dyDescent="0.3">
      <c r="B757" s="63">
        <v>43911</v>
      </c>
      <c r="C757" s="66" t="s">
        <v>44</v>
      </c>
      <c r="D757" s="65">
        <v>35.700000000000003</v>
      </c>
      <c r="E757" s="66">
        <v>4</v>
      </c>
      <c r="F757" s="67">
        <f>tblGem[[#This Row],[Aantal]]-SUMIFS(tblGem[Aantal],tblGem[Datum],tblGem[[#This Row],[Datum]]-1,tblGem[Plaats],tblGem[[#This Row],[Plaats]])</f>
        <v>1</v>
      </c>
      <c r="G757" s="59" t="str">
        <f>INDEX(tblGemProv[Grootte],MATCH(tblGem[[#This Row],[Plaats]],tblGemProv[Gemeentenaam],0))</f>
        <v>Klein</v>
      </c>
      <c r="H757" s="59" t="str">
        <f>INDEX(tblGemProv[Provincie],MATCH(tblGem[[#This Row],[Plaats]],tblGemProv[Gemeentenaam],0))</f>
        <v>Noord-Holland</v>
      </c>
      <c r="I757" s="68">
        <f>INDEX(tblGemProv[InwonerAantal],MATCH(tblGem[[#This Row],[Plaats]],tblGemProv[Gemeentenaam],0))</f>
        <v>10795</v>
      </c>
      <c r="J757" s="69">
        <f>tblGem[[#This Row],[Aantal]]/INDEX($N$5:$N$16,MATCH(tblGem[[#This Row],[Prov]],$M$5:$M$16,0))*100000</f>
        <v>0.14128374650587636</v>
      </c>
      <c r="K757" s="69">
        <f>tblGem[[#This Row],[Aantal]]/tblGem[[#This Row],[Inwoners]]*100000</f>
        <v>37.054191755442332</v>
      </c>
      <c r="L757" s="59"/>
      <c r="M757" s="60"/>
      <c r="N757" s="58"/>
    </row>
    <row r="758" spans="2:14" x14ac:dyDescent="0.3">
      <c r="B758" s="63">
        <v>43911</v>
      </c>
      <c r="C758" s="66" t="s">
        <v>45</v>
      </c>
      <c r="D758" s="65">
        <v>34.200000000000003</v>
      </c>
      <c r="E758" s="66">
        <v>8</v>
      </c>
      <c r="F758" s="67">
        <f>tblGem[[#This Row],[Aantal]]-SUMIFS(tblGem[Aantal],tblGem[Datum],tblGem[[#This Row],[Datum]]-1,tblGem[Plaats],tblGem[[#This Row],[Plaats]])</f>
        <v>5</v>
      </c>
      <c r="G758" s="59" t="str">
        <f>INDEX(tblGemProv[Grootte],MATCH(tblGem[[#This Row],[Plaats]],tblGemProv[Gemeentenaam],0))</f>
        <v>Klein</v>
      </c>
      <c r="H758" s="59" t="str">
        <f>INDEX(tblGemProv[Provincie],MATCH(tblGem[[#This Row],[Plaats]],tblGemProv[Gemeentenaam],0))</f>
        <v>Noord-Holland</v>
      </c>
      <c r="I758" s="68">
        <f>INDEX(tblGemProv[InwonerAantal],MATCH(tblGem[[#This Row],[Plaats]],tblGemProv[Gemeentenaam],0))</f>
        <v>23208</v>
      </c>
      <c r="J758" s="69">
        <f>tblGem[[#This Row],[Aantal]]/INDEX($N$5:$N$16,MATCH(tblGem[[#This Row],[Prov]],$M$5:$M$16,0))*100000</f>
        <v>0.28256749301175271</v>
      </c>
      <c r="K758" s="69">
        <f>tblGem[[#This Row],[Aantal]]/tblGem[[#This Row],[Inwoners]]*100000</f>
        <v>34.470872113064459</v>
      </c>
      <c r="L758" s="59"/>
      <c r="M758" s="60"/>
      <c r="N758" s="58"/>
    </row>
    <row r="759" spans="2:14" x14ac:dyDescent="0.3">
      <c r="B759" s="63">
        <v>43911</v>
      </c>
      <c r="C759" s="66" t="s">
        <v>46</v>
      </c>
      <c r="D759" s="65">
        <v>8.6999999999999993</v>
      </c>
      <c r="E759" s="66">
        <v>3</v>
      </c>
      <c r="F759" s="67">
        <f>tblGem[[#This Row],[Aantal]]-SUMIFS(tblGem[Aantal],tblGem[Datum],tblGem[[#This Row],[Datum]]-1,tblGem[Plaats],tblGem[[#This Row],[Plaats]])</f>
        <v>2</v>
      </c>
      <c r="G759" s="59" t="str">
        <f>INDEX(tblGemProv[Grootte],MATCH(tblGem[[#This Row],[Plaats]],tblGemProv[Gemeentenaam],0))</f>
        <v>Klein</v>
      </c>
      <c r="H759" s="59" t="str">
        <f>INDEX(tblGemProv[Provincie],MATCH(tblGem[[#This Row],[Plaats]],tblGemProv[Gemeentenaam],0))</f>
        <v>Zuid-Holland</v>
      </c>
      <c r="I759" s="68">
        <f>INDEX(tblGemProv[InwonerAantal],MATCH(tblGem[[#This Row],[Plaats]],tblGemProv[Gemeentenaam],0))</f>
        <v>33948</v>
      </c>
      <c r="J759" s="69">
        <f>tblGem[[#This Row],[Aantal]]/INDEX($N$5:$N$16,MATCH(tblGem[[#This Row],[Prov]],$M$5:$M$16,0))*100000</f>
        <v>8.2281727148307338E-2</v>
      </c>
      <c r="K759" s="69">
        <f>tblGem[[#This Row],[Aantal]]/tblGem[[#This Row],[Inwoners]]*100000</f>
        <v>8.837044892188052</v>
      </c>
      <c r="L759" s="59"/>
      <c r="M759" s="60"/>
      <c r="N759" s="58"/>
    </row>
    <row r="760" spans="2:14" x14ac:dyDescent="0.3">
      <c r="B760" s="63">
        <v>43911</v>
      </c>
      <c r="C760" s="66" t="s">
        <v>47</v>
      </c>
      <c r="D760" s="65">
        <v>302.2</v>
      </c>
      <c r="E760" s="66">
        <v>32</v>
      </c>
      <c r="F760" s="67">
        <f>tblGem[[#This Row],[Aantal]]-SUMIFS(tblGem[Aantal],tblGem[Datum],tblGem[[#This Row],[Datum]]-1,tblGem[Plaats],tblGem[[#This Row],[Plaats]])</f>
        <v>7</v>
      </c>
      <c r="G760" s="59" t="str">
        <f>INDEX(tblGemProv[Grootte],MATCH(tblGem[[#This Row],[Plaats]],tblGemProv[Gemeentenaam],0))</f>
        <v>Klein</v>
      </c>
      <c r="H760" s="59" t="str">
        <f>INDEX(tblGemProv[Provincie],MATCH(tblGem[[#This Row],[Plaats]],tblGemProv[Gemeentenaam],0))</f>
        <v>Noord-Brabant</v>
      </c>
      <c r="I760" s="68">
        <f>INDEX(tblGemProv[InwonerAantal],MATCH(tblGem[[#This Row],[Plaats]],tblGemProv[Gemeentenaam],0))</f>
        <v>10502</v>
      </c>
      <c r="J760" s="69">
        <f>tblGem[[#This Row],[Aantal]]/INDEX($N$5:$N$16,MATCH(tblGem[[#This Row],[Prov]],$M$5:$M$16,0))*100000</f>
        <v>1.2656795947926778</v>
      </c>
      <c r="K760" s="69">
        <f>tblGem[[#This Row],[Aantal]]/tblGem[[#This Row],[Inwoners]]*100000</f>
        <v>304.703865930299</v>
      </c>
      <c r="L760" s="59"/>
      <c r="M760" s="60"/>
      <c r="N760" s="58"/>
    </row>
    <row r="761" spans="2:14" x14ac:dyDescent="0.3">
      <c r="B761" s="63">
        <v>43911</v>
      </c>
      <c r="C761" s="66" t="s">
        <v>48</v>
      </c>
      <c r="D761" s="65">
        <v>0</v>
      </c>
      <c r="E761" s="66">
        <v>0</v>
      </c>
      <c r="F761" s="67">
        <f>tblGem[[#This Row],[Aantal]]-SUMIFS(tblGem[Aantal],tblGem[Datum],tblGem[[#This Row],[Datum]]-1,tblGem[Plaats],tblGem[[#This Row],[Plaats]])</f>
        <v>0</v>
      </c>
      <c r="G761" s="59" t="str">
        <f>INDEX(tblGemProv[Grootte],MATCH(tblGem[[#This Row],[Plaats]],tblGemProv[Gemeentenaam],0))</f>
        <v>Klein</v>
      </c>
      <c r="H761" s="59" t="str">
        <f>INDEX(tblGemProv[Provincie],MATCH(tblGem[[#This Row],[Plaats]],tblGemProv[Gemeentenaam],0))</f>
        <v>Drenthe</v>
      </c>
      <c r="I761" s="68">
        <f>INDEX(tblGemProv[InwonerAantal],MATCH(tblGem[[#This Row],[Plaats]],tblGemProv[Gemeentenaam],0))</f>
        <v>25351</v>
      </c>
      <c r="J761" s="69">
        <f>tblGem[[#This Row],[Aantal]]/INDEX($N$5:$N$16,MATCH(tblGem[[#This Row],[Prov]],$M$5:$M$16,0))*100000</f>
        <v>0</v>
      </c>
      <c r="K761" s="69">
        <f>tblGem[[#This Row],[Aantal]]/tblGem[[#This Row],[Inwoners]]*100000</f>
        <v>0</v>
      </c>
      <c r="L761" s="59"/>
      <c r="M761" s="60"/>
      <c r="N761" s="58"/>
    </row>
    <row r="762" spans="2:14" x14ac:dyDescent="0.3">
      <c r="B762" s="63">
        <v>43911</v>
      </c>
      <c r="C762" s="66" t="s">
        <v>49</v>
      </c>
      <c r="D762" s="65">
        <v>17.2</v>
      </c>
      <c r="E762" s="66">
        <v>4</v>
      </c>
      <c r="F762" s="67">
        <f>tblGem[[#This Row],[Aantal]]-SUMIFS(tblGem[Aantal],tblGem[Datum],tblGem[[#This Row],[Datum]]-1,tblGem[Plaats],tblGem[[#This Row],[Plaats]])</f>
        <v>1</v>
      </c>
      <c r="G762" s="59" t="str">
        <f>INDEX(tblGemProv[Grootte],MATCH(tblGem[[#This Row],[Plaats]],tblGemProv[Gemeentenaam],0))</f>
        <v>Klein</v>
      </c>
      <c r="H762" s="59" t="str">
        <f>INDEX(tblGemProv[Provincie],MATCH(tblGem[[#This Row],[Plaats]],tblGemProv[Gemeentenaam],0))</f>
        <v>Overijssel</v>
      </c>
      <c r="I762" s="68">
        <f>INDEX(tblGemProv[InwonerAantal],MATCH(tblGem[[#This Row],[Plaats]],tblGemProv[Gemeentenaam],0))</f>
        <v>23124</v>
      </c>
      <c r="J762" s="69">
        <f>tblGem[[#This Row],[Aantal]]/INDEX($N$5:$N$16,MATCH(tblGem[[#This Row],[Prov]],$M$5:$M$16,0))*100000</f>
        <v>0.34737269008016491</v>
      </c>
      <c r="K762" s="69">
        <f>tblGem[[#This Row],[Aantal]]/tblGem[[#This Row],[Inwoners]]*100000</f>
        <v>17.298045320878742</v>
      </c>
      <c r="L762" s="59"/>
      <c r="M762" s="60"/>
      <c r="N762" s="58"/>
    </row>
    <row r="763" spans="2:14" x14ac:dyDescent="0.3">
      <c r="B763" s="63">
        <v>43911</v>
      </c>
      <c r="C763" s="66" t="s">
        <v>50</v>
      </c>
      <c r="D763" s="65">
        <v>13.2</v>
      </c>
      <c r="E763" s="66">
        <v>3</v>
      </c>
      <c r="F763" s="67">
        <f>tblGem[[#This Row],[Aantal]]-SUMIFS(tblGem[Aantal],tblGem[Datum],tblGem[[#This Row],[Datum]]-1,tblGem[Plaats],tblGem[[#This Row],[Plaats]])</f>
        <v>0</v>
      </c>
      <c r="G763" s="59" t="str">
        <f>INDEX(tblGemProv[Grootte],MATCH(tblGem[[#This Row],[Plaats]],tblGemProv[Gemeentenaam],0))</f>
        <v>Klein</v>
      </c>
      <c r="H763" s="59" t="str">
        <f>INDEX(tblGemProv[Provincie],MATCH(tblGem[[#This Row],[Plaats]],tblGemProv[Gemeentenaam],0))</f>
        <v>Zeeland</v>
      </c>
      <c r="I763" s="68">
        <f>INDEX(tblGemProv[InwonerAantal],MATCH(tblGem[[#This Row],[Plaats]],tblGemProv[Gemeentenaam],0))</f>
        <v>22716</v>
      </c>
      <c r="J763" s="69">
        <f>tblGem[[#This Row],[Aantal]]/INDEX($N$5:$N$16,MATCH(tblGem[[#This Row],[Prov]],$M$5:$M$16,0))*100000</f>
        <v>0.78471582824139952</v>
      </c>
      <c r="K763" s="69">
        <f>tblGem[[#This Row],[Aantal]]/tblGem[[#This Row],[Inwoners]]*100000</f>
        <v>13.206550449022716</v>
      </c>
      <c r="L763" s="59"/>
      <c r="M763" s="60"/>
      <c r="N763" s="58"/>
    </row>
    <row r="764" spans="2:14" x14ac:dyDescent="0.3">
      <c r="B764" s="63">
        <v>43911</v>
      </c>
      <c r="C764" s="66" t="s">
        <v>51</v>
      </c>
      <c r="D764" s="65">
        <v>20.6</v>
      </c>
      <c r="E764" s="66">
        <v>6</v>
      </c>
      <c r="F764" s="67">
        <f>tblGem[[#This Row],[Aantal]]-SUMIFS(tblGem[Aantal],tblGem[Datum],tblGem[[#This Row],[Datum]]-1,tblGem[Plaats],tblGem[[#This Row],[Plaats]])</f>
        <v>1</v>
      </c>
      <c r="G764" s="59" t="str">
        <f>INDEX(tblGemProv[Grootte],MATCH(tblGem[[#This Row],[Plaats]],tblGemProv[Gemeentenaam],0))</f>
        <v>Klein</v>
      </c>
      <c r="H764" s="59" t="str">
        <f>INDEX(tblGemProv[Provincie],MATCH(tblGem[[#This Row],[Plaats]],tblGemProv[Gemeentenaam],0))</f>
        <v>Noord-Brabant</v>
      </c>
      <c r="I764" s="68">
        <f>INDEX(tblGemProv[InwonerAantal],MATCH(tblGem[[#This Row],[Plaats]],tblGemProv[Gemeentenaam],0))</f>
        <v>28853</v>
      </c>
      <c r="J764" s="69">
        <f>tblGem[[#This Row],[Aantal]]/INDEX($N$5:$N$16,MATCH(tblGem[[#This Row],[Prov]],$M$5:$M$16,0))*100000</f>
        <v>0.23731492402362706</v>
      </c>
      <c r="K764" s="69">
        <f>tblGem[[#This Row],[Aantal]]/tblGem[[#This Row],[Inwoners]]*100000</f>
        <v>20.795064637992585</v>
      </c>
      <c r="L764" s="59"/>
      <c r="M764" s="60"/>
      <c r="N764" s="58"/>
    </row>
    <row r="765" spans="2:14" x14ac:dyDescent="0.3">
      <c r="B765" s="63">
        <v>43911</v>
      </c>
      <c r="C765" s="66" t="s">
        <v>52</v>
      </c>
      <c r="D765" s="65">
        <v>35.799999999999997</v>
      </c>
      <c r="E765" s="66">
        <v>11</v>
      </c>
      <c r="F765" s="67">
        <f>tblGem[[#This Row],[Aantal]]-SUMIFS(tblGem[Aantal],tblGem[Datum],tblGem[[#This Row],[Datum]]-1,tblGem[Plaats],tblGem[[#This Row],[Plaats]])</f>
        <v>5</v>
      </c>
      <c r="G765" s="59" t="str">
        <f>INDEX(tblGemProv[Grootte],MATCH(tblGem[[#This Row],[Plaats]],tblGemProv[Gemeentenaam],0))</f>
        <v>Klein</v>
      </c>
      <c r="H765" s="59" t="str">
        <f>INDEX(tblGemProv[Provincie],MATCH(tblGem[[#This Row],[Plaats]],tblGemProv[Gemeentenaam],0))</f>
        <v>Noord-Brabant</v>
      </c>
      <c r="I765" s="68">
        <f>INDEX(tblGemProv[InwonerAantal],MATCH(tblGem[[#This Row],[Plaats]],tblGemProv[Gemeentenaam],0))</f>
        <v>30672</v>
      </c>
      <c r="J765" s="69">
        <f>tblGem[[#This Row],[Aantal]]/INDEX($N$5:$N$16,MATCH(tblGem[[#This Row],[Prov]],$M$5:$M$16,0))*100000</f>
        <v>0.43507736070998299</v>
      </c>
      <c r="K765" s="69">
        <f>tblGem[[#This Row],[Aantal]]/tblGem[[#This Row],[Inwoners]]*100000</f>
        <v>35.863328116849246</v>
      </c>
      <c r="L765" s="59"/>
      <c r="M765" s="60"/>
      <c r="N765" s="58"/>
    </row>
    <row r="766" spans="2:14" x14ac:dyDescent="0.3">
      <c r="B766" s="63">
        <v>43911</v>
      </c>
      <c r="C766" s="66" t="s">
        <v>53</v>
      </c>
      <c r="D766" s="65">
        <v>72.3</v>
      </c>
      <c r="E766" s="66">
        <v>133</v>
      </c>
      <c r="F766" s="67">
        <f>tblGem[[#This Row],[Aantal]]-SUMIFS(tblGem[Aantal],tblGem[Datum],tblGem[[#This Row],[Datum]]-1,tblGem[Plaats],tblGem[[#This Row],[Plaats]])</f>
        <v>12</v>
      </c>
      <c r="G766" s="59" t="str">
        <f>INDEX(tblGemProv[Grootte],MATCH(tblGem[[#This Row],[Plaats]],tblGemProv[Gemeentenaam],0))</f>
        <v>Groot</v>
      </c>
      <c r="H766" s="59" t="str">
        <f>INDEX(tblGemProv[Provincie],MATCH(tblGem[[#This Row],[Plaats]],tblGemProv[Gemeentenaam],0))</f>
        <v>Noord-Brabant</v>
      </c>
      <c r="I766" s="68">
        <f>INDEX(tblGemProv[InwonerAantal],MATCH(tblGem[[#This Row],[Plaats]],tblGemProv[Gemeentenaam],0))</f>
        <v>183448</v>
      </c>
      <c r="J766" s="69">
        <f>tblGem[[#This Row],[Aantal]]/INDEX($N$5:$N$16,MATCH(tblGem[[#This Row],[Prov]],$M$5:$M$16,0))*100000</f>
        <v>5.2604808158570666</v>
      </c>
      <c r="K766" s="69">
        <f>tblGem[[#This Row],[Aantal]]/tblGem[[#This Row],[Inwoners]]*100000</f>
        <v>72.500109022720338</v>
      </c>
      <c r="L766" s="59"/>
      <c r="M766" s="60"/>
      <c r="N766" s="58"/>
    </row>
    <row r="767" spans="2:14" x14ac:dyDescent="0.3">
      <c r="B767" s="63">
        <v>43911</v>
      </c>
      <c r="C767" s="66" t="s">
        <v>54</v>
      </c>
      <c r="D767" s="65">
        <v>5.8</v>
      </c>
      <c r="E767" s="66">
        <v>1</v>
      </c>
      <c r="F767" s="67">
        <f>tblGem[[#This Row],[Aantal]]-SUMIFS(tblGem[Aantal],tblGem[Datum],tblGem[[#This Row],[Datum]]-1,tblGem[Plaats],tblGem[[#This Row],[Plaats]])</f>
        <v>0</v>
      </c>
      <c r="G767" s="59" t="str">
        <f>INDEX(tblGemProv[Grootte],MATCH(tblGem[[#This Row],[Plaats]],tblGemProv[Gemeentenaam],0))</f>
        <v>Klein</v>
      </c>
      <c r="H767" s="59" t="str">
        <f>INDEX(tblGemProv[Provincie],MATCH(tblGem[[#This Row],[Plaats]],tblGemProv[Gemeentenaam],0))</f>
        <v>Zuid-Holland</v>
      </c>
      <c r="I767" s="68">
        <f>INDEX(tblGemProv[InwonerAantal],MATCH(tblGem[[#This Row],[Plaats]],tblGemProv[Gemeentenaam],0))</f>
        <v>17040</v>
      </c>
      <c r="J767" s="69">
        <f>tblGem[[#This Row],[Aantal]]/INDEX($N$5:$N$16,MATCH(tblGem[[#This Row],[Prov]],$M$5:$M$16,0))*100000</f>
        <v>2.7427242382769109E-2</v>
      </c>
      <c r="K767" s="69">
        <f>tblGem[[#This Row],[Aantal]]/tblGem[[#This Row],[Inwoners]]*100000</f>
        <v>5.868544600938967</v>
      </c>
      <c r="L767" s="59"/>
      <c r="M767" s="60"/>
      <c r="N767" s="58"/>
    </row>
    <row r="768" spans="2:14" x14ac:dyDescent="0.3">
      <c r="B768" s="63">
        <v>43911</v>
      </c>
      <c r="C768" s="66" t="s">
        <v>55</v>
      </c>
      <c r="D768" s="65">
        <v>16.600000000000001</v>
      </c>
      <c r="E768" s="66">
        <v>6</v>
      </c>
      <c r="F768" s="67">
        <f>tblGem[[#This Row],[Aantal]]-SUMIFS(tblGem[Aantal],tblGem[Datum],tblGem[[#This Row],[Datum]]-1,tblGem[Plaats],tblGem[[#This Row],[Plaats]])</f>
        <v>1</v>
      </c>
      <c r="G768" s="59" t="str">
        <f>INDEX(tblGemProv[Grootte],MATCH(tblGem[[#This Row],[Plaats]],tblGemProv[Gemeentenaam],0))</f>
        <v>Klein</v>
      </c>
      <c r="H768" s="59" t="str">
        <f>INDEX(tblGemProv[Provincie],MATCH(tblGem[[#This Row],[Plaats]],tblGemProv[Gemeentenaam],0))</f>
        <v>Gelderland</v>
      </c>
      <c r="I768" s="68">
        <f>INDEX(tblGemProv[InwonerAantal],MATCH(tblGem[[#This Row],[Plaats]],tblGemProv[Gemeentenaam],0))</f>
        <v>36352</v>
      </c>
      <c r="J768" s="69">
        <f>tblGem[[#This Row],[Aantal]]/INDEX($N$5:$N$16,MATCH(tblGem[[#This Row],[Prov]],$M$5:$M$16,0))*100000</f>
        <v>0.29124757354365294</v>
      </c>
      <c r="K768" s="69">
        <f>tblGem[[#This Row],[Aantal]]/tblGem[[#This Row],[Inwoners]]*100000</f>
        <v>16.505281690140844</v>
      </c>
      <c r="L768" s="59"/>
      <c r="M768" s="60"/>
      <c r="N768" s="58"/>
    </row>
    <row r="769" spans="2:14" x14ac:dyDescent="0.3">
      <c r="B769" s="63">
        <v>43911</v>
      </c>
      <c r="C769" s="66" t="s">
        <v>56</v>
      </c>
      <c r="D769" s="65">
        <v>4.8</v>
      </c>
      <c r="E769" s="66">
        <v>1</v>
      </c>
      <c r="F769" s="67">
        <f>tblGem[[#This Row],[Aantal]]-SUMIFS(tblGem[Aantal],tblGem[Datum],tblGem[[#This Row],[Datum]]-1,tblGem[Plaats],tblGem[[#This Row],[Plaats]])</f>
        <v>0</v>
      </c>
      <c r="G769" s="59" t="str">
        <f>INDEX(tblGemProv[Grootte],MATCH(tblGem[[#This Row],[Plaats]],tblGemProv[Gemeentenaam],0))</f>
        <v>Klein</v>
      </c>
      <c r="H769" s="59" t="str">
        <f>INDEX(tblGemProv[Provincie],MATCH(tblGem[[#This Row],[Plaats]],tblGemProv[Gemeentenaam],0))</f>
        <v>Gelderland</v>
      </c>
      <c r="I769" s="68">
        <f>INDEX(tblGemProv[InwonerAantal],MATCH(tblGem[[#This Row],[Plaats]],tblGemProv[Gemeentenaam],0))</f>
        <v>20771</v>
      </c>
      <c r="J769" s="69">
        <f>tblGem[[#This Row],[Aantal]]/INDEX($N$5:$N$16,MATCH(tblGem[[#This Row],[Prov]],$M$5:$M$16,0))*100000</f>
        <v>4.8541262257275487E-2</v>
      </c>
      <c r="K769" s="69">
        <f>tblGem[[#This Row],[Aantal]]/tblGem[[#This Row],[Inwoners]]*100000</f>
        <v>4.8144046988589864</v>
      </c>
      <c r="L769" s="59"/>
      <c r="M769" s="60"/>
      <c r="N769" s="58"/>
    </row>
    <row r="770" spans="2:14" x14ac:dyDescent="0.3">
      <c r="B770" s="63">
        <v>43911</v>
      </c>
      <c r="C770" s="66" t="s">
        <v>57</v>
      </c>
      <c r="D770" s="65">
        <v>21.4</v>
      </c>
      <c r="E770" s="66">
        <v>6</v>
      </c>
      <c r="F770" s="67">
        <f>tblGem[[#This Row],[Aantal]]-SUMIFS(tblGem[Aantal],tblGem[Datum],tblGem[[#This Row],[Datum]]-1,tblGem[Plaats],tblGem[[#This Row],[Plaats]])</f>
        <v>0</v>
      </c>
      <c r="G770" s="59" t="str">
        <f>INDEX(tblGemProv[Grootte],MATCH(tblGem[[#This Row],[Plaats]],tblGemProv[Gemeentenaam],0))</f>
        <v>Klein</v>
      </c>
      <c r="H770" s="59" t="str">
        <f>INDEX(tblGemProv[Provincie],MATCH(tblGem[[#This Row],[Plaats]],tblGemProv[Gemeentenaam],0))</f>
        <v>Limburg</v>
      </c>
      <c r="I770" s="68">
        <f>INDEX(tblGemProv[InwonerAantal],MATCH(tblGem[[#This Row],[Plaats]],tblGemProv[Gemeentenaam],0))</f>
        <v>28241</v>
      </c>
      <c r="J770" s="69">
        <f>tblGem[[#This Row],[Aantal]]/INDEX($N$5:$N$16,MATCH(tblGem[[#This Row],[Prov]],$M$5:$M$16,0))*100000</f>
        <v>0.53705788946990596</v>
      </c>
      <c r="K770" s="69">
        <f>tblGem[[#This Row],[Aantal]]/tblGem[[#This Row],[Inwoners]]*100000</f>
        <v>21.245706596791898</v>
      </c>
      <c r="L770" s="59"/>
      <c r="M770" s="60"/>
      <c r="N770" s="58"/>
    </row>
    <row r="771" spans="2:14" x14ac:dyDescent="0.3">
      <c r="B771" s="63">
        <v>43911</v>
      </c>
      <c r="C771" s="66" t="s">
        <v>58</v>
      </c>
      <c r="D771" s="65">
        <v>19.7</v>
      </c>
      <c r="E771" s="66">
        <v>3</v>
      </c>
      <c r="F771" s="67">
        <f>tblGem[[#This Row],[Aantal]]-SUMIFS(tblGem[Aantal],tblGem[Datum],tblGem[[#This Row],[Datum]]-1,tblGem[Plaats],tblGem[[#This Row],[Plaats]])</f>
        <v>1</v>
      </c>
      <c r="G771" s="59" t="str">
        <f>INDEX(tblGemProv[Grootte],MATCH(tblGem[[#This Row],[Plaats]],tblGemProv[Gemeentenaam],0))</f>
        <v>Klein</v>
      </c>
      <c r="H771" s="59" t="str">
        <f>INDEX(tblGemProv[Provincie],MATCH(tblGem[[#This Row],[Plaats]],tblGemProv[Gemeentenaam],0))</f>
        <v>Utrecht</v>
      </c>
      <c r="I771" s="68">
        <f>INDEX(tblGemProv[InwonerAantal],MATCH(tblGem[[#This Row],[Plaats]],tblGemProv[Gemeentenaam],0))</f>
        <v>15214</v>
      </c>
      <c r="J771" s="69">
        <f>tblGem[[#This Row],[Aantal]]/INDEX($N$5:$N$16,MATCH(tblGem[[#This Row],[Prov]],$M$5:$M$16,0))*100000</f>
        <v>0.22547609276988362</v>
      </c>
      <c r="K771" s="69">
        <f>tblGem[[#This Row],[Aantal]]/tblGem[[#This Row],[Inwoners]]*100000</f>
        <v>19.718680163007754</v>
      </c>
      <c r="L771" s="59"/>
      <c r="M771" s="60"/>
      <c r="N771" s="58"/>
    </row>
    <row r="772" spans="2:14" x14ac:dyDescent="0.3">
      <c r="B772" s="63">
        <v>43911</v>
      </c>
      <c r="C772" s="66" t="s">
        <v>59</v>
      </c>
      <c r="D772" s="65">
        <v>0</v>
      </c>
      <c r="E772" s="66">
        <v>0</v>
      </c>
      <c r="F772" s="67">
        <f>tblGem[[#This Row],[Aantal]]-SUMIFS(tblGem[Aantal],tblGem[Datum],tblGem[[#This Row],[Datum]]-1,tblGem[Plaats],tblGem[[#This Row],[Plaats]])</f>
        <v>0</v>
      </c>
      <c r="G772" s="59" t="str">
        <f>INDEX(tblGemProv[Grootte],MATCH(tblGem[[#This Row],[Plaats]],tblGemProv[Gemeentenaam],0))</f>
        <v>Klein</v>
      </c>
      <c r="H772" s="59" t="str">
        <f>INDEX(tblGemProv[Provincie],MATCH(tblGem[[#This Row],[Plaats]],tblGemProv[Gemeentenaam],0))</f>
        <v>Utrecht</v>
      </c>
      <c r="I772" s="68">
        <f>INDEX(tblGemProv[InwonerAantal],MATCH(tblGem[[#This Row],[Plaats]],tblGemProv[Gemeentenaam],0))</f>
        <v>21266</v>
      </c>
      <c r="J772" s="69">
        <f>tblGem[[#This Row],[Aantal]]/INDEX($N$5:$N$16,MATCH(tblGem[[#This Row],[Prov]],$M$5:$M$16,0))*100000</f>
        <v>0</v>
      </c>
      <c r="K772" s="69">
        <f>tblGem[[#This Row],[Aantal]]/tblGem[[#This Row],[Inwoners]]*100000</f>
        <v>0</v>
      </c>
      <c r="L772" s="59"/>
      <c r="M772" s="60"/>
      <c r="N772" s="58"/>
    </row>
    <row r="773" spans="2:14" x14ac:dyDescent="0.3">
      <c r="B773" s="63">
        <v>43911</v>
      </c>
      <c r="C773" s="66" t="s">
        <v>60</v>
      </c>
      <c r="D773" s="65">
        <v>18.8</v>
      </c>
      <c r="E773" s="66">
        <v>5</v>
      </c>
      <c r="F773" s="67">
        <f>tblGem[[#This Row],[Aantal]]-SUMIFS(tblGem[Aantal],tblGem[Datum],tblGem[[#This Row],[Datum]]-1,tblGem[Plaats],tblGem[[#This Row],[Plaats]])</f>
        <v>0</v>
      </c>
      <c r="G773" s="59" t="str">
        <f>INDEX(tblGemProv[Grootte],MATCH(tblGem[[#This Row],[Plaats]],tblGemProv[Gemeentenaam],0))</f>
        <v>Klein</v>
      </c>
      <c r="H773" s="59" t="str">
        <f>INDEX(tblGemProv[Provincie],MATCH(tblGem[[#This Row],[Plaats]],tblGemProv[Gemeentenaam],0))</f>
        <v>Gelderland</v>
      </c>
      <c r="I773" s="68">
        <f>INDEX(tblGemProv[InwonerAantal],MATCH(tblGem[[#This Row],[Plaats]],tblGemProv[Gemeentenaam],0))</f>
        <v>26365</v>
      </c>
      <c r="J773" s="69">
        <f>tblGem[[#This Row],[Aantal]]/INDEX($N$5:$N$16,MATCH(tblGem[[#This Row],[Prov]],$M$5:$M$16,0))*100000</f>
        <v>0.24270631128637743</v>
      </c>
      <c r="K773" s="69">
        <f>tblGem[[#This Row],[Aantal]]/tblGem[[#This Row],[Inwoners]]*100000</f>
        <v>18.964536317087045</v>
      </c>
      <c r="L773" s="59"/>
      <c r="M773" s="60"/>
      <c r="N773" s="58"/>
    </row>
    <row r="774" spans="2:14" x14ac:dyDescent="0.3">
      <c r="B774" s="63">
        <v>43911</v>
      </c>
      <c r="C774" s="66" t="s">
        <v>61</v>
      </c>
      <c r="D774" s="65">
        <v>4.5</v>
      </c>
      <c r="E774" s="66">
        <v>3</v>
      </c>
      <c r="F774" s="67">
        <f>tblGem[[#This Row],[Aantal]]-SUMIFS(tblGem[Aantal],tblGem[Datum],tblGem[[#This Row],[Datum]]-1,tblGem[Plaats],tblGem[[#This Row],[Plaats]])</f>
        <v>0</v>
      </c>
      <c r="G774" s="59" t="str">
        <f>INDEX(tblGemProv[Grootte],MATCH(tblGem[[#This Row],[Plaats]],tblGemProv[Gemeentenaam],0))</f>
        <v>Middelgroot</v>
      </c>
      <c r="H774" s="59" t="str">
        <f>INDEX(tblGemProv[Provincie],MATCH(tblGem[[#This Row],[Plaats]],tblGemProv[Gemeentenaam],0))</f>
        <v>Zuid-Holland</v>
      </c>
      <c r="I774" s="68">
        <f>INDEX(tblGemProv[InwonerAantal],MATCH(tblGem[[#This Row],[Plaats]],tblGemProv[Gemeentenaam],0))</f>
        <v>66854</v>
      </c>
      <c r="J774" s="69">
        <f>tblGem[[#This Row],[Aantal]]/INDEX($N$5:$N$16,MATCH(tblGem[[#This Row],[Prov]],$M$5:$M$16,0))*100000</f>
        <v>8.2281727148307338E-2</v>
      </c>
      <c r="K774" s="69">
        <f>tblGem[[#This Row],[Aantal]]/tblGem[[#This Row],[Inwoners]]*100000</f>
        <v>4.487390432883597</v>
      </c>
      <c r="L774" s="59"/>
      <c r="M774" s="60"/>
      <c r="N774" s="58"/>
    </row>
    <row r="775" spans="2:14" x14ac:dyDescent="0.3">
      <c r="B775" s="63">
        <v>43911</v>
      </c>
      <c r="C775" s="66" t="s">
        <v>62</v>
      </c>
      <c r="D775" s="65">
        <v>19.600000000000001</v>
      </c>
      <c r="E775" s="66">
        <v>7</v>
      </c>
      <c r="F775" s="67">
        <f>tblGem[[#This Row],[Aantal]]-SUMIFS(tblGem[Aantal],tblGem[Datum],tblGem[[#This Row],[Datum]]-1,tblGem[Plaats],tblGem[[#This Row],[Plaats]])</f>
        <v>1</v>
      </c>
      <c r="G775" s="59" t="str">
        <f>INDEX(tblGemProv[Grootte],MATCH(tblGem[[#This Row],[Plaats]],tblGemProv[Gemeentenaam],0))</f>
        <v>Klein</v>
      </c>
      <c r="H775" s="59" t="str">
        <f>INDEX(tblGemProv[Provincie],MATCH(tblGem[[#This Row],[Plaats]],tblGemProv[Gemeentenaam],0))</f>
        <v>Noord-Holland</v>
      </c>
      <c r="I775" s="68">
        <f>INDEX(tblGemProv[InwonerAantal],MATCH(tblGem[[#This Row],[Plaats]],tblGemProv[Gemeentenaam],0))</f>
        <v>35608</v>
      </c>
      <c r="J775" s="69">
        <f>tblGem[[#This Row],[Aantal]]/INDEX($N$5:$N$16,MATCH(tblGem[[#This Row],[Prov]],$M$5:$M$16,0))*100000</f>
        <v>0.24724655638528362</v>
      </c>
      <c r="K775" s="69">
        <f>tblGem[[#This Row],[Aantal]]/tblGem[[#This Row],[Inwoners]]*100000</f>
        <v>19.658503707032128</v>
      </c>
      <c r="L775" s="59"/>
      <c r="M775" s="60"/>
      <c r="N775" s="58"/>
    </row>
    <row r="776" spans="2:14" x14ac:dyDescent="0.3">
      <c r="B776" s="63">
        <v>43911</v>
      </c>
      <c r="C776" s="66" t="s">
        <v>63</v>
      </c>
      <c r="D776" s="65">
        <v>39.5</v>
      </c>
      <c r="E776" s="66">
        <v>14</v>
      </c>
      <c r="F776" s="67">
        <f>tblGem[[#This Row],[Aantal]]-SUMIFS(tblGem[Aantal],tblGem[Datum],tblGem[[#This Row],[Datum]]-1,tblGem[Plaats],tblGem[[#This Row],[Plaats]])</f>
        <v>1</v>
      </c>
      <c r="G776" s="59" t="str">
        <f>INDEX(tblGemProv[Grootte],MATCH(tblGem[[#This Row],[Plaats]],tblGemProv[Gemeentenaam],0))</f>
        <v>Klein</v>
      </c>
      <c r="H776" s="59" t="str">
        <f>INDEX(tblGemProv[Provincie],MATCH(tblGem[[#This Row],[Plaats]],tblGemProv[Gemeentenaam],0))</f>
        <v>Drenthe</v>
      </c>
      <c r="I776" s="68">
        <f>INDEX(tblGemProv[InwonerAantal],MATCH(tblGem[[#This Row],[Plaats]],tblGemProv[Gemeentenaam],0))</f>
        <v>35299</v>
      </c>
      <c r="J776" s="69">
        <f>tblGem[[#This Row],[Aantal]]/INDEX($N$5:$N$16,MATCH(tblGem[[#This Row],[Prov]],$M$5:$M$16,0))*100000</f>
        <v>2.8449502133712659</v>
      </c>
      <c r="K776" s="69">
        <f>tblGem[[#This Row],[Aantal]]/tblGem[[#This Row],[Inwoners]]*100000</f>
        <v>39.661180203405195</v>
      </c>
      <c r="L776" s="59"/>
      <c r="M776" s="60"/>
      <c r="N776" s="58"/>
    </row>
    <row r="777" spans="2:14" x14ac:dyDescent="0.3">
      <c r="B777" s="63">
        <v>43911</v>
      </c>
      <c r="C777" s="66" t="s">
        <v>64</v>
      </c>
      <c r="D777" s="65">
        <v>53.8</v>
      </c>
      <c r="E777" s="66">
        <v>11</v>
      </c>
      <c r="F777" s="67">
        <f>tblGem[[#This Row],[Aantal]]-SUMIFS(tblGem[Aantal],tblGem[Datum],tblGem[[#This Row],[Datum]]-1,tblGem[Plaats],tblGem[[#This Row],[Plaats]])</f>
        <v>3</v>
      </c>
      <c r="G777" s="59" t="str">
        <f>INDEX(tblGemProv[Grootte],MATCH(tblGem[[#This Row],[Plaats]],tblGemProv[Gemeentenaam],0))</f>
        <v>Klein</v>
      </c>
      <c r="H777" s="59" t="str">
        <f>INDEX(tblGemProv[Provincie],MATCH(tblGem[[#This Row],[Plaats]],tblGemProv[Gemeentenaam],0))</f>
        <v>Noord-Brabant</v>
      </c>
      <c r="I777" s="68">
        <f>INDEX(tblGemProv[InwonerAantal],MATCH(tblGem[[#This Row],[Plaats]],tblGemProv[Gemeentenaam],0))</f>
        <v>20336</v>
      </c>
      <c r="J777" s="69">
        <f>tblGem[[#This Row],[Aantal]]/INDEX($N$5:$N$16,MATCH(tblGem[[#This Row],[Prov]],$M$5:$M$16,0))*100000</f>
        <v>0.43507736070998299</v>
      </c>
      <c r="K777" s="69">
        <f>tblGem[[#This Row],[Aantal]]/tblGem[[#This Row],[Inwoners]]*100000</f>
        <v>54.091266719118806</v>
      </c>
      <c r="L777" s="59"/>
      <c r="M777" s="60"/>
      <c r="N777" s="58"/>
    </row>
    <row r="778" spans="2:14" x14ac:dyDescent="0.3">
      <c r="B778" s="63">
        <v>43911</v>
      </c>
      <c r="C778" s="66" t="s">
        <v>65</v>
      </c>
      <c r="D778" s="65">
        <v>16</v>
      </c>
      <c r="E778" s="66">
        <v>4</v>
      </c>
      <c r="F778" s="67">
        <f>tblGem[[#This Row],[Aantal]]-SUMIFS(tblGem[Aantal],tblGem[Datum],tblGem[[#This Row],[Datum]]-1,tblGem[Plaats],tblGem[[#This Row],[Plaats]])</f>
        <v>0</v>
      </c>
      <c r="G778" s="59" t="str">
        <f>INDEX(tblGemProv[Grootte],MATCH(tblGem[[#This Row],[Plaats]],tblGemProv[Gemeentenaam],0))</f>
        <v>Klein</v>
      </c>
      <c r="H778" s="59" t="str">
        <f>INDEX(tblGemProv[Provincie],MATCH(tblGem[[#This Row],[Plaats]],tblGemProv[Gemeentenaam],0))</f>
        <v>Noord-Brabant</v>
      </c>
      <c r="I778" s="68">
        <f>INDEX(tblGemProv[InwonerAantal],MATCH(tblGem[[#This Row],[Plaats]],tblGemProv[Gemeentenaam],0))</f>
        <v>24911</v>
      </c>
      <c r="J778" s="69">
        <f>tblGem[[#This Row],[Aantal]]/INDEX($N$5:$N$16,MATCH(tblGem[[#This Row],[Prov]],$M$5:$M$16,0))*100000</f>
        <v>0.15820994934908472</v>
      </c>
      <c r="K778" s="69">
        <f>tblGem[[#This Row],[Aantal]]/tblGem[[#This Row],[Inwoners]]*100000</f>
        <v>16.057163502067361</v>
      </c>
      <c r="L778" s="59"/>
      <c r="M778" s="60"/>
      <c r="N778" s="58"/>
    </row>
    <row r="779" spans="2:14" x14ac:dyDescent="0.3">
      <c r="B779" s="63">
        <v>43911</v>
      </c>
      <c r="C779" s="66" t="s">
        <v>66</v>
      </c>
      <c r="D779" s="65">
        <v>17.5</v>
      </c>
      <c r="E779" s="66">
        <v>5</v>
      </c>
      <c r="F779" s="67">
        <f>tblGem[[#This Row],[Aantal]]-SUMIFS(tblGem[Aantal],tblGem[Datum],tblGem[[#This Row],[Datum]]-1,tblGem[Plaats],tblGem[[#This Row],[Plaats]])</f>
        <v>1</v>
      </c>
      <c r="G779" s="59" t="str">
        <f>INDEX(tblGemProv[Grootte],MATCH(tblGem[[#This Row],[Plaats]],tblGemProv[Gemeentenaam],0))</f>
        <v>Klein</v>
      </c>
      <c r="H779" s="59" t="str">
        <f>INDEX(tblGemProv[Provincie],MATCH(tblGem[[#This Row],[Plaats]],tblGemProv[Gemeentenaam],0))</f>
        <v>Gelderland</v>
      </c>
      <c r="I779" s="68">
        <f>INDEX(tblGemProv[InwonerAantal],MATCH(tblGem[[#This Row],[Plaats]],tblGemProv[Gemeentenaam],0))</f>
        <v>28195</v>
      </c>
      <c r="J779" s="69">
        <f>tblGem[[#This Row],[Aantal]]/INDEX($N$5:$N$16,MATCH(tblGem[[#This Row],[Prov]],$M$5:$M$16,0))*100000</f>
        <v>0.24270631128637743</v>
      </c>
      <c r="K779" s="69">
        <f>tblGem[[#This Row],[Aantal]]/tblGem[[#This Row],[Inwoners]]*100000</f>
        <v>17.733640716439083</v>
      </c>
      <c r="L779" s="59"/>
      <c r="M779" s="60"/>
      <c r="N779" s="58"/>
    </row>
    <row r="780" spans="2:14" x14ac:dyDescent="0.3">
      <c r="B780" s="63">
        <v>43911</v>
      </c>
      <c r="C780" s="66" t="s">
        <v>67</v>
      </c>
      <c r="D780" s="65">
        <v>17.5</v>
      </c>
      <c r="E780" s="66">
        <v>5</v>
      </c>
      <c r="F780" s="67">
        <f>tblGem[[#This Row],[Aantal]]-SUMIFS(tblGem[Aantal],tblGem[Datum],tblGem[[#This Row],[Datum]]-1,tblGem[Plaats],tblGem[[#This Row],[Plaats]])</f>
        <v>1</v>
      </c>
      <c r="G780" s="59" t="str">
        <f>INDEX(tblGemProv[Grootte],MATCH(tblGem[[#This Row],[Plaats]],tblGemProv[Gemeentenaam],0))</f>
        <v>Klein</v>
      </c>
      <c r="H780" s="59" t="str">
        <f>INDEX(tblGemProv[Provincie],MATCH(tblGem[[#This Row],[Plaats]],tblGemProv[Gemeentenaam],0))</f>
        <v>Overijssel</v>
      </c>
      <c r="I780" s="68">
        <f>INDEX(tblGemProv[InwonerAantal],MATCH(tblGem[[#This Row],[Plaats]],tblGemProv[Gemeentenaam],0))</f>
        <v>28242</v>
      </c>
      <c r="J780" s="69">
        <f>tblGem[[#This Row],[Aantal]]/INDEX($N$5:$N$16,MATCH(tblGem[[#This Row],[Prov]],$M$5:$M$16,0))*100000</f>
        <v>0.43421586260020617</v>
      </c>
      <c r="K780" s="69">
        <f>tblGem[[#This Row],[Aantal]]/tblGem[[#This Row],[Inwoners]]*100000</f>
        <v>17.704128602790171</v>
      </c>
      <c r="L780" s="59"/>
      <c r="M780" s="60"/>
      <c r="N780" s="58"/>
    </row>
    <row r="781" spans="2:14" x14ac:dyDescent="0.3">
      <c r="B781" s="63">
        <v>43911</v>
      </c>
      <c r="C781" s="66" t="s">
        <v>68</v>
      </c>
      <c r="D781" s="65">
        <v>0</v>
      </c>
      <c r="E781" s="66">
        <v>0</v>
      </c>
      <c r="F781" s="67">
        <f>tblGem[[#This Row],[Aantal]]-SUMIFS(tblGem[Aantal],tblGem[Datum],tblGem[[#This Row],[Datum]]-1,tblGem[Plaats],tblGem[[#This Row],[Plaats]])</f>
        <v>0</v>
      </c>
      <c r="G781" s="59" t="str">
        <f>INDEX(tblGemProv[Grootte],MATCH(tblGem[[#This Row],[Plaats]],tblGemProv[Gemeentenaam],0))</f>
        <v>Klein</v>
      </c>
      <c r="H781" s="59" t="str">
        <f>INDEX(tblGemProv[Provincie],MATCH(tblGem[[#This Row],[Plaats]],tblGemProv[Gemeentenaam],0))</f>
        <v>Friesland</v>
      </c>
      <c r="I781" s="68">
        <f>INDEX(tblGemProv[InwonerAantal],MATCH(tblGem[[#This Row],[Plaats]],tblGemProv[Gemeentenaam],0))</f>
        <v>18904</v>
      </c>
      <c r="J781" s="69">
        <f>tblGem[[#This Row],[Aantal]]/INDEX($N$5:$N$16,MATCH(tblGem[[#This Row],[Prov]],$M$5:$M$16,0))*100000</f>
        <v>0</v>
      </c>
      <c r="K781" s="69">
        <f>tblGem[[#This Row],[Aantal]]/tblGem[[#This Row],[Inwoners]]*100000</f>
        <v>0</v>
      </c>
      <c r="L781" s="59"/>
      <c r="M781" s="60"/>
      <c r="N781" s="58"/>
    </row>
    <row r="782" spans="2:14" x14ac:dyDescent="0.3">
      <c r="B782" s="63">
        <v>43911</v>
      </c>
      <c r="C782" s="66" t="s">
        <v>69</v>
      </c>
      <c r="D782" s="65">
        <v>44.4</v>
      </c>
      <c r="E782" s="66">
        <v>19</v>
      </c>
      <c r="F782" s="67">
        <f>tblGem[[#This Row],[Aantal]]-SUMIFS(tblGem[Aantal],tblGem[Datum],tblGem[[#This Row],[Datum]]-1,tblGem[Plaats],tblGem[[#This Row],[Plaats]])</f>
        <v>1</v>
      </c>
      <c r="G782" s="59" t="str">
        <f>INDEX(tblGemProv[Grootte],MATCH(tblGem[[#This Row],[Plaats]],tblGemProv[Gemeentenaam],0))</f>
        <v>Klein</v>
      </c>
      <c r="H782" s="59" t="str">
        <f>INDEX(tblGemProv[Provincie],MATCH(tblGem[[#This Row],[Plaats]],tblGemProv[Gemeentenaam],0))</f>
        <v>Utrecht</v>
      </c>
      <c r="I782" s="68">
        <f>INDEX(tblGemProv[InwonerAantal],MATCH(tblGem[[#This Row],[Plaats]],tblGemProv[Gemeentenaam],0))</f>
        <v>42846</v>
      </c>
      <c r="J782" s="69">
        <f>tblGem[[#This Row],[Aantal]]/INDEX($N$5:$N$16,MATCH(tblGem[[#This Row],[Prov]],$M$5:$M$16,0))*100000</f>
        <v>1.428015254209263</v>
      </c>
      <c r="K782" s="69">
        <f>tblGem[[#This Row],[Aantal]]/tblGem[[#This Row],[Inwoners]]*100000</f>
        <v>44.344862997712738</v>
      </c>
      <c r="L782" s="59"/>
      <c r="M782" s="60"/>
      <c r="N782" s="58"/>
    </row>
    <row r="783" spans="2:14" x14ac:dyDescent="0.3">
      <c r="B783" s="63">
        <v>43911</v>
      </c>
      <c r="C783" s="66" t="s">
        <v>70</v>
      </c>
      <c r="D783" s="65">
        <v>15.6</v>
      </c>
      <c r="E783" s="66">
        <v>8</v>
      </c>
      <c r="F783" s="67">
        <f>tblGem[[#This Row],[Aantal]]-SUMIFS(tblGem[Aantal],tblGem[Datum],tblGem[[#This Row],[Datum]]-1,tblGem[Plaats],tblGem[[#This Row],[Plaats]])</f>
        <v>2</v>
      </c>
      <c r="G783" s="59" t="str">
        <f>INDEX(tblGemProv[Grootte],MATCH(tblGem[[#This Row],[Plaats]],tblGemProv[Gemeentenaam],0))</f>
        <v>Middelgroot</v>
      </c>
      <c r="H783" s="59" t="str">
        <f>INDEX(tblGemProv[Provincie],MATCH(tblGem[[#This Row],[Plaats]],tblGemProv[Gemeentenaam],0))</f>
        <v>Friesland</v>
      </c>
      <c r="I783" s="68">
        <f>INDEX(tblGemProv[InwonerAantal],MATCH(tblGem[[#This Row],[Plaats]],tblGemProv[Gemeentenaam],0))</f>
        <v>51742</v>
      </c>
      <c r="J783" s="69">
        <f>tblGem[[#This Row],[Aantal]]/INDEX($N$5:$N$16,MATCH(tblGem[[#This Row],[Prov]],$M$5:$M$16,0))*100000</f>
        <v>1.2359640828837515</v>
      </c>
      <c r="K783" s="69">
        <f>tblGem[[#This Row],[Aantal]]/tblGem[[#This Row],[Inwoners]]*100000</f>
        <v>15.461327354953424</v>
      </c>
      <c r="L783" s="59"/>
      <c r="M783" s="60"/>
      <c r="N783" s="58"/>
    </row>
    <row r="784" spans="2:14" x14ac:dyDescent="0.3">
      <c r="B784" s="63">
        <v>43911</v>
      </c>
      <c r="C784" s="66" t="s">
        <v>71</v>
      </c>
      <c r="D784" s="65">
        <v>6.8</v>
      </c>
      <c r="E784" s="66">
        <v>3</v>
      </c>
      <c r="F784" s="67">
        <f>tblGem[[#This Row],[Aantal]]-SUMIFS(tblGem[Aantal],tblGem[Datum],tblGem[[#This Row],[Datum]]-1,tblGem[Plaats],tblGem[[#This Row],[Plaats]])</f>
        <v>0</v>
      </c>
      <c r="G784" s="59" t="str">
        <f>INDEX(tblGemProv[Grootte],MATCH(tblGem[[#This Row],[Plaats]],tblGemProv[Gemeentenaam],0))</f>
        <v>Klein</v>
      </c>
      <c r="H784" s="59" t="str">
        <f>INDEX(tblGemProv[Provincie],MATCH(tblGem[[#This Row],[Plaats]],tblGemProv[Gemeentenaam],0))</f>
        <v>Utrecht</v>
      </c>
      <c r="I784" s="68">
        <f>INDEX(tblGemProv[InwonerAantal],MATCH(tblGem[[#This Row],[Plaats]],tblGemProv[Gemeentenaam],0))</f>
        <v>43620</v>
      </c>
      <c r="J784" s="69">
        <f>tblGem[[#This Row],[Aantal]]/INDEX($N$5:$N$16,MATCH(tblGem[[#This Row],[Prov]],$M$5:$M$16,0))*100000</f>
        <v>0.22547609276988362</v>
      </c>
      <c r="K784" s="69">
        <f>tblGem[[#This Row],[Aantal]]/tblGem[[#This Row],[Inwoners]]*100000</f>
        <v>6.8775790921595599</v>
      </c>
      <c r="L784" s="59"/>
      <c r="M784" s="60"/>
      <c r="N784" s="58"/>
    </row>
    <row r="785" spans="2:14" x14ac:dyDescent="0.3">
      <c r="B785" s="63">
        <v>43911</v>
      </c>
      <c r="C785" s="66" t="s">
        <v>72</v>
      </c>
      <c r="D785" s="65">
        <v>12.4</v>
      </c>
      <c r="E785" s="66">
        <v>3</v>
      </c>
      <c r="F785" s="67">
        <f>tblGem[[#This Row],[Aantal]]-SUMIFS(tblGem[Aantal],tblGem[Datum],tblGem[[#This Row],[Datum]]-1,tblGem[Plaats],tblGem[[#This Row],[Plaats]])</f>
        <v>1</v>
      </c>
      <c r="G785" s="59" t="str">
        <f>INDEX(tblGemProv[Grootte],MATCH(tblGem[[#This Row],[Plaats]],tblGemProv[Gemeentenaam],0))</f>
        <v>Klein</v>
      </c>
      <c r="H785" s="59" t="str">
        <f>INDEX(tblGemProv[Provincie],MATCH(tblGem[[#This Row],[Plaats]],tblGemProv[Gemeentenaam],0))</f>
        <v>Drenthe</v>
      </c>
      <c r="I785" s="68">
        <f>INDEX(tblGemProv[InwonerAantal],MATCH(tblGem[[#This Row],[Plaats]],tblGemProv[Gemeentenaam],0))</f>
        <v>23917</v>
      </c>
      <c r="J785" s="69">
        <f>tblGem[[#This Row],[Aantal]]/INDEX($N$5:$N$16,MATCH(tblGem[[#This Row],[Prov]],$M$5:$M$16,0))*100000</f>
        <v>0.60963218857955703</v>
      </c>
      <c r="K785" s="69">
        <f>tblGem[[#This Row],[Aantal]]/tblGem[[#This Row],[Inwoners]]*100000</f>
        <v>12.543379186352803</v>
      </c>
      <c r="L785" s="59"/>
      <c r="M785" s="60"/>
      <c r="N785" s="58"/>
    </row>
    <row r="786" spans="2:14" x14ac:dyDescent="0.3">
      <c r="B786" s="63">
        <v>43911</v>
      </c>
      <c r="C786" s="66" t="s">
        <v>73</v>
      </c>
      <c r="D786" s="65">
        <v>10.7</v>
      </c>
      <c r="E786" s="66">
        <v>11</v>
      </c>
      <c r="F786" s="67">
        <f>tblGem[[#This Row],[Aantal]]-SUMIFS(tblGem[Aantal],tblGem[Datum],tblGem[[#This Row],[Datum]]-1,tblGem[Plaats],tblGem[[#This Row],[Plaats]])</f>
        <v>2</v>
      </c>
      <c r="G786" s="59" t="str">
        <f>INDEX(tblGemProv[Grootte],MATCH(tblGem[[#This Row],[Plaats]],tblGemProv[Gemeentenaam],0))</f>
        <v>Groot</v>
      </c>
      <c r="H786" s="59" t="str">
        <f>INDEX(tblGemProv[Provincie],MATCH(tblGem[[#This Row],[Plaats]],tblGemProv[Gemeentenaam],0))</f>
        <v>Zuid-Holland</v>
      </c>
      <c r="I786" s="68">
        <f>INDEX(tblGemProv[InwonerAantal],MATCH(tblGem[[#This Row],[Plaats]],tblGemProv[Gemeentenaam],0))</f>
        <v>102253</v>
      </c>
      <c r="J786" s="69">
        <f>tblGem[[#This Row],[Aantal]]/INDEX($N$5:$N$16,MATCH(tblGem[[#This Row],[Prov]],$M$5:$M$16,0))*100000</f>
        <v>0.30169966621046018</v>
      </c>
      <c r="K786" s="69">
        <f>tblGem[[#This Row],[Aantal]]/tblGem[[#This Row],[Inwoners]]*100000</f>
        <v>10.757630582965781</v>
      </c>
      <c r="L786" s="59"/>
      <c r="M786" s="60"/>
      <c r="N786" s="58"/>
    </row>
    <row r="787" spans="2:14" x14ac:dyDescent="0.3">
      <c r="B787" s="63">
        <v>43911</v>
      </c>
      <c r="C787" s="66" t="s">
        <v>74</v>
      </c>
      <c r="D787" s="65">
        <v>0</v>
      </c>
      <c r="E787" s="66">
        <v>0</v>
      </c>
      <c r="F787" s="67">
        <f>tblGem[[#This Row],[Aantal]]-SUMIFS(tblGem[Aantal],tblGem[Datum],tblGem[[#This Row],[Datum]]-1,tblGem[Plaats],tblGem[[#This Row],[Plaats]])</f>
        <v>0</v>
      </c>
      <c r="G787" s="59" t="str">
        <f>INDEX(tblGemProv[Grootte],MATCH(tblGem[[#This Row],[Plaats]],tblGemProv[Gemeentenaam],0))</f>
        <v>Klein</v>
      </c>
      <c r="H787" s="59" t="str">
        <f>INDEX(tblGemProv[Provincie],MATCH(tblGem[[#This Row],[Plaats]],tblGemProv[Gemeentenaam],0))</f>
        <v>Groningen</v>
      </c>
      <c r="I787" s="68">
        <f>INDEX(tblGemProv[InwonerAantal],MATCH(tblGem[[#This Row],[Plaats]],tblGemProv[Gemeentenaam],0))</f>
        <v>24864</v>
      </c>
      <c r="J787" s="69">
        <f>tblGem[[#This Row],[Aantal]]/INDEX($N$5:$N$16,MATCH(tblGem[[#This Row],[Prov]],$M$5:$M$16,0))*100000</f>
        <v>0</v>
      </c>
      <c r="K787" s="69">
        <f>tblGem[[#This Row],[Aantal]]/tblGem[[#This Row],[Inwoners]]*100000</f>
        <v>0</v>
      </c>
      <c r="L787" s="59"/>
      <c r="M787" s="60"/>
      <c r="N787" s="58"/>
    </row>
    <row r="788" spans="2:14" x14ac:dyDescent="0.3">
      <c r="B788" s="63">
        <v>43911</v>
      </c>
      <c r="C788" s="66" t="s">
        <v>75</v>
      </c>
      <c r="D788" s="65">
        <v>5.4</v>
      </c>
      <c r="E788" s="66">
        <v>3</v>
      </c>
      <c r="F788" s="67">
        <f>tblGem[[#This Row],[Aantal]]-SUMIFS(tblGem[Aantal],tblGem[Datum],tblGem[[#This Row],[Datum]]-1,tblGem[Plaats],tblGem[[#This Row],[Plaats]])</f>
        <v>1</v>
      </c>
      <c r="G788" s="59" t="str">
        <f>INDEX(tblGemProv[Grootte],MATCH(tblGem[[#This Row],[Plaats]],tblGemProv[Gemeentenaam],0))</f>
        <v>Middelgroot</v>
      </c>
      <c r="H788" s="59" t="str">
        <f>INDEX(tblGemProv[Provincie],MATCH(tblGem[[#This Row],[Plaats]],tblGemProv[Gemeentenaam],0))</f>
        <v>Noord-Holland</v>
      </c>
      <c r="I788" s="68">
        <f>INDEX(tblGemProv[InwonerAantal],MATCH(tblGem[[#This Row],[Plaats]],tblGemProv[Gemeentenaam],0))</f>
        <v>55760</v>
      </c>
      <c r="J788" s="69">
        <f>tblGem[[#This Row],[Aantal]]/INDEX($N$5:$N$16,MATCH(tblGem[[#This Row],[Prov]],$M$5:$M$16,0))*100000</f>
        <v>0.10596280987940725</v>
      </c>
      <c r="K788" s="69">
        <f>tblGem[[#This Row],[Aantal]]/tblGem[[#This Row],[Inwoners]]*100000</f>
        <v>5.3802008608321374</v>
      </c>
      <c r="L788" s="59"/>
      <c r="M788" s="60"/>
      <c r="N788" s="58"/>
    </row>
    <row r="789" spans="2:14" x14ac:dyDescent="0.3">
      <c r="B789" s="63">
        <v>43911</v>
      </c>
      <c r="C789" s="66" t="s">
        <v>76</v>
      </c>
      <c r="D789" s="65">
        <v>58.7</v>
      </c>
      <c r="E789" s="66">
        <v>19</v>
      </c>
      <c r="F789" s="67">
        <f>tblGem[[#This Row],[Aantal]]-SUMIFS(tblGem[Aantal],tblGem[Datum],tblGem[[#This Row],[Datum]]-1,tblGem[Plaats],tblGem[[#This Row],[Plaats]])</f>
        <v>6</v>
      </c>
      <c r="G789" s="59" t="str">
        <f>INDEX(tblGemProv[Grootte],MATCH(tblGem[[#This Row],[Plaats]],tblGemProv[Gemeentenaam],0))</f>
        <v>Klein</v>
      </c>
      <c r="H789" s="59" t="str">
        <f>INDEX(tblGemProv[Provincie],MATCH(tblGem[[#This Row],[Plaats]],tblGemProv[Gemeentenaam],0))</f>
        <v>Noord-Brabant</v>
      </c>
      <c r="I789" s="68">
        <f>INDEX(tblGemProv[InwonerAantal],MATCH(tblGem[[#This Row],[Plaats]],tblGemProv[Gemeentenaam],0))</f>
        <v>32137</v>
      </c>
      <c r="J789" s="69">
        <f>tblGem[[#This Row],[Aantal]]/INDEX($N$5:$N$16,MATCH(tblGem[[#This Row],[Prov]],$M$5:$M$16,0))*100000</f>
        <v>0.75149725940815237</v>
      </c>
      <c r="K789" s="69">
        <f>tblGem[[#This Row],[Aantal]]/tblGem[[#This Row],[Inwoners]]*100000</f>
        <v>59.121884432274328</v>
      </c>
      <c r="L789" s="59"/>
      <c r="M789" s="60"/>
      <c r="N789" s="58"/>
    </row>
    <row r="790" spans="2:14" x14ac:dyDescent="0.3">
      <c r="B790" s="63">
        <v>43911</v>
      </c>
      <c r="C790" s="66" t="s">
        <v>77</v>
      </c>
      <c r="D790" s="65">
        <v>16</v>
      </c>
      <c r="E790" s="66">
        <v>16</v>
      </c>
      <c r="F790" s="67">
        <f>tblGem[[#This Row],[Aantal]]-SUMIFS(tblGem[Aantal],tblGem[Datum],tblGem[[#This Row],[Datum]]-1,tblGem[Plaats],tblGem[[#This Row],[Plaats]])</f>
        <v>9</v>
      </c>
      <c r="G790" s="59" t="str">
        <f>INDEX(tblGemProv[Grootte],MATCH(tblGem[[#This Row],[Plaats]],tblGemProv[Gemeentenaam],0))</f>
        <v>Middelgroot</v>
      </c>
      <c r="H790" s="59" t="str">
        <f>INDEX(tblGemProv[Provincie],MATCH(tblGem[[#This Row],[Plaats]],tblGemProv[Gemeentenaam],0))</f>
        <v>Overijssel</v>
      </c>
      <c r="I790" s="68">
        <f>INDEX(tblGemProv[InwonerAantal],MATCH(tblGem[[#This Row],[Plaats]],tblGemProv[Gemeentenaam],0))</f>
        <v>99653</v>
      </c>
      <c r="J790" s="69">
        <f>tblGem[[#This Row],[Aantal]]/INDEX($N$5:$N$16,MATCH(tblGem[[#This Row],[Prov]],$M$5:$M$16,0))*100000</f>
        <v>1.3894907603206597</v>
      </c>
      <c r="K790" s="69">
        <f>tblGem[[#This Row],[Aantal]]/tblGem[[#This Row],[Inwoners]]*100000</f>
        <v>16.055713325238578</v>
      </c>
      <c r="L790" s="59"/>
      <c r="M790" s="60"/>
      <c r="N790" s="58"/>
    </row>
    <row r="791" spans="2:14" x14ac:dyDescent="0.3">
      <c r="B791" s="63">
        <v>43911</v>
      </c>
      <c r="C791" s="66" t="s">
        <v>78</v>
      </c>
      <c r="D791" s="65">
        <v>10.3</v>
      </c>
      <c r="E791" s="66">
        <v>3</v>
      </c>
      <c r="F791" s="67">
        <f>tblGem[[#This Row],[Aantal]]-SUMIFS(tblGem[Aantal],tblGem[Datum],tblGem[[#This Row],[Datum]]-1,tblGem[Plaats],tblGem[[#This Row],[Plaats]])</f>
        <v>0</v>
      </c>
      <c r="G791" s="59" t="str">
        <f>INDEX(tblGemProv[Grootte],MATCH(tblGem[[#This Row],[Plaats]],tblGemProv[Gemeentenaam],0))</f>
        <v>Klein</v>
      </c>
      <c r="H791" s="59" t="str">
        <f>INDEX(tblGemProv[Provincie],MATCH(tblGem[[#This Row],[Plaats]],tblGemProv[Gemeentenaam],0))</f>
        <v>Noord-Holland</v>
      </c>
      <c r="I791" s="68">
        <f>INDEX(tblGemProv[InwonerAantal],MATCH(tblGem[[#This Row],[Plaats]],tblGemProv[Gemeentenaam],0))</f>
        <v>28121</v>
      </c>
      <c r="J791" s="69">
        <f>tblGem[[#This Row],[Aantal]]/INDEX($N$5:$N$16,MATCH(tblGem[[#This Row],[Prov]],$M$5:$M$16,0))*100000</f>
        <v>0.10596280987940725</v>
      </c>
      <c r="K791" s="69">
        <f>tblGem[[#This Row],[Aantal]]/tblGem[[#This Row],[Inwoners]]*100000</f>
        <v>10.668183919490771</v>
      </c>
      <c r="L791" s="59"/>
      <c r="M791" s="60"/>
      <c r="N791" s="58"/>
    </row>
    <row r="792" spans="2:14" x14ac:dyDescent="0.3">
      <c r="B792" s="63">
        <v>43911</v>
      </c>
      <c r="C792" s="66" t="s">
        <v>79</v>
      </c>
      <c r="D792" s="65">
        <v>49.3</v>
      </c>
      <c r="E792" s="66">
        <v>13</v>
      </c>
      <c r="F792" s="67">
        <f>tblGem[[#This Row],[Aantal]]-SUMIFS(tblGem[Aantal],tblGem[Datum],tblGem[[#This Row],[Datum]]-1,tblGem[Plaats],tblGem[[#This Row],[Plaats]])</f>
        <v>4</v>
      </c>
      <c r="G792" s="59" t="str">
        <f>INDEX(tblGemProv[Grootte],MATCH(tblGem[[#This Row],[Plaats]],tblGemProv[Gemeentenaam],0))</f>
        <v>Klein</v>
      </c>
      <c r="H792" s="59" t="str">
        <f>INDEX(tblGemProv[Provincie],MATCH(tblGem[[#This Row],[Plaats]],tblGemProv[Gemeentenaam],0))</f>
        <v>Overijssel</v>
      </c>
      <c r="I792" s="68">
        <f>INDEX(tblGemProv[InwonerAantal],MATCH(tblGem[[#This Row],[Plaats]],tblGemProv[Gemeentenaam],0))</f>
        <v>26291</v>
      </c>
      <c r="J792" s="69">
        <f>tblGem[[#This Row],[Aantal]]/INDEX($N$5:$N$16,MATCH(tblGem[[#This Row],[Prov]],$M$5:$M$16,0))*100000</f>
        <v>1.128961242760536</v>
      </c>
      <c r="K792" s="69">
        <f>tblGem[[#This Row],[Aantal]]/tblGem[[#This Row],[Inwoners]]*100000</f>
        <v>49.446578677113841</v>
      </c>
      <c r="L792" s="59"/>
      <c r="M792" s="60"/>
      <c r="N792" s="58"/>
    </row>
    <row r="793" spans="2:14" x14ac:dyDescent="0.3">
      <c r="B793" s="63">
        <v>43911</v>
      </c>
      <c r="C793" s="66" t="s">
        <v>80</v>
      </c>
      <c r="D793" s="65">
        <v>26.9</v>
      </c>
      <c r="E793" s="66">
        <v>3</v>
      </c>
      <c r="F793" s="67">
        <f>tblGem[[#This Row],[Aantal]]-SUMIFS(tblGem[Aantal],tblGem[Datum],tblGem[[#This Row],[Datum]]-1,tblGem[Plaats],tblGem[[#This Row],[Plaats]])</f>
        <v>0</v>
      </c>
      <c r="G793" s="59" t="str">
        <f>INDEX(tblGemProv[Grootte],MATCH(tblGem[[#This Row],[Plaats]],tblGemProv[Gemeentenaam],0))</f>
        <v>Klein</v>
      </c>
      <c r="H793" s="59" t="str">
        <f>INDEX(tblGemProv[Provincie],MATCH(tblGem[[#This Row],[Plaats]],tblGemProv[Gemeentenaam],0))</f>
        <v>Gelderland</v>
      </c>
      <c r="I793" s="68">
        <f>INDEX(tblGemProv[InwonerAantal],MATCH(tblGem[[#This Row],[Plaats]],tblGemProv[Gemeentenaam],0))</f>
        <v>11328</v>
      </c>
      <c r="J793" s="69">
        <f>tblGem[[#This Row],[Aantal]]/INDEX($N$5:$N$16,MATCH(tblGem[[#This Row],[Prov]],$M$5:$M$16,0))*100000</f>
        <v>0.14562378677182647</v>
      </c>
      <c r="K793" s="69">
        <f>tblGem[[#This Row],[Aantal]]/tblGem[[#This Row],[Inwoners]]*100000</f>
        <v>26.483050847457626</v>
      </c>
      <c r="L793" s="59"/>
      <c r="M793" s="60"/>
      <c r="N793" s="58"/>
    </row>
    <row r="794" spans="2:14" x14ac:dyDescent="0.3">
      <c r="B794" s="63">
        <v>43911</v>
      </c>
      <c r="C794" s="66" t="s">
        <v>81</v>
      </c>
      <c r="D794" s="65">
        <v>8.6999999999999993</v>
      </c>
      <c r="E794" s="66">
        <v>5</v>
      </c>
      <c r="F794" s="67">
        <f>tblGem[[#This Row],[Aantal]]-SUMIFS(tblGem[Aantal],tblGem[Datum],tblGem[[#This Row],[Datum]]-1,tblGem[Plaats],tblGem[[#This Row],[Plaats]])</f>
        <v>1</v>
      </c>
      <c r="G794" s="59" t="str">
        <f>INDEX(tblGemProv[Grootte],MATCH(tblGem[[#This Row],[Plaats]],tblGemProv[Gemeentenaam],0))</f>
        <v>Middelgroot</v>
      </c>
      <c r="H794" s="59" t="str">
        <f>INDEX(tblGemProv[Provincie],MATCH(tblGem[[#This Row],[Plaats]],tblGemProv[Gemeentenaam],0))</f>
        <v>Gelderland</v>
      </c>
      <c r="I794" s="68">
        <f>INDEX(tblGemProv[InwonerAantal],MATCH(tblGem[[#This Row],[Plaats]],tblGemProv[Gemeentenaam],0))</f>
        <v>57382</v>
      </c>
      <c r="J794" s="69">
        <f>tblGem[[#This Row],[Aantal]]/INDEX($N$5:$N$16,MATCH(tblGem[[#This Row],[Prov]],$M$5:$M$16,0))*100000</f>
        <v>0.24270631128637743</v>
      </c>
      <c r="K794" s="69">
        <f>tblGem[[#This Row],[Aantal]]/tblGem[[#This Row],[Inwoners]]*100000</f>
        <v>8.7135338607925839</v>
      </c>
      <c r="L794" s="59"/>
      <c r="M794" s="60"/>
      <c r="N794" s="58"/>
    </row>
    <row r="795" spans="2:14" x14ac:dyDescent="0.3">
      <c r="B795" s="63">
        <v>43911</v>
      </c>
      <c r="C795" s="66" t="s">
        <v>82</v>
      </c>
      <c r="D795" s="65">
        <v>7.7</v>
      </c>
      <c r="E795" s="66">
        <v>2</v>
      </c>
      <c r="F795" s="67">
        <f>tblGem[[#This Row],[Aantal]]-SUMIFS(tblGem[Aantal],tblGem[Datum],tblGem[[#This Row],[Datum]]-1,tblGem[Plaats],tblGem[[#This Row],[Plaats]])</f>
        <v>0</v>
      </c>
      <c r="G795" s="59" t="str">
        <f>INDEX(tblGemProv[Grootte],MATCH(tblGem[[#This Row],[Plaats]],tblGemProv[Gemeentenaam],0))</f>
        <v>Klein</v>
      </c>
      <c r="H795" s="59" t="str">
        <f>INDEX(tblGemProv[Provincie],MATCH(tblGem[[#This Row],[Plaats]],tblGemProv[Gemeentenaam],0))</f>
        <v>Noord-Brabant</v>
      </c>
      <c r="I795" s="68">
        <f>INDEX(tblGemProv[InwonerAantal],MATCH(tblGem[[#This Row],[Plaats]],tblGemProv[Gemeentenaam],0))</f>
        <v>25777</v>
      </c>
      <c r="J795" s="69">
        <f>tblGem[[#This Row],[Aantal]]/INDEX($N$5:$N$16,MATCH(tblGem[[#This Row],[Prov]],$M$5:$M$16,0))*100000</f>
        <v>7.9104974674542361E-2</v>
      </c>
      <c r="K795" s="69">
        <f>tblGem[[#This Row],[Aantal]]/tblGem[[#This Row],[Inwoners]]*100000</f>
        <v>7.7588547930325475</v>
      </c>
      <c r="L795" s="59"/>
      <c r="M795" s="60"/>
      <c r="N795" s="58"/>
    </row>
    <row r="796" spans="2:14" x14ac:dyDescent="0.3">
      <c r="B796" s="63">
        <v>43911</v>
      </c>
      <c r="C796" s="66" t="s">
        <v>83</v>
      </c>
      <c r="D796" s="65">
        <v>10.1</v>
      </c>
      <c r="E796" s="66">
        <v>12</v>
      </c>
      <c r="F796" s="67">
        <f>tblGem[[#This Row],[Aantal]]-SUMIFS(tblGem[Aantal],tblGem[Datum],tblGem[[#This Row],[Datum]]-1,tblGem[Plaats],tblGem[[#This Row],[Plaats]])</f>
        <v>1</v>
      </c>
      <c r="G796" s="59" t="str">
        <f>INDEX(tblGemProv[Grootte],MATCH(tblGem[[#This Row],[Plaats]],tblGemProv[Gemeentenaam],0))</f>
        <v>Groot</v>
      </c>
      <c r="H796" s="59" t="str">
        <f>INDEX(tblGemProv[Provincie],MATCH(tblGem[[#This Row],[Plaats]],tblGemProv[Gemeentenaam],0))</f>
        <v>Zuid-Holland</v>
      </c>
      <c r="I796" s="68">
        <f>INDEX(tblGemProv[InwonerAantal],MATCH(tblGem[[#This Row],[Plaats]],tblGemProv[Gemeentenaam],0))</f>
        <v>118426</v>
      </c>
      <c r="J796" s="69">
        <f>tblGem[[#This Row],[Aantal]]/INDEX($N$5:$N$16,MATCH(tblGem[[#This Row],[Prov]],$M$5:$M$16,0))*100000</f>
        <v>0.32912690859322935</v>
      </c>
      <c r="K796" s="69">
        <f>tblGem[[#This Row],[Aantal]]/tblGem[[#This Row],[Inwoners]]*100000</f>
        <v>10.132910002870991</v>
      </c>
      <c r="L796" s="59"/>
      <c r="M796" s="60"/>
      <c r="N796" s="58"/>
    </row>
    <row r="797" spans="2:14" x14ac:dyDescent="0.3">
      <c r="B797" s="63">
        <v>43911</v>
      </c>
      <c r="C797" s="66" t="s">
        <v>84</v>
      </c>
      <c r="D797" s="65">
        <v>10.199999999999999</v>
      </c>
      <c r="E797" s="66">
        <v>2</v>
      </c>
      <c r="F797" s="67">
        <f>tblGem[[#This Row],[Aantal]]-SUMIFS(tblGem[Aantal],tblGem[Datum],tblGem[[#This Row],[Datum]]-1,tblGem[Plaats],tblGem[[#This Row],[Plaats]])</f>
        <v>2</v>
      </c>
      <c r="G797" s="59" t="str">
        <f>INDEX(tblGemProv[Grootte],MATCH(tblGem[[#This Row],[Plaats]],tblGemProv[Gemeentenaam],0))</f>
        <v>Klein</v>
      </c>
      <c r="H797" s="59" t="str">
        <f>INDEX(tblGemProv[Provincie],MATCH(tblGem[[#This Row],[Plaats]],tblGemProv[Gemeentenaam],0))</f>
        <v>Noord-Holland</v>
      </c>
      <c r="I797" s="68">
        <f>INDEX(tblGemProv[InwonerAantal],MATCH(tblGem[[#This Row],[Plaats]],tblGemProv[Gemeentenaam],0))</f>
        <v>19440</v>
      </c>
      <c r="J797" s="69">
        <f>tblGem[[#This Row],[Aantal]]/INDEX($N$5:$N$16,MATCH(tblGem[[#This Row],[Prov]],$M$5:$M$16,0))*100000</f>
        <v>7.0641873252938178E-2</v>
      </c>
      <c r="K797" s="69">
        <f>tblGem[[#This Row],[Aantal]]/tblGem[[#This Row],[Inwoners]]*100000</f>
        <v>10.288065843621398</v>
      </c>
      <c r="L797" s="59"/>
      <c r="M797" s="60"/>
      <c r="N797" s="58"/>
    </row>
    <row r="798" spans="2:14" x14ac:dyDescent="0.3">
      <c r="B798" s="63">
        <v>43911</v>
      </c>
      <c r="C798" s="66" t="s">
        <v>85</v>
      </c>
      <c r="D798" s="65">
        <v>51.6</v>
      </c>
      <c r="E798" s="66">
        <v>14</v>
      </c>
      <c r="F798" s="67">
        <f>tblGem[[#This Row],[Aantal]]-SUMIFS(tblGem[Aantal],tblGem[Datum],tblGem[[#This Row],[Datum]]-1,tblGem[Plaats],tblGem[[#This Row],[Plaats]])</f>
        <v>1</v>
      </c>
      <c r="G798" s="59" t="str">
        <f>INDEX(tblGemProv[Grootte],MATCH(tblGem[[#This Row],[Plaats]],tblGemProv[Gemeentenaam],0))</f>
        <v>Klein</v>
      </c>
      <c r="H798" s="59" t="str">
        <f>INDEX(tblGemProv[Provincie],MATCH(tblGem[[#This Row],[Plaats]],tblGemProv[Gemeentenaam],0))</f>
        <v>Noord-Brabant</v>
      </c>
      <c r="I798" s="68">
        <f>INDEX(tblGemProv[InwonerAantal],MATCH(tblGem[[#This Row],[Plaats]],tblGemProv[Gemeentenaam],0))</f>
        <v>27063</v>
      </c>
      <c r="J798" s="69">
        <f>tblGem[[#This Row],[Aantal]]/INDEX($N$5:$N$16,MATCH(tblGem[[#This Row],[Prov]],$M$5:$M$16,0))*100000</f>
        <v>0.55373482272179653</v>
      </c>
      <c r="K798" s="69">
        <f>tblGem[[#This Row],[Aantal]]/tblGem[[#This Row],[Inwoners]]*100000</f>
        <v>51.731145844880466</v>
      </c>
      <c r="L798" s="59"/>
      <c r="M798" s="60"/>
      <c r="N798" s="58"/>
    </row>
    <row r="799" spans="2:14" x14ac:dyDescent="0.3">
      <c r="B799" s="63">
        <v>43911</v>
      </c>
      <c r="C799" s="66" t="s">
        <v>86</v>
      </c>
      <c r="D799" s="65">
        <v>27</v>
      </c>
      <c r="E799" s="66">
        <v>11</v>
      </c>
      <c r="F799" s="67">
        <f>tblGem[[#This Row],[Aantal]]-SUMIFS(tblGem[Aantal],tblGem[Datum],tblGem[[#This Row],[Datum]]-1,tblGem[Plaats],tblGem[[#This Row],[Plaats]])</f>
        <v>1</v>
      </c>
      <c r="G799" s="59" t="str">
        <f>INDEX(tblGemProv[Grootte],MATCH(tblGem[[#This Row],[Plaats]],tblGemProv[Gemeentenaam],0))</f>
        <v>Klein</v>
      </c>
      <c r="H799" s="59" t="str">
        <f>INDEX(tblGemProv[Provincie],MATCH(tblGem[[#This Row],[Plaats]],tblGemProv[Gemeentenaam],0))</f>
        <v>Flevoland</v>
      </c>
      <c r="I799" s="68">
        <f>INDEX(tblGemProv[InwonerAantal],MATCH(tblGem[[#This Row],[Plaats]],tblGemProv[Gemeentenaam],0))</f>
        <v>40735</v>
      </c>
      <c r="J799" s="69">
        <f>tblGem[[#This Row],[Aantal]]/INDEX($N$5:$N$16,MATCH(tblGem[[#This Row],[Prov]],$M$5:$M$16,0))*100000</f>
        <v>2.6720431413510823</v>
      </c>
      <c r="K799" s="69">
        <f>tblGem[[#This Row],[Aantal]]/tblGem[[#This Row],[Inwoners]]*100000</f>
        <v>27.003805081625138</v>
      </c>
      <c r="L799" s="59"/>
      <c r="M799" s="60"/>
      <c r="N799" s="58"/>
    </row>
    <row r="800" spans="2:14" x14ac:dyDescent="0.3">
      <c r="B800" s="63">
        <v>43911</v>
      </c>
      <c r="C800" s="66" t="s">
        <v>87</v>
      </c>
      <c r="D800" s="65">
        <v>26.6</v>
      </c>
      <c r="E800" s="66">
        <v>5</v>
      </c>
      <c r="F800" s="67">
        <f>tblGem[[#This Row],[Aantal]]-SUMIFS(tblGem[Aantal],tblGem[Datum],tblGem[[#This Row],[Datum]]-1,tblGem[Plaats],tblGem[[#This Row],[Plaats]])</f>
        <v>0</v>
      </c>
      <c r="G800" s="59" t="str">
        <f>INDEX(tblGemProv[Grootte],MATCH(tblGem[[#This Row],[Plaats]],tblGemProv[Gemeentenaam],0))</f>
        <v>Klein</v>
      </c>
      <c r="H800" s="59" t="str">
        <f>INDEX(tblGemProv[Provincie],MATCH(tblGem[[#This Row],[Plaats]],tblGemProv[Gemeentenaam],0))</f>
        <v>Gelderland</v>
      </c>
      <c r="I800" s="68">
        <f>INDEX(tblGemProv[InwonerAantal],MATCH(tblGem[[#This Row],[Plaats]],tblGemProv[Gemeentenaam],0))</f>
        <v>18701</v>
      </c>
      <c r="J800" s="69">
        <f>tblGem[[#This Row],[Aantal]]/INDEX($N$5:$N$16,MATCH(tblGem[[#This Row],[Prov]],$M$5:$M$16,0))*100000</f>
        <v>0.24270631128637743</v>
      </c>
      <c r="K800" s="69">
        <f>tblGem[[#This Row],[Aantal]]/tblGem[[#This Row],[Inwoners]]*100000</f>
        <v>26.736538153039945</v>
      </c>
      <c r="L800" s="59"/>
      <c r="M800" s="60"/>
      <c r="N800" s="58"/>
    </row>
    <row r="801" spans="2:14" x14ac:dyDescent="0.3">
      <c r="B801" s="63">
        <v>43911</v>
      </c>
      <c r="C801" s="66" t="s">
        <v>88</v>
      </c>
      <c r="D801" s="65">
        <v>7.9</v>
      </c>
      <c r="E801" s="66">
        <v>2</v>
      </c>
      <c r="F801" s="67">
        <f>tblGem[[#This Row],[Aantal]]-SUMIFS(tblGem[Aantal],tblGem[Datum],tblGem[[#This Row],[Datum]]-1,tblGem[Plaats],tblGem[[#This Row],[Plaats]])</f>
        <v>0</v>
      </c>
      <c r="G801" s="59" t="str">
        <f>INDEX(tblGemProv[Grootte],MATCH(tblGem[[#This Row],[Plaats]],tblGemProv[Gemeentenaam],0))</f>
        <v>Klein</v>
      </c>
      <c r="H801" s="59" t="str">
        <f>INDEX(tblGemProv[Provincie],MATCH(tblGem[[#This Row],[Plaats]],tblGemProv[Gemeentenaam],0))</f>
        <v>Gelderland</v>
      </c>
      <c r="I801" s="68">
        <f>INDEX(tblGemProv[InwonerAantal],MATCH(tblGem[[#This Row],[Plaats]],tblGemProv[Gemeentenaam],0))</f>
        <v>25438</v>
      </c>
      <c r="J801" s="69">
        <f>tblGem[[#This Row],[Aantal]]/INDEX($N$5:$N$16,MATCH(tblGem[[#This Row],[Prov]],$M$5:$M$16,0))*100000</f>
        <v>9.7082524514550975E-2</v>
      </c>
      <c r="K801" s="69">
        <f>tblGem[[#This Row],[Aantal]]/tblGem[[#This Row],[Inwoners]]*100000</f>
        <v>7.8622533218020285</v>
      </c>
      <c r="L801" s="59"/>
      <c r="M801" s="60"/>
      <c r="N801" s="58"/>
    </row>
    <row r="802" spans="2:14" x14ac:dyDescent="0.3">
      <c r="B802" s="63">
        <v>43911</v>
      </c>
      <c r="C802" s="66" t="s">
        <v>89</v>
      </c>
      <c r="D802" s="65">
        <v>34.799999999999997</v>
      </c>
      <c r="E802" s="66">
        <v>11</v>
      </c>
      <c r="F802" s="67">
        <f>tblGem[[#This Row],[Aantal]]-SUMIFS(tblGem[Aantal],tblGem[Datum],tblGem[[#This Row],[Datum]]-1,tblGem[Plaats],tblGem[[#This Row],[Plaats]])</f>
        <v>4</v>
      </c>
      <c r="G802" s="59" t="str">
        <f>INDEX(tblGemProv[Grootte],MATCH(tblGem[[#This Row],[Plaats]],tblGemProv[Gemeentenaam],0))</f>
        <v>Klein</v>
      </c>
      <c r="H802" s="59" t="str">
        <f>INDEX(tblGemProv[Provincie],MATCH(tblGem[[#This Row],[Plaats]],tblGemProv[Gemeentenaam],0))</f>
        <v>Limburg</v>
      </c>
      <c r="I802" s="68">
        <f>INDEX(tblGemProv[InwonerAantal],MATCH(tblGem[[#This Row],[Plaats]],tblGemProv[Gemeentenaam],0))</f>
        <v>31751</v>
      </c>
      <c r="J802" s="69">
        <f>tblGem[[#This Row],[Aantal]]/INDEX($N$5:$N$16,MATCH(tblGem[[#This Row],[Prov]],$M$5:$M$16,0))*100000</f>
        <v>0.98460613069482761</v>
      </c>
      <c r="K802" s="69">
        <f>tblGem[[#This Row],[Aantal]]/tblGem[[#This Row],[Inwoners]]*100000</f>
        <v>34.644578123523665</v>
      </c>
      <c r="L802" s="59"/>
      <c r="M802" s="60"/>
      <c r="N802" s="58"/>
    </row>
    <row r="803" spans="2:14" x14ac:dyDescent="0.3">
      <c r="B803" s="63">
        <v>43911</v>
      </c>
      <c r="C803" s="66" t="s">
        <v>90</v>
      </c>
      <c r="D803" s="65">
        <v>11.1</v>
      </c>
      <c r="E803" s="66">
        <v>4</v>
      </c>
      <c r="F803" s="67">
        <f>tblGem[[#This Row],[Aantal]]-SUMIFS(tblGem[Aantal],tblGem[Datum],tblGem[[#This Row],[Datum]]-1,tblGem[Plaats],tblGem[[#This Row],[Plaats]])</f>
        <v>1</v>
      </c>
      <c r="G803" s="59" t="str">
        <f>INDEX(tblGemProv[Grootte],MATCH(tblGem[[#This Row],[Plaats]],tblGemProv[Gemeentenaam],0))</f>
        <v>Klein</v>
      </c>
      <c r="H803" s="59" t="str">
        <f>INDEX(tblGemProv[Provincie],MATCH(tblGem[[#This Row],[Plaats]],tblGemProv[Gemeentenaam],0))</f>
        <v>Noord-Holland</v>
      </c>
      <c r="I803" s="68">
        <f>INDEX(tblGemProv[InwonerAantal],MATCH(tblGem[[#This Row],[Plaats]],tblGemProv[Gemeentenaam],0))</f>
        <v>35953</v>
      </c>
      <c r="J803" s="69">
        <f>tblGem[[#This Row],[Aantal]]/INDEX($N$5:$N$16,MATCH(tblGem[[#This Row],[Prov]],$M$5:$M$16,0))*100000</f>
        <v>0.14128374650587636</v>
      </c>
      <c r="K803" s="69">
        <f>tblGem[[#This Row],[Aantal]]/tblGem[[#This Row],[Inwoners]]*100000</f>
        <v>11.125636247322895</v>
      </c>
      <c r="L803" s="59"/>
      <c r="M803" s="60"/>
      <c r="N803" s="58"/>
    </row>
    <row r="804" spans="2:14" x14ac:dyDescent="0.3">
      <c r="B804" s="63">
        <v>43911</v>
      </c>
      <c r="C804" s="66" t="s">
        <v>91</v>
      </c>
      <c r="D804" s="65">
        <v>11.2</v>
      </c>
      <c r="E804" s="66">
        <v>13</v>
      </c>
      <c r="F804" s="67">
        <f>tblGem[[#This Row],[Aantal]]-SUMIFS(tblGem[Aantal],tblGem[Datum],tblGem[[#This Row],[Datum]]-1,tblGem[Plaats],tblGem[[#This Row],[Plaats]])</f>
        <v>4</v>
      </c>
      <c r="G804" s="59" t="str">
        <f>INDEX(tblGemProv[Grootte],MATCH(tblGem[[#This Row],[Plaats]],tblGemProv[Gemeentenaam],0))</f>
        <v>Groot</v>
      </c>
      <c r="H804" s="59" t="str">
        <f>INDEX(tblGemProv[Provincie],MATCH(tblGem[[#This Row],[Plaats]],tblGemProv[Gemeentenaam],0))</f>
        <v>Gelderland</v>
      </c>
      <c r="I804" s="68">
        <f>INDEX(tblGemProv[InwonerAantal],MATCH(tblGem[[#This Row],[Plaats]],tblGemProv[Gemeentenaam],0))</f>
        <v>114682</v>
      </c>
      <c r="J804" s="69">
        <f>tblGem[[#This Row],[Aantal]]/INDEX($N$5:$N$16,MATCH(tblGem[[#This Row],[Prov]],$M$5:$M$16,0))*100000</f>
        <v>0.63103640934458127</v>
      </c>
      <c r="K804" s="69">
        <f>tblGem[[#This Row],[Aantal]]/tblGem[[#This Row],[Inwoners]]*100000</f>
        <v>11.335693482848223</v>
      </c>
      <c r="L804" s="59"/>
      <c r="M804" s="60"/>
      <c r="N804" s="58"/>
    </row>
    <row r="805" spans="2:14" x14ac:dyDescent="0.3">
      <c r="B805" s="63">
        <v>43911</v>
      </c>
      <c r="C805" s="66" t="s">
        <v>92</v>
      </c>
      <c r="D805" s="65">
        <v>11</v>
      </c>
      <c r="E805" s="66">
        <v>1</v>
      </c>
      <c r="F805" s="67">
        <f>tblGem[[#This Row],[Aantal]]-SUMIFS(tblGem[Aantal],tblGem[Datum],tblGem[[#This Row],[Datum]]-1,tblGem[Plaats],tblGem[[#This Row],[Plaats]])</f>
        <v>0</v>
      </c>
      <c r="G805" s="59" t="str">
        <f>INDEX(tblGemProv[Grootte],MATCH(tblGem[[#This Row],[Plaats]],tblGemProv[Gemeentenaam],0))</f>
        <v>Klein</v>
      </c>
      <c r="H805" s="59" t="str">
        <f>INDEX(tblGemProv[Provincie],MATCH(tblGem[[#This Row],[Plaats]],tblGemProv[Gemeentenaam],0))</f>
        <v>Utrecht</v>
      </c>
      <c r="I805" s="68">
        <f>INDEX(tblGemProv[InwonerAantal],MATCH(tblGem[[#This Row],[Plaats]],tblGemProv[Gemeentenaam],0))</f>
        <v>9112</v>
      </c>
      <c r="J805" s="69">
        <f>tblGem[[#This Row],[Aantal]]/INDEX($N$5:$N$16,MATCH(tblGem[[#This Row],[Prov]],$M$5:$M$16,0))*100000</f>
        <v>7.5158697589961201E-2</v>
      </c>
      <c r="K805" s="69">
        <f>tblGem[[#This Row],[Aantal]]/tblGem[[#This Row],[Inwoners]]*100000</f>
        <v>10.974539069359087</v>
      </c>
      <c r="L805" s="59"/>
      <c r="M805" s="60"/>
      <c r="N805" s="58"/>
    </row>
    <row r="806" spans="2:14" x14ac:dyDescent="0.3">
      <c r="B806" s="63">
        <v>43911</v>
      </c>
      <c r="C806" s="66" t="s">
        <v>93</v>
      </c>
      <c r="D806" s="65">
        <v>36.6</v>
      </c>
      <c r="E806" s="66">
        <v>7</v>
      </c>
      <c r="F806" s="67">
        <f>tblGem[[#This Row],[Aantal]]-SUMIFS(tblGem[Aantal],tblGem[Datum],tblGem[[#This Row],[Datum]]-1,tblGem[Plaats],tblGem[[#This Row],[Plaats]])</f>
        <v>1</v>
      </c>
      <c r="G806" s="59" t="str">
        <f>INDEX(tblGemProv[Grootte],MATCH(tblGem[[#This Row],[Plaats]],tblGemProv[Gemeentenaam],0))</f>
        <v>Klein</v>
      </c>
      <c r="H806" s="59" t="str">
        <f>INDEX(tblGemProv[Provincie],MATCH(tblGem[[#This Row],[Plaats]],tblGemProv[Gemeentenaam],0))</f>
        <v>Noord-Brabant</v>
      </c>
      <c r="I806" s="68">
        <f>INDEX(tblGemProv[InwonerAantal],MATCH(tblGem[[#This Row],[Plaats]],tblGemProv[Gemeentenaam],0))</f>
        <v>18778</v>
      </c>
      <c r="J806" s="69">
        <f>tblGem[[#This Row],[Aantal]]/INDEX($N$5:$N$16,MATCH(tblGem[[#This Row],[Prov]],$M$5:$M$16,0))*100000</f>
        <v>0.27686741136089826</v>
      </c>
      <c r="K806" s="69">
        <f>tblGem[[#This Row],[Aantal]]/tblGem[[#This Row],[Inwoners]]*100000</f>
        <v>37.277665353072742</v>
      </c>
      <c r="L806" s="59"/>
      <c r="M806" s="60"/>
      <c r="N806" s="58"/>
    </row>
    <row r="807" spans="2:14" x14ac:dyDescent="0.3">
      <c r="B807" s="63">
        <v>43911</v>
      </c>
      <c r="C807" s="66" t="s">
        <v>94</v>
      </c>
      <c r="D807" s="65">
        <v>23.4</v>
      </c>
      <c r="E807" s="66">
        <v>6</v>
      </c>
      <c r="F807" s="67">
        <f>tblGem[[#This Row],[Aantal]]-SUMIFS(tblGem[Aantal],tblGem[Datum],tblGem[[#This Row],[Datum]]-1,tblGem[Plaats],tblGem[[#This Row],[Plaats]])</f>
        <v>0</v>
      </c>
      <c r="G807" s="59" t="str">
        <f>INDEX(tblGemProv[Grootte],MATCH(tblGem[[#This Row],[Plaats]],tblGemProv[Gemeentenaam],0))</f>
        <v>Klein</v>
      </c>
      <c r="H807" s="59" t="str">
        <f>INDEX(tblGemProv[Provincie],MATCH(tblGem[[#This Row],[Plaats]],tblGemProv[Gemeentenaam],0))</f>
        <v>Limburg</v>
      </c>
      <c r="I807" s="68">
        <f>INDEX(tblGemProv[InwonerAantal],MATCH(tblGem[[#This Row],[Plaats]],tblGemProv[Gemeentenaam],0))</f>
        <v>25566</v>
      </c>
      <c r="J807" s="69">
        <f>tblGem[[#This Row],[Aantal]]/INDEX($N$5:$N$16,MATCH(tblGem[[#This Row],[Prov]],$M$5:$M$16,0))*100000</f>
        <v>0.53705788946990596</v>
      </c>
      <c r="K807" s="69">
        <f>tblGem[[#This Row],[Aantal]]/tblGem[[#This Row],[Inwoners]]*100000</f>
        <v>23.468669326449191</v>
      </c>
      <c r="L807" s="59"/>
      <c r="M807" s="60"/>
      <c r="N807" s="58"/>
    </row>
    <row r="808" spans="2:14" x14ac:dyDescent="0.3">
      <c r="B808" s="63">
        <v>43911</v>
      </c>
      <c r="C808" s="66" t="s">
        <v>95</v>
      </c>
      <c r="D808" s="65">
        <v>15.1</v>
      </c>
      <c r="E808" s="66">
        <v>35</v>
      </c>
      <c r="F808" s="67">
        <f>tblGem[[#This Row],[Aantal]]-SUMIFS(tblGem[Aantal],tblGem[Datum],tblGem[[#This Row],[Datum]]-1,tblGem[Plaats],tblGem[[#This Row],[Plaats]])</f>
        <v>7</v>
      </c>
      <c r="G808" s="59" t="str">
        <f>INDEX(tblGemProv[Grootte],MATCH(tblGem[[#This Row],[Plaats]],tblGemProv[Gemeentenaam],0))</f>
        <v>Groot</v>
      </c>
      <c r="H808" s="59" t="str">
        <f>INDEX(tblGemProv[Provincie],MATCH(tblGem[[#This Row],[Plaats]],tblGemProv[Gemeentenaam],0))</f>
        <v>Noord-Brabant</v>
      </c>
      <c r="I808" s="68">
        <f>INDEX(tblGemProv[InwonerAantal],MATCH(tblGem[[#This Row],[Plaats]],tblGemProv[Gemeentenaam],0))</f>
        <v>229126</v>
      </c>
      <c r="J808" s="69">
        <f>tblGem[[#This Row],[Aantal]]/INDEX($N$5:$N$16,MATCH(tblGem[[#This Row],[Prov]],$M$5:$M$16,0))*100000</f>
        <v>1.3843370568044913</v>
      </c>
      <c r="K808" s="69">
        <f>tblGem[[#This Row],[Aantal]]/tblGem[[#This Row],[Inwoners]]*100000</f>
        <v>15.275437968628614</v>
      </c>
      <c r="L808" s="59"/>
      <c r="M808" s="60"/>
      <c r="N808" s="58"/>
    </row>
    <row r="809" spans="2:14" x14ac:dyDescent="0.3">
      <c r="B809" s="63">
        <v>43911</v>
      </c>
      <c r="C809" s="66" t="s">
        <v>96</v>
      </c>
      <c r="D809" s="65">
        <v>8.6999999999999993</v>
      </c>
      <c r="E809" s="66">
        <v>2</v>
      </c>
      <c r="F809" s="67">
        <f>tblGem[[#This Row],[Aantal]]-SUMIFS(tblGem[Aantal],tblGem[Datum],tblGem[[#This Row],[Datum]]-1,tblGem[Plaats],tblGem[[#This Row],[Plaats]])</f>
        <v>0</v>
      </c>
      <c r="G809" s="59" t="str">
        <f>INDEX(tblGemProv[Grootte],MATCH(tblGem[[#This Row],[Plaats]],tblGemProv[Gemeentenaam],0))</f>
        <v>Klein</v>
      </c>
      <c r="H809" s="59" t="str">
        <f>INDEX(tblGemProv[Provincie],MATCH(tblGem[[#This Row],[Plaats]],tblGemProv[Gemeentenaam],0))</f>
        <v>Gelderland</v>
      </c>
      <c r="I809" s="68">
        <f>INDEX(tblGemProv[InwonerAantal],MATCH(tblGem[[#This Row],[Plaats]],tblGemProv[Gemeentenaam],0))</f>
        <v>23107</v>
      </c>
      <c r="J809" s="69">
        <f>tblGem[[#This Row],[Aantal]]/INDEX($N$5:$N$16,MATCH(tblGem[[#This Row],[Prov]],$M$5:$M$16,0))*100000</f>
        <v>9.7082524514550975E-2</v>
      </c>
      <c r="K809" s="69">
        <f>tblGem[[#This Row],[Aantal]]/tblGem[[#This Row],[Inwoners]]*100000</f>
        <v>8.6553858138226509</v>
      </c>
      <c r="L809" s="59"/>
      <c r="M809" s="60"/>
      <c r="N809" s="58"/>
    </row>
    <row r="810" spans="2:14" x14ac:dyDescent="0.3">
      <c r="B810" s="63">
        <v>43911</v>
      </c>
      <c r="C810" s="66" t="s">
        <v>97</v>
      </c>
      <c r="D810" s="65">
        <v>3.7</v>
      </c>
      <c r="E810" s="66">
        <v>4</v>
      </c>
      <c r="F810" s="67">
        <f>tblGem[[#This Row],[Aantal]]-SUMIFS(tblGem[Aantal],tblGem[Datum],tblGem[[#This Row],[Datum]]-1,tblGem[Plaats],tblGem[[#This Row],[Plaats]])</f>
        <v>0</v>
      </c>
      <c r="G810" s="59" t="str">
        <f>INDEX(tblGemProv[Grootte],MATCH(tblGem[[#This Row],[Plaats]],tblGemProv[Gemeentenaam],0))</f>
        <v>Groot</v>
      </c>
      <c r="H810" s="59" t="str">
        <f>INDEX(tblGemProv[Provincie],MATCH(tblGem[[#This Row],[Plaats]],tblGemProv[Gemeentenaam],0))</f>
        <v>Drenthe</v>
      </c>
      <c r="I810" s="68">
        <f>INDEX(tblGemProv[InwonerAantal],MATCH(tblGem[[#This Row],[Plaats]],tblGemProv[Gemeentenaam],0))</f>
        <v>107192</v>
      </c>
      <c r="J810" s="69">
        <f>tblGem[[#This Row],[Aantal]]/INDEX($N$5:$N$16,MATCH(tblGem[[#This Row],[Prov]],$M$5:$M$16,0))*100000</f>
        <v>0.8128429181060759</v>
      </c>
      <c r="K810" s="69">
        <f>tblGem[[#This Row],[Aantal]]/tblGem[[#This Row],[Inwoners]]*100000</f>
        <v>3.7316217628181207</v>
      </c>
      <c r="L810" s="59"/>
      <c r="M810" s="60"/>
      <c r="N810" s="58"/>
    </row>
    <row r="811" spans="2:14" x14ac:dyDescent="0.3">
      <c r="B811" s="63">
        <v>43911</v>
      </c>
      <c r="C811" s="66" t="s">
        <v>98</v>
      </c>
      <c r="D811" s="65">
        <v>32.4</v>
      </c>
      <c r="E811" s="66">
        <v>6</v>
      </c>
      <c r="F811" s="67">
        <f>tblGem[[#This Row],[Aantal]]-SUMIFS(tblGem[Aantal],tblGem[Datum],tblGem[[#This Row],[Datum]]-1,tblGem[Plaats],tblGem[[#This Row],[Plaats]])</f>
        <v>1</v>
      </c>
      <c r="G811" s="59" t="str">
        <f>INDEX(tblGemProv[Grootte],MATCH(tblGem[[#This Row],[Plaats]],tblGemProv[Gemeentenaam],0))</f>
        <v>Klein</v>
      </c>
      <c r="H811" s="59" t="str">
        <f>INDEX(tblGemProv[Provincie],MATCH(tblGem[[#This Row],[Plaats]],tblGemProv[Gemeentenaam],0))</f>
        <v>Noord-Holland</v>
      </c>
      <c r="I811" s="68">
        <f>INDEX(tblGemProv[InwonerAantal],MATCH(tblGem[[#This Row],[Plaats]],tblGemProv[Gemeentenaam],0))</f>
        <v>18476</v>
      </c>
      <c r="J811" s="69">
        <f>tblGem[[#This Row],[Aantal]]/INDEX($N$5:$N$16,MATCH(tblGem[[#This Row],[Prov]],$M$5:$M$16,0))*100000</f>
        <v>0.21192561975881449</v>
      </c>
      <c r="K811" s="69">
        <f>tblGem[[#This Row],[Aantal]]/tblGem[[#This Row],[Inwoners]]*100000</f>
        <v>32.474561593418485</v>
      </c>
      <c r="L811" s="59"/>
      <c r="M811" s="60"/>
      <c r="N811" s="58"/>
    </row>
    <row r="812" spans="2:14" x14ac:dyDescent="0.3">
      <c r="B812" s="63">
        <v>43911</v>
      </c>
      <c r="C812" s="66" t="s">
        <v>99</v>
      </c>
      <c r="D812" s="65">
        <v>10.1</v>
      </c>
      <c r="E812" s="66">
        <v>16</v>
      </c>
      <c r="F812" s="67">
        <f>tblGem[[#This Row],[Aantal]]-SUMIFS(tblGem[Aantal],tblGem[Datum],tblGem[[#This Row],[Datum]]-1,tblGem[Plaats],tblGem[[#This Row],[Plaats]])</f>
        <v>8</v>
      </c>
      <c r="G812" s="59" t="str">
        <f>INDEX(tblGemProv[Grootte],MATCH(tblGem[[#This Row],[Plaats]],tblGemProv[Gemeentenaam],0))</f>
        <v>Groot</v>
      </c>
      <c r="H812" s="59" t="str">
        <f>INDEX(tblGemProv[Provincie],MATCH(tblGem[[#This Row],[Plaats]],tblGemProv[Gemeentenaam],0))</f>
        <v>Overijssel</v>
      </c>
      <c r="I812" s="68">
        <f>INDEX(tblGemProv[InwonerAantal],MATCH(tblGem[[#This Row],[Plaats]],tblGemProv[Gemeentenaam],0))</f>
        <v>158261</v>
      </c>
      <c r="J812" s="69">
        <f>tblGem[[#This Row],[Aantal]]/INDEX($N$5:$N$16,MATCH(tblGem[[#This Row],[Prov]],$M$5:$M$16,0))*100000</f>
        <v>1.3894907603206597</v>
      </c>
      <c r="K812" s="69">
        <f>tblGem[[#This Row],[Aantal]]/tblGem[[#This Row],[Inwoners]]*100000</f>
        <v>10.109881777569964</v>
      </c>
      <c r="L812" s="59"/>
      <c r="M812" s="60"/>
      <c r="N812" s="58"/>
    </row>
    <row r="813" spans="2:14" x14ac:dyDescent="0.3">
      <c r="B813" s="63">
        <v>43911</v>
      </c>
      <c r="C813" s="66" t="s">
        <v>100</v>
      </c>
      <c r="D813" s="65">
        <v>18.100000000000001</v>
      </c>
      <c r="E813" s="66">
        <v>6</v>
      </c>
      <c r="F813" s="67">
        <f>tblGem[[#This Row],[Aantal]]-SUMIFS(tblGem[Aantal],tblGem[Datum],tblGem[[#This Row],[Datum]]-1,tblGem[Plaats],tblGem[[#This Row],[Plaats]])</f>
        <v>2</v>
      </c>
      <c r="G813" s="59" t="str">
        <f>INDEX(tblGemProv[Grootte],MATCH(tblGem[[#This Row],[Plaats]],tblGemProv[Gemeentenaam],0))</f>
        <v>Klein</v>
      </c>
      <c r="H813" s="59" t="str">
        <f>INDEX(tblGemProv[Provincie],MATCH(tblGem[[#This Row],[Plaats]],tblGemProv[Gemeentenaam],0))</f>
        <v>Gelderland</v>
      </c>
      <c r="I813" s="68">
        <f>INDEX(tblGemProv[InwonerAantal],MATCH(tblGem[[#This Row],[Plaats]],tblGemProv[Gemeentenaam],0))</f>
        <v>32863</v>
      </c>
      <c r="J813" s="69">
        <f>tblGem[[#This Row],[Aantal]]/INDEX($N$5:$N$16,MATCH(tblGem[[#This Row],[Prov]],$M$5:$M$16,0))*100000</f>
        <v>0.29124757354365294</v>
      </c>
      <c r="K813" s="69">
        <f>tblGem[[#This Row],[Aantal]]/tblGem[[#This Row],[Inwoners]]*100000</f>
        <v>18.25761494690077</v>
      </c>
      <c r="L813" s="59"/>
      <c r="M813" s="60"/>
      <c r="N813" s="58"/>
    </row>
    <row r="814" spans="2:14" x14ac:dyDescent="0.3">
      <c r="B814" s="63">
        <v>43911</v>
      </c>
      <c r="C814" s="66" t="s">
        <v>101</v>
      </c>
      <c r="D814" s="65">
        <v>41</v>
      </c>
      <c r="E814" s="66">
        <v>11</v>
      </c>
      <c r="F814" s="67">
        <f>tblGem[[#This Row],[Aantal]]-SUMIFS(tblGem[Aantal],tblGem[Datum],tblGem[[#This Row],[Datum]]-1,tblGem[Plaats],tblGem[[#This Row],[Plaats]])</f>
        <v>2</v>
      </c>
      <c r="G814" s="59" t="str">
        <f>INDEX(tblGemProv[Grootte],MATCH(tblGem[[#This Row],[Plaats]],tblGemProv[Gemeentenaam],0))</f>
        <v>Klein</v>
      </c>
      <c r="H814" s="59" t="str">
        <f>INDEX(tblGemProv[Provincie],MATCH(tblGem[[#This Row],[Plaats]],tblGemProv[Gemeentenaam],0))</f>
        <v>Gelderland</v>
      </c>
      <c r="I814" s="68">
        <f>INDEX(tblGemProv[InwonerAantal],MATCH(tblGem[[#This Row],[Plaats]],tblGemProv[Gemeentenaam],0))</f>
        <v>26793</v>
      </c>
      <c r="J814" s="69">
        <f>tblGem[[#This Row],[Aantal]]/INDEX($N$5:$N$16,MATCH(tblGem[[#This Row],[Prov]],$M$5:$M$16,0))*100000</f>
        <v>0.53395388483003037</v>
      </c>
      <c r="K814" s="69">
        <f>tblGem[[#This Row],[Aantal]]/tblGem[[#This Row],[Inwoners]]*100000</f>
        <v>41.055499570783418</v>
      </c>
      <c r="L814" s="59"/>
      <c r="M814" s="60"/>
      <c r="N814" s="58"/>
    </row>
    <row r="815" spans="2:14" x14ac:dyDescent="0.3">
      <c r="B815" s="63">
        <v>43911</v>
      </c>
      <c r="C815" s="66" t="s">
        <v>102</v>
      </c>
      <c r="D815" s="65">
        <v>41.1</v>
      </c>
      <c r="E815" s="66">
        <v>18</v>
      </c>
      <c r="F815" s="67">
        <f>tblGem[[#This Row],[Aantal]]-SUMIFS(tblGem[Aantal],tblGem[Datum],tblGem[[#This Row],[Datum]]-1,tblGem[Plaats],tblGem[[#This Row],[Plaats]])</f>
        <v>3</v>
      </c>
      <c r="G815" s="59" t="str">
        <f>INDEX(tblGemProv[Grootte],MATCH(tblGem[[#This Row],[Plaats]],tblGemProv[Gemeentenaam],0))</f>
        <v>Klein</v>
      </c>
      <c r="H815" s="59" t="str">
        <f>INDEX(tblGemProv[Provincie],MATCH(tblGem[[#This Row],[Plaats]],tblGemProv[Gemeentenaam],0))</f>
        <v>Noord-Brabant</v>
      </c>
      <c r="I815" s="68">
        <f>INDEX(tblGemProv[InwonerAantal],MATCH(tblGem[[#This Row],[Plaats]],tblGemProv[Gemeentenaam],0))</f>
        <v>43532</v>
      </c>
      <c r="J815" s="69">
        <f>tblGem[[#This Row],[Aantal]]/INDEX($N$5:$N$16,MATCH(tblGem[[#This Row],[Prov]],$M$5:$M$16,0))*100000</f>
        <v>0.71194477207088114</v>
      </c>
      <c r="K815" s="69">
        <f>tblGem[[#This Row],[Aantal]]/tblGem[[#This Row],[Inwoners]]*100000</f>
        <v>41.348892768538086</v>
      </c>
      <c r="L815" s="59"/>
      <c r="M815" s="60"/>
      <c r="N815" s="58"/>
    </row>
    <row r="816" spans="2:14" x14ac:dyDescent="0.3">
      <c r="B816" s="63">
        <v>43911</v>
      </c>
      <c r="C816" s="66" t="s">
        <v>103</v>
      </c>
      <c r="D816" s="65">
        <v>32.5</v>
      </c>
      <c r="E816" s="66">
        <v>7</v>
      </c>
      <c r="F816" s="67">
        <f>tblGem[[#This Row],[Aantal]]-SUMIFS(tblGem[Aantal],tblGem[Datum],tblGem[[#This Row],[Datum]]-1,tblGem[Plaats],tblGem[[#This Row],[Plaats]])</f>
        <v>0</v>
      </c>
      <c r="G816" s="59" t="str">
        <f>INDEX(tblGemProv[Grootte],MATCH(tblGem[[#This Row],[Plaats]],tblGemProv[Gemeentenaam],0))</f>
        <v>Klein</v>
      </c>
      <c r="H816" s="59" t="str">
        <f>INDEX(tblGemProv[Provincie],MATCH(tblGem[[#This Row],[Plaats]],tblGemProv[Gemeentenaam],0))</f>
        <v>Noord-Brabant</v>
      </c>
      <c r="I816" s="68">
        <f>INDEX(tblGemProv[InwonerAantal],MATCH(tblGem[[#This Row],[Plaats]],tblGemProv[Gemeentenaam],0))</f>
        <v>21517</v>
      </c>
      <c r="J816" s="69">
        <f>tblGem[[#This Row],[Aantal]]/INDEX($N$5:$N$16,MATCH(tblGem[[#This Row],[Prov]],$M$5:$M$16,0))*100000</f>
        <v>0.27686741136089826</v>
      </c>
      <c r="K816" s="69">
        <f>tblGem[[#This Row],[Aantal]]/tblGem[[#This Row],[Inwoners]]*100000</f>
        <v>32.532416229028215</v>
      </c>
      <c r="L816" s="59"/>
      <c r="M816" s="60"/>
      <c r="N816" s="58"/>
    </row>
    <row r="817" spans="2:14" x14ac:dyDescent="0.3">
      <c r="B817" s="63">
        <v>43911</v>
      </c>
      <c r="C817" s="66" t="s">
        <v>104</v>
      </c>
      <c r="D817" s="65">
        <v>15.2</v>
      </c>
      <c r="E817" s="66">
        <v>6</v>
      </c>
      <c r="F817" s="67">
        <f>tblGem[[#This Row],[Aantal]]-SUMIFS(tblGem[Aantal],tblGem[Datum],tblGem[[#This Row],[Datum]]-1,tblGem[Plaats],tblGem[[#This Row],[Plaats]])</f>
        <v>2</v>
      </c>
      <c r="G817" s="59" t="str">
        <f>INDEX(tblGemProv[Grootte],MATCH(tblGem[[#This Row],[Plaats]],tblGemProv[Gemeentenaam],0))</f>
        <v>Klein</v>
      </c>
      <c r="H817" s="59" t="str">
        <f>INDEX(tblGemProv[Provincie],MATCH(tblGem[[#This Row],[Plaats]],tblGemProv[Gemeentenaam],0))</f>
        <v>Noord-Brabant</v>
      </c>
      <c r="I817" s="68">
        <f>INDEX(tblGemProv[InwonerAantal],MATCH(tblGem[[#This Row],[Plaats]],tblGemProv[Gemeentenaam],0))</f>
        <v>39252</v>
      </c>
      <c r="J817" s="69">
        <f>tblGem[[#This Row],[Aantal]]/INDEX($N$5:$N$16,MATCH(tblGem[[#This Row],[Prov]],$M$5:$M$16,0))*100000</f>
        <v>0.23731492402362706</v>
      </c>
      <c r="K817" s="69">
        <f>tblGem[[#This Row],[Aantal]]/tblGem[[#This Row],[Inwoners]]*100000</f>
        <v>15.28584530724549</v>
      </c>
      <c r="L817" s="59"/>
      <c r="M817" s="60"/>
      <c r="N817" s="58"/>
    </row>
    <row r="818" spans="2:14" x14ac:dyDescent="0.3">
      <c r="B818" s="63">
        <v>43911</v>
      </c>
      <c r="C818" s="66" t="s">
        <v>105</v>
      </c>
      <c r="D818" s="65">
        <v>137.9</v>
      </c>
      <c r="E818" s="66">
        <v>42</v>
      </c>
      <c r="F818" s="67">
        <f>tblGem[[#This Row],[Aantal]]-SUMIFS(tblGem[Aantal],tblGem[Datum],tblGem[[#This Row],[Datum]]-1,tblGem[Plaats],tblGem[[#This Row],[Plaats]])</f>
        <v>6</v>
      </c>
      <c r="G818" s="59" t="str">
        <f>INDEX(tblGemProv[Grootte],MATCH(tblGem[[#This Row],[Plaats]],tblGemProv[Gemeentenaam],0))</f>
        <v>Klein</v>
      </c>
      <c r="H818" s="59" t="str">
        <f>INDEX(tblGemProv[Provincie],MATCH(tblGem[[#This Row],[Plaats]],tblGemProv[Gemeentenaam],0))</f>
        <v>Noord-Brabant</v>
      </c>
      <c r="I818" s="68">
        <f>INDEX(tblGemProv[InwonerAantal],MATCH(tblGem[[#This Row],[Plaats]],tblGemProv[Gemeentenaam],0))</f>
        <v>30340</v>
      </c>
      <c r="J818" s="69">
        <f>tblGem[[#This Row],[Aantal]]/INDEX($N$5:$N$16,MATCH(tblGem[[#This Row],[Prov]],$M$5:$M$16,0))*100000</f>
        <v>1.6612044681653895</v>
      </c>
      <c r="K818" s="69">
        <f>tblGem[[#This Row],[Aantal]]/tblGem[[#This Row],[Inwoners]]*100000</f>
        <v>138.43111404087014</v>
      </c>
      <c r="L818" s="59"/>
      <c r="M818" s="60"/>
      <c r="N818" s="58"/>
    </row>
    <row r="819" spans="2:14" x14ac:dyDescent="0.3">
      <c r="B819" s="63">
        <v>43911</v>
      </c>
      <c r="C819" s="66" t="s">
        <v>106</v>
      </c>
      <c r="D819" s="65">
        <v>29.3</v>
      </c>
      <c r="E819" s="66">
        <v>5</v>
      </c>
      <c r="F819" s="67">
        <f>tblGem[[#This Row],[Aantal]]-SUMIFS(tblGem[Aantal],tblGem[Datum],tblGem[[#This Row],[Datum]]-1,tblGem[Plaats],tblGem[[#This Row],[Plaats]])</f>
        <v>1</v>
      </c>
      <c r="G819" s="59" t="str">
        <f>INDEX(tblGemProv[Grootte],MATCH(tblGem[[#This Row],[Plaats]],tblGemProv[Gemeentenaam],0))</f>
        <v>Klein</v>
      </c>
      <c r="H819" s="59" t="str">
        <f>INDEX(tblGemProv[Provincie],MATCH(tblGem[[#This Row],[Plaats]],tblGemProv[Gemeentenaam],0))</f>
        <v>Limburg</v>
      </c>
      <c r="I819" s="68">
        <f>INDEX(tblGemProv[InwonerAantal],MATCH(tblGem[[#This Row],[Plaats]],tblGemProv[Gemeentenaam],0))</f>
        <v>17052</v>
      </c>
      <c r="J819" s="69">
        <f>tblGem[[#This Row],[Aantal]]/INDEX($N$5:$N$16,MATCH(tblGem[[#This Row],[Prov]],$M$5:$M$16,0))*100000</f>
        <v>0.44754824122492165</v>
      </c>
      <c r="K819" s="69">
        <f>tblGem[[#This Row],[Aantal]]/tblGem[[#This Row],[Inwoners]]*100000</f>
        <v>29.322073657049028</v>
      </c>
      <c r="L819" s="59"/>
      <c r="M819" s="60"/>
      <c r="N819" s="58"/>
    </row>
    <row r="820" spans="2:14" x14ac:dyDescent="0.3">
      <c r="B820" s="63">
        <v>43911</v>
      </c>
      <c r="C820" s="66" t="s">
        <v>107</v>
      </c>
      <c r="D820" s="65">
        <v>26.5</v>
      </c>
      <c r="E820" s="66">
        <v>7</v>
      </c>
      <c r="F820" s="67">
        <f>tblGem[[#This Row],[Aantal]]-SUMIFS(tblGem[Aantal],tblGem[Datum],tblGem[[#This Row],[Datum]]-1,tblGem[Plaats],tblGem[[#This Row],[Plaats]])</f>
        <v>0</v>
      </c>
      <c r="G820" s="59" t="str">
        <f>INDEX(tblGemProv[Grootte],MATCH(tblGem[[#This Row],[Plaats]],tblGemProv[Gemeentenaam],0))</f>
        <v>Klein</v>
      </c>
      <c r="H820" s="59" t="str">
        <f>INDEX(tblGemProv[Provincie],MATCH(tblGem[[#This Row],[Plaats]],tblGemProv[Gemeentenaam],0))</f>
        <v>Noord-Brabant</v>
      </c>
      <c r="I820" s="68">
        <f>INDEX(tblGemProv[InwonerAantal],MATCH(tblGem[[#This Row],[Plaats]],tblGemProv[Gemeentenaam],0))</f>
        <v>26313</v>
      </c>
      <c r="J820" s="69">
        <f>tblGem[[#This Row],[Aantal]]/INDEX($N$5:$N$16,MATCH(tblGem[[#This Row],[Prov]],$M$5:$M$16,0))*100000</f>
        <v>0.27686741136089826</v>
      </c>
      <c r="K820" s="69">
        <f>tblGem[[#This Row],[Aantal]]/tblGem[[#This Row],[Inwoners]]*100000</f>
        <v>26.602819898909285</v>
      </c>
      <c r="L820" s="59"/>
      <c r="M820" s="60"/>
      <c r="N820" s="58"/>
    </row>
    <row r="821" spans="2:14" x14ac:dyDescent="0.3">
      <c r="B821" s="63">
        <v>43911</v>
      </c>
      <c r="C821" s="66" t="s">
        <v>108</v>
      </c>
      <c r="D821" s="65">
        <v>32.299999999999997</v>
      </c>
      <c r="E821" s="66">
        <v>16</v>
      </c>
      <c r="F821" s="67">
        <f>tblGem[[#This Row],[Aantal]]-SUMIFS(tblGem[Aantal],tblGem[Datum],tblGem[[#This Row],[Datum]]-1,tblGem[Plaats],tblGem[[#This Row],[Plaats]])</f>
        <v>2</v>
      </c>
      <c r="G821" s="59" t="str">
        <f>INDEX(tblGemProv[Grootte],MATCH(tblGem[[#This Row],[Plaats]],tblGemProv[Gemeentenaam],0))</f>
        <v>Klein</v>
      </c>
      <c r="H821" s="59" t="str">
        <f>INDEX(tblGemProv[Provincie],MATCH(tblGem[[#This Row],[Plaats]],tblGemProv[Gemeentenaam],0))</f>
        <v>Zuid-Holland</v>
      </c>
      <c r="I821" s="68">
        <f>INDEX(tblGemProv[InwonerAantal],MATCH(tblGem[[#This Row],[Plaats]],tblGemProv[Gemeentenaam],0))</f>
        <v>49129</v>
      </c>
      <c r="J821" s="69">
        <f>tblGem[[#This Row],[Aantal]]/INDEX($N$5:$N$16,MATCH(tblGem[[#This Row],[Prov]],$M$5:$M$16,0))*100000</f>
        <v>0.43883587812430574</v>
      </c>
      <c r="K821" s="69">
        <f>tblGem[[#This Row],[Aantal]]/tblGem[[#This Row],[Inwoners]]*100000</f>
        <v>32.567322762523155</v>
      </c>
      <c r="L821" s="59"/>
      <c r="M821" s="60"/>
      <c r="N821" s="58"/>
    </row>
    <row r="822" spans="2:14" x14ac:dyDescent="0.3">
      <c r="B822" s="63">
        <v>43911</v>
      </c>
      <c r="C822" s="66" t="s">
        <v>109</v>
      </c>
      <c r="D822" s="65">
        <v>8</v>
      </c>
      <c r="E822" s="66">
        <v>3</v>
      </c>
      <c r="F822" s="67">
        <f>tblGem[[#This Row],[Aantal]]-SUMIFS(tblGem[Aantal],tblGem[Datum],tblGem[[#This Row],[Datum]]-1,tblGem[Plaats],tblGem[[#This Row],[Plaats]])</f>
        <v>0</v>
      </c>
      <c r="G822" s="59" t="str">
        <f>INDEX(tblGemProv[Grootte],MATCH(tblGem[[#This Row],[Plaats]],tblGemProv[Gemeentenaam],0))</f>
        <v>Klein</v>
      </c>
      <c r="H822" s="59" t="str">
        <f>INDEX(tblGemProv[Provincie],MATCH(tblGem[[#This Row],[Plaats]],tblGemProv[Gemeentenaam],0))</f>
        <v>Zeeland</v>
      </c>
      <c r="I822" s="68">
        <f>INDEX(tblGemProv[InwonerAantal],MATCH(tblGem[[#This Row],[Plaats]],tblGemProv[Gemeentenaam],0))</f>
        <v>37636</v>
      </c>
      <c r="J822" s="69">
        <f>tblGem[[#This Row],[Aantal]]/INDEX($N$5:$N$16,MATCH(tblGem[[#This Row],[Prov]],$M$5:$M$16,0))*100000</f>
        <v>0.78471582824139952</v>
      </c>
      <c r="K822" s="69">
        <f>tblGem[[#This Row],[Aantal]]/tblGem[[#This Row],[Inwoners]]*100000</f>
        <v>7.9710915081305131</v>
      </c>
      <c r="L822" s="59"/>
      <c r="M822" s="60"/>
      <c r="N822" s="58"/>
    </row>
    <row r="823" spans="2:14" x14ac:dyDescent="0.3">
      <c r="B823" s="63">
        <v>43911</v>
      </c>
      <c r="C823" s="66" t="s">
        <v>110</v>
      </c>
      <c r="D823" s="65">
        <v>50.4</v>
      </c>
      <c r="E823" s="66">
        <v>12</v>
      </c>
      <c r="F823" s="67">
        <f>tblGem[[#This Row],[Aantal]]-SUMIFS(tblGem[Aantal],tblGem[Datum],tblGem[[#This Row],[Datum]]-1,tblGem[Plaats],tblGem[[#This Row],[Plaats]])</f>
        <v>1</v>
      </c>
      <c r="G823" s="59" t="str">
        <f>INDEX(tblGemProv[Grootte],MATCH(tblGem[[#This Row],[Plaats]],tblGemProv[Gemeentenaam],0))</f>
        <v>Klein</v>
      </c>
      <c r="H823" s="59" t="str">
        <f>INDEX(tblGemProv[Provincie],MATCH(tblGem[[#This Row],[Plaats]],tblGemProv[Gemeentenaam],0))</f>
        <v>Noord-Brabant</v>
      </c>
      <c r="I823" s="68">
        <f>INDEX(tblGemProv[InwonerAantal],MATCH(tblGem[[#This Row],[Plaats]],tblGemProv[Gemeentenaam],0))</f>
        <v>23621</v>
      </c>
      <c r="J823" s="69">
        <f>tblGem[[#This Row],[Aantal]]/INDEX($N$5:$N$16,MATCH(tblGem[[#This Row],[Prov]],$M$5:$M$16,0))*100000</f>
        <v>0.47462984804725411</v>
      </c>
      <c r="K823" s="69">
        <f>tblGem[[#This Row],[Aantal]]/tblGem[[#This Row],[Inwoners]]*100000</f>
        <v>50.802252233182344</v>
      </c>
      <c r="L823" s="59"/>
      <c r="M823" s="60"/>
      <c r="N823" s="58"/>
    </row>
    <row r="824" spans="2:14" x14ac:dyDescent="0.3">
      <c r="B824" s="63">
        <v>43911</v>
      </c>
      <c r="C824" s="66" t="s">
        <v>111</v>
      </c>
      <c r="D824" s="65">
        <v>19.100000000000001</v>
      </c>
      <c r="E824" s="66">
        <v>11</v>
      </c>
      <c r="F824" s="67">
        <f>tblGem[[#This Row],[Aantal]]-SUMIFS(tblGem[Aantal],tblGem[Datum],tblGem[[#This Row],[Datum]]-1,tblGem[Plaats],tblGem[[#This Row],[Plaats]])</f>
        <v>1</v>
      </c>
      <c r="G824" s="59" t="str">
        <f>INDEX(tblGemProv[Grootte],MATCH(tblGem[[#This Row],[Plaats]],tblGemProv[Gemeentenaam],0))</f>
        <v>Middelgroot</v>
      </c>
      <c r="H824" s="59" t="str">
        <f>INDEX(tblGemProv[Provincie],MATCH(tblGem[[#This Row],[Plaats]],tblGemProv[Gemeentenaam],0))</f>
        <v>Noord-Holland</v>
      </c>
      <c r="I824" s="68">
        <f>INDEX(tblGemProv[InwonerAantal],MATCH(tblGem[[#This Row],[Plaats]],tblGemProv[Gemeentenaam],0))</f>
        <v>57337</v>
      </c>
      <c r="J824" s="69">
        <f>tblGem[[#This Row],[Aantal]]/INDEX($N$5:$N$16,MATCH(tblGem[[#This Row],[Prov]],$M$5:$M$16,0))*100000</f>
        <v>0.38853030289115992</v>
      </c>
      <c r="K824" s="69">
        <f>tblGem[[#This Row],[Aantal]]/tblGem[[#This Row],[Inwoners]]*100000</f>
        <v>19.184819575492266</v>
      </c>
      <c r="L824" s="59"/>
      <c r="M824" s="60"/>
      <c r="N824" s="58"/>
    </row>
    <row r="825" spans="2:14" x14ac:dyDescent="0.3">
      <c r="B825" s="63">
        <v>43911</v>
      </c>
      <c r="C825" s="66" t="s">
        <v>112</v>
      </c>
      <c r="D825" s="65">
        <v>0</v>
      </c>
      <c r="E825" s="66">
        <v>0</v>
      </c>
      <c r="F825" s="67">
        <f>tblGem[[#This Row],[Aantal]]-SUMIFS(tblGem[Aantal],tblGem[Datum],tblGem[[#This Row],[Datum]]-1,tblGem[Plaats],tblGem[[#This Row],[Plaats]])</f>
        <v>0</v>
      </c>
      <c r="G825" s="59" t="str">
        <f>INDEX(tblGemProv[Grootte],MATCH(tblGem[[#This Row],[Plaats]],tblGemProv[Gemeentenaam],0))</f>
        <v>Klein</v>
      </c>
      <c r="H825" s="59" t="str">
        <f>INDEX(tblGemProv[Provincie],MATCH(tblGem[[#This Row],[Plaats]],tblGemProv[Gemeentenaam],0))</f>
        <v>Zuid-Holland</v>
      </c>
      <c r="I825" s="68">
        <f>INDEX(tblGemProv[InwonerAantal],MATCH(tblGem[[#This Row],[Plaats]],tblGemProv[Gemeentenaam],0))</f>
        <v>36284</v>
      </c>
      <c r="J825" s="69">
        <f>tblGem[[#This Row],[Aantal]]/INDEX($N$5:$N$16,MATCH(tblGem[[#This Row],[Prov]],$M$5:$M$16,0))*100000</f>
        <v>0</v>
      </c>
      <c r="K825" s="69">
        <f>tblGem[[#This Row],[Aantal]]/tblGem[[#This Row],[Inwoners]]*100000</f>
        <v>0</v>
      </c>
      <c r="L825" s="59"/>
      <c r="M825" s="60"/>
      <c r="N825" s="58"/>
    </row>
    <row r="826" spans="2:14" x14ac:dyDescent="0.3">
      <c r="B826" s="63">
        <v>43911</v>
      </c>
      <c r="C826" s="66" t="s">
        <v>113</v>
      </c>
      <c r="D826" s="65">
        <v>16.399999999999999</v>
      </c>
      <c r="E826" s="66">
        <v>12</v>
      </c>
      <c r="F826" s="67">
        <f>tblGem[[#This Row],[Aantal]]-SUMIFS(tblGem[Aantal],tblGem[Datum],tblGem[[#This Row],[Datum]]-1,tblGem[Plaats],tblGem[[#This Row],[Plaats]])</f>
        <v>2</v>
      </c>
      <c r="G826" s="59" t="str">
        <f>INDEX(tblGemProv[Grootte],MATCH(tblGem[[#This Row],[Plaats]],tblGemProv[Gemeentenaam],0))</f>
        <v>Middelgroot</v>
      </c>
      <c r="H826" s="59" t="str">
        <f>INDEX(tblGemProv[Provincie],MATCH(tblGem[[#This Row],[Plaats]],tblGemProv[Gemeentenaam],0))</f>
        <v>Zuid-Holland</v>
      </c>
      <c r="I826" s="68">
        <f>INDEX(tblGemProv[InwonerAantal],MATCH(tblGem[[#This Row],[Plaats]],tblGemProv[Gemeentenaam],0))</f>
        <v>72700</v>
      </c>
      <c r="J826" s="69">
        <f>tblGem[[#This Row],[Aantal]]/INDEX($N$5:$N$16,MATCH(tblGem[[#This Row],[Prov]],$M$5:$M$16,0))*100000</f>
        <v>0.32912690859322935</v>
      </c>
      <c r="K826" s="69">
        <f>tblGem[[#This Row],[Aantal]]/tblGem[[#This Row],[Inwoners]]*100000</f>
        <v>16.506189821182943</v>
      </c>
      <c r="L826" s="59"/>
      <c r="M826" s="60"/>
      <c r="N826" s="58"/>
    </row>
    <row r="827" spans="2:14" x14ac:dyDescent="0.3">
      <c r="B827" s="63">
        <v>43911</v>
      </c>
      <c r="C827" s="66" t="s">
        <v>114</v>
      </c>
      <c r="D827" s="65">
        <v>48.1</v>
      </c>
      <c r="E827" s="66">
        <v>6</v>
      </c>
      <c r="F827" s="67">
        <f>tblGem[[#This Row],[Aantal]]-SUMIFS(tblGem[Aantal],tblGem[Datum],tblGem[[#This Row],[Datum]]-1,tblGem[Plaats],tblGem[[#This Row],[Plaats]])</f>
        <v>2</v>
      </c>
      <c r="G827" s="59" t="str">
        <f>INDEX(tblGemProv[Grootte],MATCH(tblGem[[#This Row],[Plaats]],tblGemProv[Gemeentenaam],0))</f>
        <v>Klein</v>
      </c>
      <c r="H827" s="59" t="str">
        <f>INDEX(tblGemProv[Provincie],MATCH(tblGem[[#This Row],[Plaats]],tblGemProv[Gemeentenaam],0))</f>
        <v>Noord-Brabant</v>
      </c>
      <c r="I827" s="68">
        <f>INDEX(tblGemProv[InwonerAantal],MATCH(tblGem[[#This Row],[Plaats]],tblGemProv[Gemeentenaam],0))</f>
        <v>12419</v>
      </c>
      <c r="J827" s="69">
        <f>tblGem[[#This Row],[Aantal]]/INDEX($N$5:$N$16,MATCH(tblGem[[#This Row],[Prov]],$M$5:$M$16,0))*100000</f>
        <v>0.23731492402362706</v>
      </c>
      <c r="K827" s="69">
        <f>tblGem[[#This Row],[Aantal]]/tblGem[[#This Row],[Inwoners]]*100000</f>
        <v>48.313068685079315</v>
      </c>
      <c r="L827" s="59"/>
      <c r="M827" s="60"/>
      <c r="N827" s="58"/>
    </row>
    <row r="828" spans="2:14" x14ac:dyDescent="0.3">
      <c r="B828" s="63">
        <v>43911</v>
      </c>
      <c r="C828" s="66" t="s">
        <v>115</v>
      </c>
      <c r="D828" s="65">
        <v>16.899999999999999</v>
      </c>
      <c r="E828" s="66">
        <v>39</v>
      </c>
      <c r="F828" s="67">
        <f>tblGem[[#This Row],[Aantal]]-SUMIFS(tblGem[Aantal],tblGem[Datum],tblGem[[#This Row],[Datum]]-1,tblGem[Plaats],tblGem[[#This Row],[Plaats]])</f>
        <v>11</v>
      </c>
      <c r="G828" s="59" t="str">
        <f>INDEX(tblGemProv[Grootte],MATCH(tblGem[[#This Row],[Plaats]],tblGemProv[Gemeentenaam],0))</f>
        <v>Groot</v>
      </c>
      <c r="H828" s="59" t="str">
        <f>INDEX(tblGemProv[Provincie],MATCH(tblGem[[#This Row],[Plaats]],tblGemProv[Gemeentenaam],0))</f>
        <v>Groningen</v>
      </c>
      <c r="I828" s="68">
        <f>INDEX(tblGemProv[InwonerAantal],MATCH(tblGem[[#This Row],[Plaats]],tblGemProv[Gemeentenaam],0))</f>
        <v>229962</v>
      </c>
      <c r="J828" s="69">
        <f>tblGem[[#This Row],[Aantal]]/INDEX($N$5:$N$16,MATCH(tblGem[[#This Row],[Prov]],$M$5:$M$16,0))*100000</f>
        <v>6.6901909792209535</v>
      </c>
      <c r="K828" s="69">
        <f>tblGem[[#This Row],[Aantal]]/tblGem[[#This Row],[Inwoners]]*100000</f>
        <v>16.959323714352806</v>
      </c>
      <c r="L828" s="59"/>
      <c r="M828" s="60"/>
      <c r="N828" s="58"/>
    </row>
    <row r="829" spans="2:14" x14ac:dyDescent="0.3">
      <c r="B829" s="63">
        <v>43911</v>
      </c>
      <c r="C829" s="66" t="s">
        <v>116</v>
      </c>
      <c r="D829" s="65">
        <v>14</v>
      </c>
      <c r="E829" s="66">
        <v>2</v>
      </c>
      <c r="F829" s="67">
        <f>tblGem[[#This Row],[Aantal]]-SUMIFS(tblGem[Aantal],tblGem[Datum],tblGem[[#This Row],[Datum]]-1,tblGem[Plaats],tblGem[[#This Row],[Plaats]])</f>
        <v>0</v>
      </c>
      <c r="G829" s="59" t="str">
        <f>INDEX(tblGemProv[Grootte],MATCH(tblGem[[#This Row],[Plaats]],tblGemProv[Gemeentenaam],0))</f>
        <v>Klein</v>
      </c>
      <c r="H829" s="59" t="str">
        <f>INDEX(tblGemProv[Provincie],MATCH(tblGem[[#This Row],[Plaats]],tblGemProv[Gemeentenaam],0))</f>
        <v>Limburg</v>
      </c>
      <c r="I829" s="68">
        <f>INDEX(tblGemProv[InwonerAantal],MATCH(tblGem[[#This Row],[Plaats]],tblGemProv[Gemeentenaam],0))</f>
        <v>14196</v>
      </c>
      <c r="J829" s="69">
        <f>tblGem[[#This Row],[Aantal]]/INDEX($N$5:$N$16,MATCH(tblGem[[#This Row],[Prov]],$M$5:$M$16,0))*100000</f>
        <v>0.17901929648996864</v>
      </c>
      <c r="K829" s="69">
        <f>tblGem[[#This Row],[Aantal]]/tblGem[[#This Row],[Inwoners]]*100000</f>
        <v>14.088475626937164</v>
      </c>
      <c r="L829" s="59"/>
      <c r="M829" s="60"/>
      <c r="N829" s="58"/>
    </row>
    <row r="830" spans="2:14" x14ac:dyDescent="0.3">
      <c r="B830" s="63">
        <v>43911</v>
      </c>
      <c r="C830" s="66" t="s">
        <v>117</v>
      </c>
      <c r="D830" s="65">
        <v>4.0999999999999996</v>
      </c>
      <c r="E830" s="66">
        <v>1</v>
      </c>
      <c r="F830" s="67">
        <f>tblGem[[#This Row],[Aantal]]-SUMIFS(tblGem[Aantal],tblGem[Datum],tblGem[[#This Row],[Datum]]-1,tblGem[Plaats],tblGem[[#This Row],[Plaats]])</f>
        <v>0</v>
      </c>
      <c r="G830" s="59" t="str">
        <f>INDEX(tblGemProv[Grootte],MATCH(tblGem[[#This Row],[Plaats]],tblGemProv[Gemeentenaam],0))</f>
        <v>Klein</v>
      </c>
      <c r="H830" s="59" t="str">
        <f>INDEX(tblGemProv[Provincie],MATCH(tblGem[[#This Row],[Plaats]],tblGemProv[Gemeentenaam],0))</f>
        <v>Overijssel</v>
      </c>
      <c r="I830" s="68">
        <f>INDEX(tblGemProv[InwonerAantal],MATCH(tblGem[[#This Row],[Plaats]],tblGemProv[Gemeentenaam],0))</f>
        <v>24291</v>
      </c>
      <c r="J830" s="69">
        <f>tblGem[[#This Row],[Aantal]]/INDEX($N$5:$N$16,MATCH(tblGem[[#This Row],[Prov]],$M$5:$M$16,0))*100000</f>
        <v>8.6843172520041229E-2</v>
      </c>
      <c r="K830" s="69">
        <f>tblGem[[#This Row],[Aantal]]/tblGem[[#This Row],[Inwoners]]*100000</f>
        <v>4.1167510600633976</v>
      </c>
      <c r="L830" s="59"/>
      <c r="M830" s="60"/>
      <c r="N830" s="58"/>
    </row>
    <row r="831" spans="2:14" x14ac:dyDescent="0.3">
      <c r="B831" s="63">
        <v>43911</v>
      </c>
      <c r="C831" s="66" t="s">
        <v>118</v>
      </c>
      <c r="D831" s="65">
        <v>70.400000000000006</v>
      </c>
      <c r="E831" s="66">
        <v>10</v>
      </c>
      <c r="F831" s="67">
        <f>tblGem[[#This Row],[Aantal]]-SUMIFS(tblGem[Aantal],tblGem[Datum],tblGem[[#This Row],[Datum]]-1,tblGem[Plaats],tblGem[[#This Row],[Plaats]])</f>
        <v>1</v>
      </c>
      <c r="G831" s="59" t="str">
        <f>INDEX(tblGemProv[Grootte],MATCH(tblGem[[#This Row],[Plaats]],tblGemProv[Gemeentenaam],0))</f>
        <v>Klein</v>
      </c>
      <c r="H831" s="59" t="str">
        <f>INDEX(tblGemProv[Provincie],MATCH(tblGem[[#This Row],[Plaats]],tblGemProv[Gemeentenaam],0))</f>
        <v>Noord-Brabant</v>
      </c>
      <c r="I831" s="68">
        <f>INDEX(tblGemProv[InwonerAantal],MATCH(tblGem[[#This Row],[Plaats]],tblGemProv[Gemeentenaam],0))</f>
        <v>14103</v>
      </c>
      <c r="J831" s="69">
        <f>tblGem[[#This Row],[Aantal]]/INDEX($N$5:$N$16,MATCH(tblGem[[#This Row],[Prov]],$M$5:$M$16,0))*100000</f>
        <v>0.3955248733727118</v>
      </c>
      <c r="K831" s="69">
        <f>tblGem[[#This Row],[Aantal]]/tblGem[[#This Row],[Inwoners]]*100000</f>
        <v>70.906899241296173</v>
      </c>
      <c r="L831" s="59"/>
      <c r="M831" s="60"/>
      <c r="N831" s="58"/>
    </row>
    <row r="832" spans="2:14" x14ac:dyDescent="0.3">
      <c r="B832" s="63">
        <v>43911</v>
      </c>
      <c r="C832" s="66" t="s">
        <v>119</v>
      </c>
      <c r="D832" s="65">
        <v>15.5</v>
      </c>
      <c r="E832" s="66">
        <v>25</v>
      </c>
      <c r="F832" s="67">
        <f>tblGem[[#This Row],[Aantal]]-SUMIFS(tblGem[Aantal],tblGem[Datum],tblGem[[#This Row],[Datum]]-1,tblGem[Plaats],tblGem[[#This Row],[Plaats]])</f>
        <v>8</v>
      </c>
      <c r="G832" s="59" t="str">
        <f>INDEX(tblGemProv[Grootte],MATCH(tblGem[[#This Row],[Plaats]],tblGemProv[Gemeentenaam],0))</f>
        <v>Groot</v>
      </c>
      <c r="H832" s="59" t="str">
        <f>INDEX(tblGemProv[Provincie],MATCH(tblGem[[#This Row],[Plaats]],tblGemProv[Gemeentenaam],0))</f>
        <v>Noord-Holland</v>
      </c>
      <c r="I832" s="68">
        <f>INDEX(tblGemProv[InwonerAantal],MATCH(tblGem[[#This Row],[Plaats]],tblGemProv[Gemeentenaam],0))</f>
        <v>159709</v>
      </c>
      <c r="J832" s="69">
        <f>tblGem[[#This Row],[Aantal]]/INDEX($N$5:$N$16,MATCH(tblGem[[#This Row],[Prov]],$M$5:$M$16,0))*100000</f>
        <v>0.88302341566172715</v>
      </c>
      <c r="K832" s="69">
        <f>tblGem[[#This Row],[Aantal]]/tblGem[[#This Row],[Inwoners]]*100000</f>
        <v>15.653469748104365</v>
      </c>
      <c r="L832" s="59"/>
      <c r="M832" s="60"/>
      <c r="N832" s="58"/>
    </row>
    <row r="833" spans="2:14" x14ac:dyDescent="0.3">
      <c r="B833" s="63">
        <v>43911</v>
      </c>
      <c r="C833" s="66" t="s">
        <v>120</v>
      </c>
      <c r="D833" s="65">
        <v>7.8</v>
      </c>
      <c r="E833" s="66">
        <v>12</v>
      </c>
      <c r="F833" s="67">
        <f>tblGem[[#This Row],[Aantal]]-SUMIFS(tblGem[Aantal],tblGem[Datum],tblGem[[#This Row],[Datum]]-1,tblGem[Plaats],tblGem[[#This Row],[Plaats]])</f>
        <v>4</v>
      </c>
      <c r="G833" s="59" t="str">
        <f>INDEX(tblGemProv[Grootte],MATCH(tblGem[[#This Row],[Plaats]],tblGemProv[Gemeentenaam],0))</f>
        <v>Groot</v>
      </c>
      <c r="H833" s="59" t="str">
        <f>INDEX(tblGemProv[Provincie],MATCH(tblGem[[#This Row],[Plaats]],tblGemProv[Gemeentenaam],0))</f>
        <v>Noord-Holland</v>
      </c>
      <c r="I833" s="68">
        <f>INDEX(tblGemProv[InwonerAantal],MATCH(tblGem[[#This Row],[Plaats]],tblGemProv[Gemeentenaam],0))</f>
        <v>153149</v>
      </c>
      <c r="J833" s="69">
        <f>tblGem[[#This Row],[Aantal]]/INDEX($N$5:$N$16,MATCH(tblGem[[#This Row],[Prov]],$M$5:$M$16,0))*100000</f>
        <v>0.42385123951762899</v>
      </c>
      <c r="K833" s="69">
        <f>tblGem[[#This Row],[Aantal]]/tblGem[[#This Row],[Inwoners]]*100000</f>
        <v>7.8355065981495144</v>
      </c>
      <c r="L833" s="59"/>
      <c r="M833" s="60"/>
      <c r="N833" s="58"/>
    </row>
    <row r="834" spans="2:14" x14ac:dyDescent="0.3">
      <c r="B834" s="63">
        <v>43911</v>
      </c>
      <c r="C834" s="66" t="s">
        <v>121</v>
      </c>
      <c r="D834" s="65">
        <v>16.600000000000001</v>
      </c>
      <c r="E834" s="66">
        <v>5</v>
      </c>
      <c r="F834" s="67">
        <f>tblGem[[#This Row],[Aantal]]-SUMIFS(tblGem[Aantal],tblGem[Datum],tblGem[[#This Row],[Datum]]-1,tblGem[Plaats],tblGem[[#This Row],[Plaats]])</f>
        <v>3</v>
      </c>
      <c r="G834" s="59" t="str">
        <f>INDEX(tblGemProv[Grootte],MATCH(tblGem[[#This Row],[Plaats]],tblGemProv[Gemeentenaam],0))</f>
        <v>Klein</v>
      </c>
      <c r="H834" s="59" t="str">
        <f>INDEX(tblGemProv[Provincie],MATCH(tblGem[[#This Row],[Plaats]],tblGemProv[Gemeentenaam],0))</f>
        <v>Noord-Brabant</v>
      </c>
      <c r="I834" s="68">
        <f>INDEX(tblGemProv[InwonerAantal],MATCH(tblGem[[#This Row],[Plaats]],tblGemProv[Gemeentenaam],0))</f>
        <v>29888</v>
      </c>
      <c r="J834" s="69">
        <f>tblGem[[#This Row],[Aantal]]/INDEX($N$5:$N$16,MATCH(tblGem[[#This Row],[Prov]],$M$5:$M$16,0))*100000</f>
        <v>0.1977624366863559</v>
      </c>
      <c r="K834" s="69">
        <f>tblGem[[#This Row],[Aantal]]/tblGem[[#This Row],[Inwoners]]*100000</f>
        <v>16.729122055674516</v>
      </c>
      <c r="L834" s="59"/>
      <c r="M834" s="60"/>
      <c r="N834" s="58"/>
    </row>
    <row r="835" spans="2:14" x14ac:dyDescent="0.3">
      <c r="B835" s="63">
        <v>43911</v>
      </c>
      <c r="C835" s="66" t="s">
        <v>122</v>
      </c>
      <c r="D835" s="65">
        <v>5</v>
      </c>
      <c r="E835" s="66">
        <v>3</v>
      </c>
      <c r="F835" s="67">
        <f>tblGem[[#This Row],[Aantal]]-SUMIFS(tblGem[Aantal],tblGem[Datum],tblGem[[#This Row],[Datum]]-1,tblGem[Plaats],tblGem[[#This Row],[Plaats]])</f>
        <v>2</v>
      </c>
      <c r="G835" s="59" t="str">
        <f>INDEX(tblGemProv[Grootte],MATCH(tblGem[[#This Row],[Plaats]],tblGemProv[Gemeentenaam],0))</f>
        <v>Middelgroot</v>
      </c>
      <c r="H835" s="59" t="str">
        <f>INDEX(tblGemProv[Provincie],MATCH(tblGem[[#This Row],[Plaats]],tblGemProv[Gemeentenaam],0))</f>
        <v>Overijssel</v>
      </c>
      <c r="I835" s="68">
        <f>INDEX(tblGemProv[InwonerAantal],MATCH(tblGem[[#This Row],[Plaats]],tblGemProv[Gemeentenaam],0))</f>
        <v>60539</v>
      </c>
      <c r="J835" s="69">
        <f>tblGem[[#This Row],[Aantal]]/INDEX($N$5:$N$16,MATCH(tblGem[[#This Row],[Prov]],$M$5:$M$16,0))*100000</f>
        <v>0.26052951756012371</v>
      </c>
      <c r="K835" s="69">
        <f>tblGem[[#This Row],[Aantal]]/tblGem[[#This Row],[Inwoners]]*100000</f>
        <v>4.9554832422075021</v>
      </c>
      <c r="L835" s="59"/>
      <c r="M835" s="60"/>
      <c r="N835" s="58"/>
    </row>
    <row r="836" spans="2:14" x14ac:dyDescent="0.3">
      <c r="B836" s="63">
        <v>43911</v>
      </c>
      <c r="C836" s="66" t="s">
        <v>123</v>
      </c>
      <c r="D836" s="65">
        <v>10.5</v>
      </c>
      <c r="E836" s="66">
        <v>5</v>
      </c>
      <c r="F836" s="67">
        <f>tblGem[[#This Row],[Aantal]]-SUMIFS(tblGem[Aantal],tblGem[Datum],tblGem[[#This Row],[Datum]]-1,tblGem[Plaats],tblGem[[#This Row],[Plaats]])</f>
        <v>0</v>
      </c>
      <c r="G836" s="59" t="str">
        <f>INDEX(tblGemProv[Grootte],MATCH(tblGem[[#This Row],[Plaats]],tblGemProv[Gemeentenaam],0))</f>
        <v>Klein</v>
      </c>
      <c r="H836" s="59" t="str">
        <f>INDEX(tblGemProv[Provincie],MATCH(tblGem[[#This Row],[Plaats]],tblGemProv[Gemeentenaam],0))</f>
        <v>Gelderland</v>
      </c>
      <c r="I836" s="68">
        <f>INDEX(tblGemProv[InwonerAantal],MATCH(tblGem[[#This Row],[Plaats]],tblGemProv[Gemeentenaam],0))</f>
        <v>46832</v>
      </c>
      <c r="J836" s="69">
        <f>tblGem[[#This Row],[Aantal]]/INDEX($N$5:$N$16,MATCH(tblGem[[#This Row],[Prov]],$M$5:$M$16,0))*100000</f>
        <v>0.24270631128637743</v>
      </c>
      <c r="K836" s="69">
        <f>tblGem[[#This Row],[Aantal]]/tblGem[[#This Row],[Inwoners]]*100000</f>
        <v>10.676460539801846</v>
      </c>
      <c r="L836" s="59"/>
      <c r="M836" s="60"/>
      <c r="N836" s="58"/>
    </row>
    <row r="837" spans="2:14" x14ac:dyDescent="0.3">
      <c r="B837" s="63">
        <v>43911</v>
      </c>
      <c r="C837" s="66" t="s">
        <v>124</v>
      </c>
      <c r="D837" s="65">
        <v>33.200000000000003</v>
      </c>
      <c r="E837" s="66">
        <v>6</v>
      </c>
      <c r="F837" s="67">
        <f>tblGem[[#This Row],[Aantal]]-SUMIFS(tblGem[Aantal],tblGem[Datum],tblGem[[#This Row],[Datum]]-1,tblGem[Plaats],tblGem[[#This Row],[Plaats]])</f>
        <v>0</v>
      </c>
      <c r="G837" s="59" t="str">
        <f>INDEX(tblGemProv[Grootte],MATCH(tblGem[[#This Row],[Plaats]],tblGemProv[Gemeentenaam],0))</f>
        <v>Klein</v>
      </c>
      <c r="H837" s="59" t="str">
        <f>INDEX(tblGemProv[Provincie],MATCH(tblGem[[#This Row],[Plaats]],tblGemProv[Gemeentenaam],0))</f>
        <v>Zuid-Holland</v>
      </c>
      <c r="I837" s="68">
        <f>INDEX(tblGemProv[InwonerAantal],MATCH(tblGem[[#This Row],[Plaats]],tblGemProv[Gemeentenaam],0))</f>
        <v>17958</v>
      </c>
      <c r="J837" s="69">
        <f>tblGem[[#This Row],[Aantal]]/INDEX($N$5:$N$16,MATCH(tblGem[[#This Row],[Prov]],$M$5:$M$16,0))*100000</f>
        <v>0.16456345429661468</v>
      </c>
      <c r="K837" s="69">
        <f>tblGem[[#This Row],[Aantal]]/tblGem[[#This Row],[Inwoners]]*100000</f>
        <v>33.41129301703976</v>
      </c>
      <c r="L837" s="59"/>
      <c r="M837" s="60"/>
      <c r="N837" s="58"/>
    </row>
    <row r="838" spans="2:14" x14ac:dyDescent="0.3">
      <c r="B838" s="63">
        <v>43911</v>
      </c>
      <c r="C838" s="66" t="s">
        <v>125</v>
      </c>
      <c r="D838" s="65">
        <v>19</v>
      </c>
      <c r="E838" s="66">
        <v>3</v>
      </c>
      <c r="F838" s="67">
        <f>tblGem[[#This Row],[Aantal]]-SUMIFS(tblGem[Aantal],tblGem[Datum],tblGem[[#This Row],[Datum]]-1,tblGem[Plaats],tblGem[[#This Row],[Plaats]])</f>
        <v>2</v>
      </c>
      <c r="G838" s="59" t="str">
        <f>INDEX(tblGemProv[Grootte],MATCH(tblGem[[#This Row],[Plaats]],tblGemProv[Gemeentenaam],0))</f>
        <v>Klein</v>
      </c>
      <c r="H838" s="59" t="str">
        <f>INDEX(tblGemProv[Provincie],MATCH(tblGem[[#This Row],[Plaats]],tblGemProv[Gemeentenaam],0))</f>
        <v>Friesland</v>
      </c>
      <c r="I838" s="68">
        <f>INDEX(tblGemProv[InwonerAantal],MATCH(tblGem[[#This Row],[Plaats]],tblGemProv[Gemeentenaam],0))</f>
        <v>15783</v>
      </c>
      <c r="J838" s="69">
        <f>tblGem[[#This Row],[Aantal]]/INDEX($N$5:$N$16,MATCH(tblGem[[#This Row],[Prov]],$M$5:$M$16,0))*100000</f>
        <v>0.46348653108140681</v>
      </c>
      <c r="K838" s="69">
        <f>tblGem[[#This Row],[Aantal]]/tblGem[[#This Row],[Inwoners]]*100000</f>
        <v>19.007793195210038</v>
      </c>
      <c r="L838" s="59"/>
      <c r="M838" s="60"/>
      <c r="N838" s="58"/>
    </row>
    <row r="839" spans="2:14" x14ac:dyDescent="0.3">
      <c r="B839" s="63">
        <v>43911</v>
      </c>
      <c r="C839" s="66" t="s">
        <v>126</v>
      </c>
      <c r="D839" s="65">
        <v>8.1999999999999993</v>
      </c>
      <c r="E839" s="66">
        <v>1</v>
      </c>
      <c r="F839" s="67">
        <f>tblGem[[#This Row],[Aantal]]-SUMIFS(tblGem[Aantal],tblGem[Datum],tblGem[[#This Row],[Datum]]-1,tblGem[Plaats],tblGem[[#This Row],[Plaats]])</f>
        <v>1</v>
      </c>
      <c r="G839" s="59" t="str">
        <f>INDEX(tblGemProv[Grootte],MATCH(tblGem[[#This Row],[Plaats]],tblGemProv[Gemeentenaam],0))</f>
        <v>Klein</v>
      </c>
      <c r="H839" s="59" t="str">
        <f>INDEX(tblGemProv[Provincie],MATCH(tblGem[[#This Row],[Plaats]],tblGemProv[Gemeentenaam],0))</f>
        <v>Gelderland</v>
      </c>
      <c r="I839" s="68">
        <f>INDEX(tblGemProv[InwonerAantal],MATCH(tblGem[[#This Row],[Plaats]],tblGemProv[Gemeentenaam],0))</f>
        <v>12154</v>
      </c>
      <c r="J839" s="69">
        <f>tblGem[[#This Row],[Aantal]]/INDEX($N$5:$N$16,MATCH(tblGem[[#This Row],[Prov]],$M$5:$M$16,0))*100000</f>
        <v>4.8541262257275487E-2</v>
      </c>
      <c r="K839" s="69">
        <f>tblGem[[#This Row],[Aantal]]/tblGem[[#This Row],[Inwoners]]*100000</f>
        <v>8.2277439526081952</v>
      </c>
      <c r="L839" s="59"/>
      <c r="M839" s="60"/>
      <c r="N839" s="58"/>
    </row>
    <row r="840" spans="2:14" x14ac:dyDescent="0.3">
      <c r="B840" s="63">
        <v>43911</v>
      </c>
      <c r="C840" s="66" t="s">
        <v>127</v>
      </c>
      <c r="D840" s="65">
        <v>12.8</v>
      </c>
      <c r="E840" s="66">
        <v>5</v>
      </c>
      <c r="F840" s="67">
        <f>tblGem[[#This Row],[Aantal]]-SUMIFS(tblGem[Aantal],tblGem[Datum],tblGem[[#This Row],[Datum]]-1,tblGem[Plaats],tblGem[[#This Row],[Plaats]])</f>
        <v>0</v>
      </c>
      <c r="G840" s="59" t="str">
        <f>INDEX(tblGemProv[Grootte],MATCH(tblGem[[#This Row],[Plaats]],tblGemProv[Gemeentenaam],0))</f>
        <v>Klein</v>
      </c>
      <c r="H840" s="59" t="str">
        <f>INDEX(tblGemProv[Provincie],MATCH(tblGem[[#This Row],[Plaats]],tblGemProv[Gemeentenaam],0))</f>
        <v>Noord-Holland</v>
      </c>
      <c r="I840" s="68">
        <f>INDEX(tblGemProv[InwonerAantal],MATCH(tblGem[[#This Row],[Plaats]],tblGemProv[Gemeentenaam],0))</f>
        <v>39146</v>
      </c>
      <c r="J840" s="69">
        <f>tblGem[[#This Row],[Aantal]]/INDEX($N$5:$N$16,MATCH(tblGem[[#This Row],[Prov]],$M$5:$M$16,0))*100000</f>
        <v>0.17660468313234542</v>
      </c>
      <c r="K840" s="69">
        <f>tblGem[[#This Row],[Aantal]]/tblGem[[#This Row],[Inwoners]]*100000</f>
        <v>12.772697082715986</v>
      </c>
      <c r="L840" s="59"/>
      <c r="M840" s="60"/>
      <c r="N840" s="58"/>
    </row>
    <row r="841" spans="2:14" x14ac:dyDescent="0.3">
      <c r="B841" s="63">
        <v>43911</v>
      </c>
      <c r="C841" s="66" t="s">
        <v>128</v>
      </c>
      <c r="D841" s="65">
        <v>40.299999999999997</v>
      </c>
      <c r="E841" s="66">
        <v>11</v>
      </c>
      <c r="F841" s="67">
        <f>tblGem[[#This Row],[Aantal]]-SUMIFS(tblGem[Aantal],tblGem[Datum],tblGem[[#This Row],[Datum]]-1,tblGem[Plaats],tblGem[[#This Row],[Plaats]])</f>
        <v>4</v>
      </c>
      <c r="G841" s="59" t="str">
        <f>INDEX(tblGemProv[Grootte],MATCH(tblGem[[#This Row],[Plaats]],tblGemProv[Gemeentenaam],0))</f>
        <v>Klein</v>
      </c>
      <c r="H841" s="59" t="str">
        <f>INDEX(tblGemProv[Provincie],MATCH(tblGem[[#This Row],[Plaats]],tblGemProv[Gemeentenaam],0))</f>
        <v>Noord-Holland</v>
      </c>
      <c r="I841" s="68">
        <f>INDEX(tblGemProv[InwonerAantal],MATCH(tblGem[[#This Row],[Plaats]],tblGemProv[Gemeentenaam],0))</f>
        <v>27080</v>
      </c>
      <c r="J841" s="69">
        <f>tblGem[[#This Row],[Aantal]]/INDEX($N$5:$N$16,MATCH(tblGem[[#This Row],[Prov]],$M$5:$M$16,0))*100000</f>
        <v>0.38853030289115992</v>
      </c>
      <c r="K841" s="69">
        <f>tblGem[[#This Row],[Aantal]]/tblGem[[#This Row],[Inwoners]]*100000</f>
        <v>40.620384047267358</v>
      </c>
      <c r="L841" s="59"/>
      <c r="M841" s="60"/>
      <c r="N841" s="58"/>
    </row>
    <row r="842" spans="2:14" x14ac:dyDescent="0.3">
      <c r="B842" s="63">
        <v>43911</v>
      </c>
      <c r="C842" s="66" t="s">
        <v>129</v>
      </c>
      <c r="D842" s="65">
        <v>48.5</v>
      </c>
      <c r="E842" s="66">
        <v>9</v>
      </c>
      <c r="F842" s="67">
        <f>tblGem[[#This Row],[Aantal]]-SUMIFS(tblGem[Aantal],tblGem[Datum],tblGem[[#This Row],[Datum]]-1,tblGem[Plaats],tblGem[[#This Row],[Plaats]])</f>
        <v>4</v>
      </c>
      <c r="G842" s="59" t="str">
        <f>INDEX(tblGemProv[Grootte],MATCH(tblGem[[#This Row],[Plaats]],tblGemProv[Gemeentenaam],0))</f>
        <v>Klein</v>
      </c>
      <c r="H842" s="59" t="str">
        <f>INDEX(tblGemProv[Provincie],MATCH(tblGem[[#This Row],[Plaats]],tblGemProv[Gemeentenaam],0))</f>
        <v>Gelderland</v>
      </c>
      <c r="I842" s="68">
        <f>INDEX(tblGemProv[InwonerAantal],MATCH(tblGem[[#This Row],[Plaats]],tblGemProv[Gemeentenaam],0))</f>
        <v>18603</v>
      </c>
      <c r="J842" s="69">
        <f>tblGem[[#This Row],[Aantal]]/INDEX($N$5:$N$16,MATCH(tblGem[[#This Row],[Prov]],$M$5:$M$16,0))*100000</f>
        <v>0.43687136031547941</v>
      </c>
      <c r="K842" s="69">
        <f>tblGem[[#This Row],[Aantal]]/tblGem[[#This Row],[Inwoners]]*100000</f>
        <v>48.379293662312527</v>
      </c>
      <c r="L842" s="59"/>
      <c r="M842" s="60"/>
      <c r="N842" s="58"/>
    </row>
    <row r="843" spans="2:14" x14ac:dyDescent="0.3">
      <c r="B843" s="63">
        <v>43911</v>
      </c>
      <c r="C843" s="66" t="s">
        <v>130</v>
      </c>
      <c r="D843" s="65">
        <v>4</v>
      </c>
      <c r="E843" s="66">
        <v>2</v>
      </c>
      <c r="F843" s="67">
        <f>tblGem[[#This Row],[Aantal]]-SUMIFS(tblGem[Aantal],tblGem[Datum],tblGem[[#This Row],[Datum]]-1,tblGem[Plaats],tblGem[[#This Row],[Plaats]])</f>
        <v>1</v>
      </c>
      <c r="G843" s="59" t="str">
        <f>INDEX(tblGemProv[Grootte],MATCH(tblGem[[#This Row],[Plaats]],tblGemProv[Gemeentenaam],0))</f>
        <v>Middelgroot</v>
      </c>
      <c r="H843" s="59" t="str">
        <f>INDEX(tblGemProv[Provincie],MATCH(tblGem[[#This Row],[Plaats]],tblGemProv[Gemeentenaam],0))</f>
        <v>Friesland</v>
      </c>
      <c r="I843" s="68">
        <f>INDEX(tblGemProv[InwonerAantal],MATCH(tblGem[[#This Row],[Plaats]],tblGemProv[Gemeentenaam],0))</f>
        <v>50192</v>
      </c>
      <c r="J843" s="69">
        <f>tblGem[[#This Row],[Aantal]]/INDEX($N$5:$N$16,MATCH(tblGem[[#This Row],[Prov]],$M$5:$M$16,0))*100000</f>
        <v>0.30899102072093787</v>
      </c>
      <c r="K843" s="69">
        <f>tblGem[[#This Row],[Aantal]]/tblGem[[#This Row],[Inwoners]]*100000</f>
        <v>3.9846987567739878</v>
      </c>
      <c r="L843" s="59"/>
      <c r="M843" s="60"/>
      <c r="N843" s="58"/>
    </row>
    <row r="844" spans="2:14" x14ac:dyDescent="0.3">
      <c r="B844" s="63">
        <v>43911</v>
      </c>
      <c r="C844" s="66" t="s">
        <v>131</v>
      </c>
      <c r="D844" s="65">
        <v>8.8000000000000007</v>
      </c>
      <c r="E844" s="66">
        <v>5</v>
      </c>
      <c r="F844" s="67">
        <f>tblGem[[#This Row],[Aantal]]-SUMIFS(tblGem[Aantal],tblGem[Datum],tblGem[[#This Row],[Datum]]-1,tblGem[Plaats],tblGem[[#This Row],[Plaats]])</f>
        <v>2</v>
      </c>
      <c r="G844" s="59" t="str">
        <f>INDEX(tblGemProv[Grootte],MATCH(tblGem[[#This Row],[Plaats]],tblGemProv[Gemeentenaam],0))</f>
        <v>Middelgroot</v>
      </c>
      <c r="H844" s="59" t="str">
        <f>INDEX(tblGemProv[Provincie],MATCH(tblGem[[#This Row],[Plaats]],tblGemProv[Gemeentenaam],0))</f>
        <v>Noord-Holland</v>
      </c>
      <c r="I844" s="68">
        <f>INDEX(tblGemProv[InwonerAantal],MATCH(tblGem[[#This Row],[Plaats]],tblGemProv[Gemeentenaam],0))</f>
        <v>55850</v>
      </c>
      <c r="J844" s="69">
        <f>tblGem[[#This Row],[Aantal]]/INDEX($N$5:$N$16,MATCH(tblGem[[#This Row],[Prov]],$M$5:$M$16,0))*100000</f>
        <v>0.17660468313234542</v>
      </c>
      <c r="K844" s="69">
        <f>tblGem[[#This Row],[Aantal]]/tblGem[[#This Row],[Inwoners]]*100000</f>
        <v>8.952551477170994</v>
      </c>
      <c r="L844" s="59"/>
      <c r="M844" s="60"/>
      <c r="N844" s="58"/>
    </row>
    <row r="845" spans="2:14" x14ac:dyDescent="0.3">
      <c r="B845" s="63">
        <v>43911</v>
      </c>
      <c r="C845" s="66" t="s">
        <v>132</v>
      </c>
      <c r="D845" s="65">
        <v>21.9</v>
      </c>
      <c r="E845" s="66">
        <v>19</v>
      </c>
      <c r="F845" s="67">
        <f>tblGem[[#This Row],[Aantal]]-SUMIFS(tblGem[Aantal],tblGem[Datum],tblGem[[#This Row],[Datum]]-1,tblGem[Plaats],tblGem[[#This Row],[Plaats]])</f>
        <v>1</v>
      </c>
      <c r="G845" s="59" t="str">
        <f>INDEX(tblGemProv[Grootte],MATCH(tblGem[[#This Row],[Plaats]],tblGemProv[Gemeentenaam],0))</f>
        <v>Middelgroot</v>
      </c>
      <c r="H845" s="59" t="str">
        <f>INDEX(tblGemProv[Provincie],MATCH(tblGem[[#This Row],[Plaats]],tblGemProv[Gemeentenaam],0))</f>
        <v>Limburg</v>
      </c>
      <c r="I845" s="68">
        <f>INDEX(tblGemProv[InwonerAantal],MATCH(tblGem[[#This Row],[Plaats]],tblGemProv[Gemeentenaam],0))</f>
        <v>86762</v>
      </c>
      <c r="J845" s="69">
        <f>tblGem[[#This Row],[Aantal]]/INDEX($N$5:$N$16,MATCH(tblGem[[#This Row],[Prov]],$M$5:$M$16,0))*100000</f>
        <v>1.7006833166547022</v>
      </c>
      <c r="K845" s="69">
        <f>tblGem[[#This Row],[Aantal]]/tblGem[[#This Row],[Inwoners]]*100000</f>
        <v>21.898988036237061</v>
      </c>
      <c r="L845" s="59"/>
      <c r="M845" s="60"/>
      <c r="N845" s="58"/>
    </row>
    <row r="846" spans="2:14" x14ac:dyDescent="0.3">
      <c r="B846" s="63">
        <v>43911</v>
      </c>
      <c r="C846" s="66" t="s">
        <v>133</v>
      </c>
      <c r="D846" s="65">
        <v>25.1</v>
      </c>
      <c r="E846" s="66">
        <v>4</v>
      </c>
      <c r="F846" s="67">
        <f>tblGem[[#This Row],[Aantal]]-SUMIFS(tblGem[Aantal],tblGem[Datum],tblGem[[#This Row],[Datum]]-1,tblGem[Plaats],tblGem[[#This Row],[Plaats]])</f>
        <v>0</v>
      </c>
      <c r="G846" s="59" t="str">
        <f>INDEX(tblGemProv[Grootte],MATCH(tblGem[[#This Row],[Plaats]],tblGemProv[Gemeentenaam],0))</f>
        <v>Klein</v>
      </c>
      <c r="H846" s="59" t="str">
        <f>INDEX(tblGemProv[Provincie],MATCH(tblGem[[#This Row],[Plaats]],tblGemProv[Gemeentenaam],0))</f>
        <v>Noord-Brabant</v>
      </c>
      <c r="I846" s="68">
        <f>INDEX(tblGemProv[InwonerAantal],MATCH(tblGem[[#This Row],[Plaats]],tblGemProv[Gemeentenaam],0))</f>
        <v>15886</v>
      </c>
      <c r="J846" s="69">
        <f>tblGem[[#This Row],[Aantal]]/INDEX($N$5:$N$16,MATCH(tblGem[[#This Row],[Prov]],$M$5:$M$16,0))*100000</f>
        <v>0.15820994934908472</v>
      </c>
      <c r="K846" s="69">
        <f>tblGem[[#This Row],[Aantal]]/tblGem[[#This Row],[Inwoners]]*100000</f>
        <v>25.179403248143021</v>
      </c>
      <c r="L846" s="59"/>
      <c r="M846" s="60"/>
      <c r="N846" s="58"/>
    </row>
    <row r="847" spans="2:14" x14ac:dyDescent="0.3">
      <c r="B847" s="63">
        <v>43911</v>
      </c>
      <c r="C847" s="66" t="s">
        <v>134</v>
      </c>
      <c r="D847" s="65">
        <v>17</v>
      </c>
      <c r="E847" s="66">
        <v>4</v>
      </c>
      <c r="F847" s="67">
        <f>tblGem[[#This Row],[Aantal]]-SUMIFS(tblGem[Aantal],tblGem[Datum],tblGem[[#This Row],[Datum]]-1,tblGem[Plaats],tblGem[[#This Row],[Plaats]])</f>
        <v>1</v>
      </c>
      <c r="G847" s="59" t="str">
        <f>INDEX(tblGemProv[Grootte],MATCH(tblGem[[#This Row],[Plaats]],tblGemProv[Gemeentenaam],0))</f>
        <v>Klein</v>
      </c>
      <c r="H847" s="59" t="str">
        <f>INDEX(tblGemProv[Provincie],MATCH(tblGem[[#This Row],[Plaats]],tblGemProv[Gemeentenaam],0))</f>
        <v>Noord-Holland</v>
      </c>
      <c r="I847" s="68">
        <f>INDEX(tblGemProv[InwonerAantal],MATCH(tblGem[[#This Row],[Plaats]],tblGemProv[Gemeentenaam],0))</f>
        <v>23099</v>
      </c>
      <c r="J847" s="69">
        <f>tblGem[[#This Row],[Aantal]]/INDEX($N$5:$N$16,MATCH(tblGem[[#This Row],[Prov]],$M$5:$M$16,0))*100000</f>
        <v>0.14128374650587636</v>
      </c>
      <c r="K847" s="69">
        <f>tblGem[[#This Row],[Aantal]]/tblGem[[#This Row],[Inwoners]]*100000</f>
        <v>17.316766959608639</v>
      </c>
      <c r="L847" s="59"/>
      <c r="M847" s="60"/>
      <c r="N847" s="58"/>
    </row>
    <row r="848" spans="2:14" x14ac:dyDescent="0.3">
      <c r="B848" s="63">
        <v>43911</v>
      </c>
      <c r="C848" s="66" t="s">
        <v>135</v>
      </c>
      <c r="D848" s="65">
        <v>8.4</v>
      </c>
      <c r="E848" s="66">
        <v>3</v>
      </c>
      <c r="F848" s="67">
        <f>tblGem[[#This Row],[Aantal]]-SUMIFS(tblGem[Aantal],tblGem[Datum],tblGem[[#This Row],[Datum]]-1,tblGem[Plaats],tblGem[[#This Row],[Plaats]])</f>
        <v>1</v>
      </c>
      <c r="G848" s="59" t="str">
        <f>INDEX(tblGemProv[Grootte],MATCH(tblGem[[#This Row],[Plaats]],tblGemProv[Gemeentenaam],0))</f>
        <v>Klein</v>
      </c>
      <c r="H848" s="59" t="str">
        <f>INDEX(tblGemProv[Provincie],MATCH(tblGem[[#This Row],[Plaats]],tblGemProv[Gemeentenaam],0))</f>
        <v>Overijssel</v>
      </c>
      <c r="I848" s="68">
        <f>INDEX(tblGemProv[InwonerAantal],MATCH(tblGem[[#This Row],[Plaats]],tblGemProv[Gemeentenaam],0))</f>
        <v>35796</v>
      </c>
      <c r="J848" s="69">
        <f>tblGem[[#This Row],[Aantal]]/INDEX($N$5:$N$16,MATCH(tblGem[[#This Row],[Prov]],$M$5:$M$16,0))*100000</f>
        <v>0.26052951756012371</v>
      </c>
      <c r="K848" s="69">
        <f>tblGem[[#This Row],[Aantal]]/tblGem[[#This Row],[Inwoners]]*100000</f>
        <v>8.3808246731478384</v>
      </c>
      <c r="L848" s="59"/>
      <c r="M848" s="60"/>
      <c r="N848" s="58"/>
    </row>
    <row r="849" spans="2:14" x14ac:dyDescent="0.3">
      <c r="B849" s="63">
        <v>43911</v>
      </c>
      <c r="C849" s="66" t="s">
        <v>136</v>
      </c>
      <c r="D849" s="65">
        <v>10</v>
      </c>
      <c r="E849" s="66">
        <v>4</v>
      </c>
      <c r="F849" s="67">
        <f>tblGem[[#This Row],[Aantal]]-SUMIFS(tblGem[Aantal],tblGem[Datum],tblGem[[#This Row],[Datum]]-1,tblGem[Plaats],tblGem[[#This Row],[Plaats]])</f>
        <v>0</v>
      </c>
      <c r="G849" s="59" t="str">
        <f>INDEX(tblGemProv[Grootte],MATCH(tblGem[[#This Row],[Plaats]],tblGemProv[Gemeentenaam],0))</f>
        <v>Klein</v>
      </c>
      <c r="H849" s="59" t="str">
        <f>INDEX(tblGemProv[Provincie],MATCH(tblGem[[#This Row],[Plaats]],tblGemProv[Gemeentenaam],0))</f>
        <v>Zuid-Holland</v>
      </c>
      <c r="I849" s="68">
        <f>INDEX(tblGemProv[InwonerAantal],MATCH(tblGem[[#This Row],[Plaats]],tblGemProv[Gemeentenaam],0))</f>
        <v>39997</v>
      </c>
      <c r="J849" s="69">
        <f>tblGem[[#This Row],[Aantal]]/INDEX($N$5:$N$16,MATCH(tblGem[[#This Row],[Prov]],$M$5:$M$16,0))*100000</f>
        <v>0.10970896953107644</v>
      </c>
      <c r="K849" s="69">
        <f>tblGem[[#This Row],[Aantal]]/tblGem[[#This Row],[Inwoners]]*100000</f>
        <v>10.000750056254219</v>
      </c>
      <c r="L849" s="59"/>
      <c r="M849" s="60"/>
      <c r="N849" s="58"/>
    </row>
    <row r="850" spans="2:14" x14ac:dyDescent="0.3">
      <c r="B850" s="63">
        <v>43911</v>
      </c>
      <c r="C850" s="66" t="s">
        <v>137</v>
      </c>
      <c r="D850" s="65">
        <v>35</v>
      </c>
      <c r="E850" s="66">
        <v>32</v>
      </c>
      <c r="F850" s="67">
        <f>tblGem[[#This Row],[Aantal]]-SUMIFS(tblGem[Aantal],tblGem[Datum],tblGem[[#This Row],[Datum]]-1,tblGem[Plaats],tblGem[[#This Row],[Plaats]])</f>
        <v>6</v>
      </c>
      <c r="G850" s="59" t="str">
        <f>INDEX(tblGemProv[Grootte],MATCH(tblGem[[#This Row],[Plaats]],tblGemProv[Gemeentenaam],0))</f>
        <v>Middelgroot</v>
      </c>
      <c r="H850" s="59" t="str">
        <f>INDEX(tblGemProv[Provincie],MATCH(tblGem[[#This Row],[Plaats]],tblGemProv[Gemeentenaam],0))</f>
        <v>Noord-Brabant</v>
      </c>
      <c r="I850" s="68">
        <f>INDEX(tblGemProv[InwonerAantal],MATCH(tblGem[[#This Row],[Plaats]],tblGemProv[Gemeentenaam],0))</f>
        <v>90903</v>
      </c>
      <c r="J850" s="69">
        <f>tblGem[[#This Row],[Aantal]]/INDEX($N$5:$N$16,MATCH(tblGem[[#This Row],[Prov]],$M$5:$M$16,0))*100000</f>
        <v>1.2656795947926778</v>
      </c>
      <c r="K850" s="69">
        <f>tblGem[[#This Row],[Aantal]]/tblGem[[#This Row],[Inwoners]]*100000</f>
        <v>35.202358558023384</v>
      </c>
      <c r="L850" s="59"/>
      <c r="M850" s="60"/>
      <c r="N850" s="58"/>
    </row>
    <row r="851" spans="2:14" x14ac:dyDescent="0.3">
      <c r="B851" s="63">
        <v>43911</v>
      </c>
      <c r="C851" s="66" t="s">
        <v>138</v>
      </c>
      <c r="D851" s="65">
        <v>0</v>
      </c>
      <c r="E851" s="66">
        <v>0</v>
      </c>
      <c r="F851" s="67">
        <f>tblGem[[#This Row],[Aantal]]-SUMIFS(tblGem[Aantal],tblGem[Datum],tblGem[[#This Row],[Datum]]-1,tblGem[Plaats],tblGem[[#This Row],[Plaats]])</f>
        <v>0</v>
      </c>
      <c r="G851" s="59" t="str">
        <f>INDEX(tblGemProv[Grootte],MATCH(tblGem[[#This Row],[Plaats]],tblGemProv[Gemeentenaam],0))</f>
        <v>Klein</v>
      </c>
      <c r="H851" s="59" t="str">
        <f>INDEX(tblGemProv[Provincie],MATCH(tblGem[[#This Row],[Plaats]],tblGemProv[Gemeentenaam],0))</f>
        <v>Zuid-Holland</v>
      </c>
      <c r="I851" s="68">
        <f>INDEX(tblGemProv[InwonerAantal],MATCH(tblGem[[#This Row],[Plaats]],tblGemProv[Gemeentenaam],0))</f>
        <v>30677</v>
      </c>
      <c r="J851" s="69">
        <f>tblGem[[#This Row],[Aantal]]/INDEX($N$5:$N$16,MATCH(tblGem[[#This Row],[Prov]],$M$5:$M$16,0))*100000</f>
        <v>0</v>
      </c>
      <c r="K851" s="69">
        <f>tblGem[[#This Row],[Aantal]]/tblGem[[#This Row],[Inwoners]]*100000</f>
        <v>0</v>
      </c>
      <c r="L851" s="59"/>
      <c r="M851" s="60"/>
      <c r="N851" s="58"/>
    </row>
    <row r="852" spans="2:14" x14ac:dyDescent="0.3">
      <c r="B852" s="63">
        <v>43911</v>
      </c>
      <c r="C852" s="66" t="s">
        <v>139</v>
      </c>
      <c r="D852" s="65">
        <v>16.100000000000001</v>
      </c>
      <c r="E852" s="66">
        <v>13</v>
      </c>
      <c r="F852" s="67">
        <f>tblGem[[#This Row],[Aantal]]-SUMIFS(tblGem[Aantal],tblGem[Datum],tblGem[[#This Row],[Datum]]-1,tblGem[Plaats],tblGem[[#This Row],[Plaats]])</f>
        <v>8</v>
      </c>
      <c r="G852" s="59" t="str">
        <f>INDEX(tblGemProv[Grootte],MATCH(tblGem[[#This Row],[Plaats]],tblGemProv[Gemeentenaam],0))</f>
        <v>Middelgroot</v>
      </c>
      <c r="H852" s="59" t="str">
        <f>INDEX(tblGemProv[Provincie],MATCH(tblGem[[#This Row],[Plaats]],tblGemProv[Gemeentenaam],0))</f>
        <v>Overijssel</v>
      </c>
      <c r="I852" s="68">
        <f>INDEX(tblGemProv[InwonerAantal],MATCH(tblGem[[#This Row],[Plaats]],tblGemProv[Gemeentenaam],0))</f>
        <v>80593</v>
      </c>
      <c r="J852" s="69">
        <f>tblGem[[#This Row],[Aantal]]/INDEX($N$5:$N$16,MATCH(tblGem[[#This Row],[Prov]],$M$5:$M$16,0))*100000</f>
        <v>1.128961242760536</v>
      </c>
      <c r="K852" s="69">
        <f>tblGem[[#This Row],[Aantal]]/tblGem[[#This Row],[Inwoners]]*100000</f>
        <v>16.130433164170586</v>
      </c>
      <c r="L852" s="59"/>
      <c r="M852" s="60"/>
      <c r="N852" s="58"/>
    </row>
    <row r="853" spans="2:14" x14ac:dyDescent="0.3">
      <c r="B853" s="63">
        <v>43911</v>
      </c>
      <c r="C853" s="66" t="s">
        <v>140</v>
      </c>
      <c r="D853" s="65">
        <v>0</v>
      </c>
      <c r="E853" s="66">
        <v>0</v>
      </c>
      <c r="F853" s="67">
        <f>tblGem[[#This Row],[Aantal]]-SUMIFS(tblGem[Aantal],tblGem[Datum],tblGem[[#This Row],[Datum]]-1,tblGem[Plaats],tblGem[[#This Row],[Plaats]])</f>
        <v>0</v>
      </c>
      <c r="G853" s="59" t="str">
        <f>INDEX(tblGemProv[Grootte],MATCH(tblGem[[#This Row],[Plaats]],tblGemProv[Gemeentenaam],0))</f>
        <v>Klein</v>
      </c>
      <c r="H853" s="59" t="str">
        <f>INDEX(tblGemProv[Provincie],MATCH(tblGem[[#This Row],[Plaats]],tblGemProv[Gemeentenaam],0))</f>
        <v>Groningen</v>
      </c>
      <c r="I853" s="68">
        <f>INDEX(tblGemProv[InwonerAantal],MATCH(tblGem[[#This Row],[Plaats]],tblGemProv[Gemeentenaam],0))</f>
        <v>48019</v>
      </c>
      <c r="J853" s="69">
        <f>tblGem[[#This Row],[Aantal]]/INDEX($N$5:$N$16,MATCH(tblGem[[#This Row],[Prov]],$M$5:$M$16,0))*100000</f>
        <v>0</v>
      </c>
      <c r="K853" s="69">
        <f>tblGem[[#This Row],[Aantal]]/tblGem[[#This Row],[Inwoners]]*100000</f>
        <v>0</v>
      </c>
      <c r="L853" s="59"/>
      <c r="M853" s="60"/>
      <c r="N853" s="58"/>
    </row>
    <row r="854" spans="2:14" x14ac:dyDescent="0.3">
      <c r="B854" s="63">
        <v>43911</v>
      </c>
      <c r="C854" s="66" t="s">
        <v>141</v>
      </c>
      <c r="D854" s="65">
        <v>42.5</v>
      </c>
      <c r="E854" s="66">
        <v>7</v>
      </c>
      <c r="F854" s="67">
        <f>tblGem[[#This Row],[Aantal]]-SUMIFS(tblGem[Aantal],tblGem[Datum],tblGem[[#This Row],[Datum]]-1,tblGem[Plaats],tblGem[[#This Row],[Plaats]])</f>
        <v>0</v>
      </c>
      <c r="G854" s="59" t="str">
        <f>INDEX(tblGemProv[Grootte],MATCH(tblGem[[#This Row],[Plaats]],tblGemProv[Gemeentenaam],0))</f>
        <v>Klein</v>
      </c>
      <c r="H854" s="59" t="str">
        <f>INDEX(tblGemProv[Provincie],MATCH(tblGem[[#This Row],[Plaats]],tblGemProv[Gemeentenaam],0))</f>
        <v>Gelderland</v>
      </c>
      <c r="I854" s="68">
        <f>INDEX(tblGemProv[InwonerAantal],MATCH(tblGem[[#This Row],[Plaats]],tblGemProv[Gemeentenaam],0))</f>
        <v>16462</v>
      </c>
      <c r="J854" s="69">
        <f>tblGem[[#This Row],[Aantal]]/INDEX($N$5:$N$16,MATCH(tblGem[[#This Row],[Prov]],$M$5:$M$16,0))*100000</f>
        <v>0.33978883580092839</v>
      </c>
      <c r="K854" s="69">
        <f>tblGem[[#This Row],[Aantal]]/tblGem[[#This Row],[Inwoners]]*100000</f>
        <v>42.522172275543674</v>
      </c>
      <c r="L854" s="59"/>
      <c r="M854" s="60"/>
      <c r="N854" s="58"/>
    </row>
    <row r="855" spans="2:14" x14ac:dyDescent="0.3">
      <c r="B855" s="63">
        <v>43911</v>
      </c>
      <c r="C855" s="66" t="s">
        <v>142</v>
      </c>
      <c r="D855" s="65">
        <v>24.9</v>
      </c>
      <c r="E855" s="66">
        <v>11</v>
      </c>
      <c r="F855" s="67">
        <f>tblGem[[#This Row],[Aantal]]-SUMIFS(tblGem[Aantal],tblGem[Datum],tblGem[[#This Row],[Datum]]-1,tblGem[Plaats],tblGem[[#This Row],[Plaats]])</f>
        <v>4</v>
      </c>
      <c r="G855" s="59" t="str">
        <f>INDEX(tblGemProv[Grootte],MATCH(tblGem[[#This Row],[Plaats]],tblGemProv[Gemeentenaam],0))</f>
        <v>Klein</v>
      </c>
      <c r="H855" s="59" t="str">
        <f>INDEX(tblGemProv[Provincie],MATCH(tblGem[[#This Row],[Plaats]],tblGemProv[Gemeentenaam],0))</f>
        <v>Noord-Brabant</v>
      </c>
      <c r="I855" s="68">
        <f>INDEX(tblGemProv[InwonerAantal],MATCH(tblGem[[#This Row],[Plaats]],tblGemProv[Gemeentenaam],0))</f>
        <v>43723</v>
      </c>
      <c r="J855" s="69">
        <f>tblGem[[#This Row],[Aantal]]/INDEX($N$5:$N$16,MATCH(tblGem[[#This Row],[Prov]],$M$5:$M$16,0))*100000</f>
        <v>0.43507736070998299</v>
      </c>
      <c r="K855" s="69">
        <f>tblGem[[#This Row],[Aantal]]/tblGem[[#This Row],[Inwoners]]*100000</f>
        <v>25.158383459506439</v>
      </c>
      <c r="L855" s="59"/>
      <c r="M855" s="60"/>
      <c r="N855" s="58"/>
    </row>
    <row r="856" spans="2:14" x14ac:dyDescent="0.3">
      <c r="B856" s="63">
        <v>43911</v>
      </c>
      <c r="C856" s="66" t="s">
        <v>143</v>
      </c>
      <c r="D856" s="65">
        <v>9.1</v>
      </c>
      <c r="E856" s="66">
        <v>2</v>
      </c>
      <c r="F856" s="67">
        <f>tblGem[[#This Row],[Aantal]]-SUMIFS(tblGem[Aantal],tblGem[Datum],tblGem[[#This Row],[Datum]]-1,tblGem[Plaats],tblGem[[#This Row],[Plaats]])</f>
        <v>0</v>
      </c>
      <c r="G856" s="59" t="str">
        <f>INDEX(tblGemProv[Grootte],MATCH(tblGem[[#This Row],[Plaats]],tblGemProv[Gemeentenaam],0))</f>
        <v>Klein</v>
      </c>
      <c r="H856" s="59" t="str">
        <f>INDEX(tblGemProv[Provincie],MATCH(tblGem[[#This Row],[Plaats]],tblGemProv[Gemeentenaam],0))</f>
        <v>Zuid-Holland</v>
      </c>
      <c r="I856" s="68">
        <f>INDEX(tblGemProv[InwonerAantal],MATCH(tblGem[[#This Row],[Plaats]],tblGemProv[Gemeentenaam],0))</f>
        <v>21812</v>
      </c>
      <c r="J856" s="69">
        <f>tblGem[[#This Row],[Aantal]]/INDEX($N$5:$N$16,MATCH(tblGem[[#This Row],[Prov]],$M$5:$M$16,0))*100000</f>
        <v>5.4854484765538218E-2</v>
      </c>
      <c r="K856" s="69">
        <f>tblGem[[#This Row],[Aantal]]/tblGem[[#This Row],[Inwoners]]*100000</f>
        <v>9.1692646249770764</v>
      </c>
      <c r="L856" s="59"/>
      <c r="M856" s="60"/>
      <c r="N856" s="58"/>
    </row>
    <row r="857" spans="2:14" x14ac:dyDescent="0.3">
      <c r="B857" s="63">
        <v>43911</v>
      </c>
      <c r="C857" s="66" t="s">
        <v>144</v>
      </c>
      <c r="D857" s="65">
        <v>32.6</v>
      </c>
      <c r="E857" s="66">
        <v>5</v>
      </c>
      <c r="F857" s="67">
        <f>tblGem[[#This Row],[Aantal]]-SUMIFS(tblGem[Aantal],tblGem[Datum],tblGem[[#This Row],[Datum]]-1,tblGem[Plaats],tblGem[[#This Row],[Plaats]])</f>
        <v>1</v>
      </c>
      <c r="G857" s="59" t="str">
        <f>INDEX(tblGemProv[Grootte],MATCH(tblGem[[#This Row],[Plaats]],tblGemProv[Gemeentenaam],0))</f>
        <v>Klein</v>
      </c>
      <c r="H857" s="59" t="str">
        <f>INDEX(tblGemProv[Provincie],MATCH(tblGem[[#This Row],[Plaats]],tblGemProv[Gemeentenaam],0))</f>
        <v>Noord-Brabant</v>
      </c>
      <c r="I857" s="68">
        <f>INDEX(tblGemProv[InwonerAantal],MATCH(tblGem[[#This Row],[Plaats]],tblGemProv[Gemeentenaam],0))</f>
        <v>15366</v>
      </c>
      <c r="J857" s="69">
        <f>tblGem[[#This Row],[Aantal]]/INDEX($N$5:$N$16,MATCH(tblGem[[#This Row],[Prov]],$M$5:$M$16,0))*100000</f>
        <v>0.1977624366863559</v>
      </c>
      <c r="K857" s="69">
        <f>tblGem[[#This Row],[Aantal]]/tblGem[[#This Row],[Inwoners]]*100000</f>
        <v>32.539372640895486</v>
      </c>
      <c r="L857" s="59"/>
      <c r="M857" s="60"/>
      <c r="N857" s="58"/>
    </row>
    <row r="858" spans="2:14" x14ac:dyDescent="0.3">
      <c r="B858" s="63">
        <v>43911</v>
      </c>
      <c r="C858" s="66" t="s">
        <v>145</v>
      </c>
      <c r="D858" s="65">
        <v>7.8</v>
      </c>
      <c r="E858" s="66">
        <v>7</v>
      </c>
      <c r="F858" s="67">
        <f>tblGem[[#This Row],[Aantal]]-SUMIFS(tblGem[Aantal],tblGem[Datum],tblGem[[#This Row],[Datum]]-1,tblGem[Plaats],tblGem[[#This Row],[Plaats]])</f>
        <v>2</v>
      </c>
      <c r="G858" s="59" t="str">
        <f>INDEX(tblGemProv[Grootte],MATCH(tblGem[[#This Row],[Plaats]],tblGemProv[Gemeentenaam],0))</f>
        <v>Middelgroot</v>
      </c>
      <c r="H858" s="59" t="str">
        <f>INDEX(tblGemProv[Provincie],MATCH(tblGem[[#This Row],[Plaats]],tblGemProv[Gemeentenaam],0))</f>
        <v>Noord-Holland</v>
      </c>
      <c r="I858" s="68">
        <f>INDEX(tblGemProv[InwonerAantal],MATCH(tblGem[[#This Row],[Plaats]],tblGemProv[Gemeentenaam],0))</f>
        <v>89521</v>
      </c>
      <c r="J858" s="69">
        <f>tblGem[[#This Row],[Aantal]]/INDEX($N$5:$N$16,MATCH(tblGem[[#This Row],[Prov]],$M$5:$M$16,0))*100000</f>
        <v>0.24724655638528362</v>
      </c>
      <c r="K858" s="69">
        <f>tblGem[[#This Row],[Aantal]]/tblGem[[#This Row],[Inwoners]]*100000</f>
        <v>7.8193943320561656</v>
      </c>
      <c r="L858" s="59"/>
      <c r="M858" s="60"/>
      <c r="N858" s="58"/>
    </row>
    <row r="859" spans="2:14" x14ac:dyDescent="0.3">
      <c r="B859" s="63">
        <v>43911</v>
      </c>
      <c r="C859" s="66" t="s">
        <v>146</v>
      </c>
      <c r="D859" s="65">
        <v>19.600000000000001</v>
      </c>
      <c r="E859" s="66">
        <v>17</v>
      </c>
      <c r="F859" s="67">
        <f>tblGem[[#This Row],[Aantal]]-SUMIFS(tblGem[Aantal],tblGem[Datum],tblGem[[#This Row],[Datum]]-1,tblGem[Plaats],tblGem[[#This Row],[Plaats]])</f>
        <v>0</v>
      </c>
      <c r="G859" s="59" t="str">
        <f>INDEX(tblGemProv[Grootte],MATCH(tblGem[[#This Row],[Plaats]],tblGemProv[Gemeentenaam],0))</f>
        <v>Middelgroot</v>
      </c>
      <c r="H859" s="59" t="str">
        <f>INDEX(tblGemProv[Provincie],MATCH(tblGem[[#This Row],[Plaats]],tblGemProv[Gemeentenaam],0))</f>
        <v>Zuid-Holland</v>
      </c>
      <c r="I859" s="68">
        <f>INDEX(tblGemProv[InwonerAantal],MATCH(tblGem[[#This Row],[Plaats]],tblGemProv[Gemeentenaam],0))</f>
        <v>86115</v>
      </c>
      <c r="J859" s="69">
        <f>tblGem[[#This Row],[Aantal]]/INDEX($N$5:$N$16,MATCH(tblGem[[#This Row],[Prov]],$M$5:$M$16,0))*100000</f>
        <v>0.46626312050707491</v>
      </c>
      <c r="K859" s="69">
        <f>tblGem[[#This Row],[Aantal]]/tblGem[[#This Row],[Inwoners]]*100000</f>
        <v>19.741043952853744</v>
      </c>
      <c r="L859" s="59"/>
      <c r="M859" s="60"/>
      <c r="N859" s="58"/>
    </row>
    <row r="860" spans="2:14" x14ac:dyDescent="0.3">
      <c r="B860" s="63">
        <v>43911</v>
      </c>
      <c r="C860" s="66" t="s">
        <v>147</v>
      </c>
      <c r="D860" s="65">
        <v>11.4</v>
      </c>
      <c r="E860" s="66">
        <v>4</v>
      </c>
      <c r="F860" s="67">
        <f>tblGem[[#This Row],[Aantal]]-SUMIFS(tblGem[Aantal],tblGem[Datum],tblGem[[#This Row],[Datum]]-1,tblGem[Plaats],tblGem[[#This Row],[Plaats]])</f>
        <v>1</v>
      </c>
      <c r="G860" s="59" t="str">
        <f>INDEX(tblGemProv[Grootte],MATCH(tblGem[[#This Row],[Plaats]],tblGemProv[Gemeentenaam],0))</f>
        <v>Klein</v>
      </c>
      <c r="H860" s="59" t="str">
        <f>INDEX(tblGemProv[Provincie],MATCH(tblGem[[#This Row],[Plaats]],tblGemProv[Gemeentenaam],0))</f>
        <v>Overijssel</v>
      </c>
      <c r="I860" s="68">
        <f>INDEX(tblGemProv[InwonerAantal],MATCH(tblGem[[#This Row],[Plaats]],tblGemProv[Gemeentenaam],0))</f>
        <v>34930</v>
      </c>
      <c r="J860" s="69">
        <f>tblGem[[#This Row],[Aantal]]/INDEX($N$5:$N$16,MATCH(tblGem[[#This Row],[Prov]],$M$5:$M$16,0))*100000</f>
        <v>0.34737269008016491</v>
      </c>
      <c r="K860" s="69">
        <f>tblGem[[#This Row],[Aantal]]/tblGem[[#This Row],[Inwoners]]*100000</f>
        <v>11.451474377326081</v>
      </c>
      <c r="L860" s="59"/>
      <c r="M860" s="60"/>
      <c r="N860" s="58"/>
    </row>
    <row r="861" spans="2:14" x14ac:dyDescent="0.3">
      <c r="B861" s="63">
        <v>43911</v>
      </c>
      <c r="C861" s="66" t="s">
        <v>148</v>
      </c>
      <c r="D861" s="65">
        <v>12.5</v>
      </c>
      <c r="E861" s="66">
        <v>6</v>
      </c>
      <c r="F861" s="67">
        <f>tblGem[[#This Row],[Aantal]]-SUMIFS(tblGem[Aantal],tblGem[Datum],tblGem[[#This Row],[Datum]]-1,tblGem[Plaats],tblGem[[#This Row],[Plaats]])</f>
        <v>3</v>
      </c>
      <c r="G861" s="59" t="str">
        <f>INDEX(tblGemProv[Grootte],MATCH(tblGem[[#This Row],[Plaats]],tblGemProv[Gemeentenaam],0))</f>
        <v>Klein</v>
      </c>
      <c r="H861" s="59" t="str">
        <f>INDEX(tblGemProv[Provincie],MATCH(tblGem[[#This Row],[Plaats]],tblGemProv[Gemeentenaam],0))</f>
        <v>Noord-Holland</v>
      </c>
      <c r="I861" s="68">
        <f>INDEX(tblGemProv[InwonerAantal],MATCH(tblGem[[#This Row],[Plaats]],tblGemProv[Gemeentenaam],0))</f>
        <v>47681</v>
      </c>
      <c r="J861" s="69">
        <f>tblGem[[#This Row],[Aantal]]/INDEX($N$5:$N$16,MATCH(tblGem[[#This Row],[Prov]],$M$5:$M$16,0))*100000</f>
        <v>0.21192561975881449</v>
      </c>
      <c r="K861" s="69">
        <f>tblGem[[#This Row],[Aantal]]/tblGem[[#This Row],[Inwoners]]*100000</f>
        <v>12.583628699062519</v>
      </c>
      <c r="L861" s="59"/>
      <c r="M861" s="60"/>
      <c r="N861" s="58"/>
    </row>
    <row r="862" spans="2:14" x14ac:dyDescent="0.3">
      <c r="B862" s="63">
        <v>43911</v>
      </c>
      <c r="C862" s="66" t="s">
        <v>149</v>
      </c>
      <c r="D862" s="65">
        <v>9</v>
      </c>
      <c r="E862" s="66">
        <v>5</v>
      </c>
      <c r="F862" s="67">
        <f>tblGem[[#This Row],[Aantal]]-SUMIFS(tblGem[Aantal],tblGem[Datum],tblGem[[#This Row],[Datum]]-1,tblGem[Plaats],tblGem[[#This Row],[Plaats]])</f>
        <v>1</v>
      </c>
      <c r="G862" s="59" t="str">
        <f>INDEX(tblGemProv[Grootte],MATCH(tblGem[[#This Row],[Plaats]],tblGemProv[Gemeentenaam],0))</f>
        <v>Middelgroot</v>
      </c>
      <c r="H862" s="59" t="str">
        <f>INDEX(tblGemProv[Provincie],MATCH(tblGem[[#This Row],[Plaats]],tblGemProv[Gemeentenaam],0))</f>
        <v>Drenthe</v>
      </c>
      <c r="I862" s="68">
        <f>INDEX(tblGemProv[InwonerAantal],MATCH(tblGem[[#This Row],[Plaats]],tblGemProv[Gemeentenaam],0))</f>
        <v>55677</v>
      </c>
      <c r="J862" s="69">
        <f>tblGem[[#This Row],[Aantal]]/INDEX($N$5:$N$16,MATCH(tblGem[[#This Row],[Prov]],$M$5:$M$16,0))*100000</f>
        <v>1.016053647632595</v>
      </c>
      <c r="K862" s="69">
        <f>tblGem[[#This Row],[Aantal]]/tblGem[[#This Row],[Inwoners]]*100000</f>
        <v>8.9803689135549689</v>
      </c>
      <c r="L862" s="59"/>
      <c r="M862" s="60"/>
      <c r="N862" s="58"/>
    </row>
    <row r="863" spans="2:14" x14ac:dyDescent="0.3">
      <c r="B863" s="63">
        <v>43911</v>
      </c>
      <c r="C863" s="66" t="s">
        <v>150</v>
      </c>
      <c r="D863" s="65">
        <v>11</v>
      </c>
      <c r="E863" s="66">
        <v>8</v>
      </c>
      <c r="F863" s="67">
        <f>tblGem[[#This Row],[Aantal]]-SUMIFS(tblGem[Aantal],tblGem[Datum],tblGem[[#This Row],[Datum]]-1,tblGem[Plaats],tblGem[[#This Row],[Plaats]])</f>
        <v>5</v>
      </c>
      <c r="G863" s="59" t="str">
        <f>INDEX(tblGemProv[Grootte],MATCH(tblGem[[#This Row],[Plaats]],tblGemProv[Gemeentenaam],0))</f>
        <v>Middelgroot</v>
      </c>
      <c r="H863" s="59" t="str">
        <f>INDEX(tblGemProv[Provincie],MATCH(tblGem[[#This Row],[Plaats]],tblGemProv[Gemeentenaam],0))</f>
        <v>Noord-Holland</v>
      </c>
      <c r="I863" s="68">
        <f>INDEX(tblGemProv[InwonerAantal],MATCH(tblGem[[#This Row],[Plaats]],tblGemProv[Gemeentenaam],0))</f>
        <v>72806</v>
      </c>
      <c r="J863" s="69">
        <f>tblGem[[#This Row],[Aantal]]/INDEX($N$5:$N$16,MATCH(tblGem[[#This Row],[Prov]],$M$5:$M$16,0))*100000</f>
        <v>0.28256749301175271</v>
      </c>
      <c r="K863" s="69">
        <f>tblGem[[#This Row],[Aantal]]/tblGem[[#This Row],[Inwoners]]*100000</f>
        <v>10.988105375930555</v>
      </c>
      <c r="L863" s="59"/>
      <c r="M863" s="60"/>
      <c r="N863" s="58"/>
    </row>
    <row r="864" spans="2:14" x14ac:dyDescent="0.3">
      <c r="B864" s="63">
        <v>43911</v>
      </c>
      <c r="C864" s="66" t="s">
        <v>151</v>
      </c>
      <c r="D864" s="65">
        <v>30.7</v>
      </c>
      <c r="E864" s="66">
        <v>13</v>
      </c>
      <c r="F864" s="67">
        <f>tblGem[[#This Row],[Aantal]]-SUMIFS(tblGem[Aantal],tblGem[Datum],tblGem[[#This Row],[Datum]]-1,tblGem[Plaats],tblGem[[#This Row],[Plaats]])</f>
        <v>2</v>
      </c>
      <c r="G864" s="59" t="str">
        <f>INDEX(tblGemProv[Grootte],MATCH(tblGem[[#This Row],[Plaats]],tblGemProv[Gemeentenaam],0))</f>
        <v>Klein</v>
      </c>
      <c r="H864" s="59" t="str">
        <f>INDEX(tblGemProv[Provincie],MATCH(tblGem[[#This Row],[Plaats]],tblGemProv[Gemeentenaam],0))</f>
        <v>Limburg</v>
      </c>
      <c r="I864" s="68">
        <f>INDEX(tblGemProv[InwonerAantal],MATCH(tblGem[[#This Row],[Plaats]],tblGemProv[Gemeentenaam],0))</f>
        <v>42271</v>
      </c>
      <c r="J864" s="69">
        <f>tblGem[[#This Row],[Aantal]]/INDEX($N$5:$N$16,MATCH(tblGem[[#This Row],[Prov]],$M$5:$M$16,0))*100000</f>
        <v>1.1636254271847961</v>
      </c>
      <c r="K864" s="69">
        <f>tblGem[[#This Row],[Aantal]]/tblGem[[#This Row],[Inwoners]]*100000</f>
        <v>30.75394478484067</v>
      </c>
      <c r="L864" s="59"/>
      <c r="M864" s="60"/>
      <c r="N864" s="58"/>
    </row>
    <row r="865" spans="2:14" x14ac:dyDescent="0.3">
      <c r="B865" s="63">
        <v>43911</v>
      </c>
      <c r="C865" s="66" t="s">
        <v>152</v>
      </c>
      <c r="D865" s="65">
        <v>38.1</v>
      </c>
      <c r="E865" s="66">
        <v>19</v>
      </c>
      <c r="F865" s="67">
        <f>tblGem[[#This Row],[Aantal]]-SUMIFS(tblGem[Aantal],tblGem[Datum],tblGem[[#This Row],[Datum]]-1,tblGem[Plaats],tblGem[[#This Row],[Plaats]])</f>
        <v>2</v>
      </c>
      <c r="G865" s="59" t="str">
        <f>INDEX(tblGemProv[Grootte],MATCH(tblGem[[#This Row],[Plaats]],tblGemProv[Gemeentenaam],0))</f>
        <v>Klein</v>
      </c>
      <c r="H865" s="59" t="str">
        <f>INDEX(tblGemProv[Provincie],MATCH(tblGem[[#This Row],[Plaats]],tblGemProv[Gemeentenaam],0))</f>
        <v>Utrecht</v>
      </c>
      <c r="I865" s="68">
        <f>INDEX(tblGemProv[InwonerAantal],MATCH(tblGem[[#This Row],[Plaats]],tblGemProv[Gemeentenaam],0))</f>
        <v>49579</v>
      </c>
      <c r="J865" s="69">
        <f>tblGem[[#This Row],[Aantal]]/INDEX($N$5:$N$16,MATCH(tblGem[[#This Row],[Prov]],$M$5:$M$16,0))*100000</f>
        <v>1.428015254209263</v>
      </c>
      <c r="K865" s="69">
        <f>tblGem[[#This Row],[Aantal]]/tblGem[[#This Row],[Inwoners]]*100000</f>
        <v>38.322676939833393</v>
      </c>
      <c r="L865" s="59"/>
      <c r="M865" s="60"/>
      <c r="N865" s="58"/>
    </row>
    <row r="866" spans="2:14" x14ac:dyDescent="0.3">
      <c r="B866" s="63">
        <v>43911</v>
      </c>
      <c r="C866" s="66" t="s">
        <v>153</v>
      </c>
      <c r="D866" s="65">
        <v>7.3</v>
      </c>
      <c r="E866" s="66">
        <v>3</v>
      </c>
      <c r="F866" s="67">
        <f>tblGem[[#This Row],[Aantal]]-SUMIFS(tblGem[Aantal],tblGem[Datum],tblGem[[#This Row],[Datum]]-1,tblGem[Plaats],tblGem[[#This Row],[Plaats]])</f>
        <v>0</v>
      </c>
      <c r="G866" s="59" t="str">
        <f>INDEX(tblGemProv[Grootte],MATCH(tblGem[[#This Row],[Plaats]],tblGemProv[Gemeentenaam],0))</f>
        <v>Klein</v>
      </c>
      <c r="H866" s="59" t="str">
        <f>INDEX(tblGemProv[Provincie],MATCH(tblGem[[#This Row],[Plaats]],tblGemProv[Gemeentenaam],0))</f>
        <v>Noord-Holland</v>
      </c>
      <c r="I866" s="68">
        <f>INDEX(tblGemProv[InwonerAantal],MATCH(tblGem[[#This Row],[Plaats]],tblGemProv[Gemeentenaam],0))</f>
        <v>41369</v>
      </c>
      <c r="J866" s="69">
        <f>tblGem[[#This Row],[Aantal]]/INDEX($N$5:$N$16,MATCH(tblGem[[#This Row],[Prov]],$M$5:$M$16,0))*100000</f>
        <v>0.10596280987940725</v>
      </c>
      <c r="K866" s="69">
        <f>tblGem[[#This Row],[Aantal]]/tblGem[[#This Row],[Inwoners]]*100000</f>
        <v>7.2518069085547152</v>
      </c>
      <c r="L866" s="59"/>
      <c r="M866" s="60"/>
      <c r="N866" s="58"/>
    </row>
    <row r="867" spans="2:14" x14ac:dyDescent="0.3">
      <c r="B867" s="63">
        <v>43911</v>
      </c>
      <c r="C867" s="66" t="s">
        <v>154</v>
      </c>
      <c r="D867" s="65">
        <v>0</v>
      </c>
      <c r="E867" s="66">
        <v>0</v>
      </c>
      <c r="F867" s="67">
        <f>tblGem[[#This Row],[Aantal]]-SUMIFS(tblGem[Aantal],tblGem[Datum],tblGem[[#This Row],[Datum]]-1,tblGem[Plaats],tblGem[[#This Row],[Plaats]])</f>
        <v>0</v>
      </c>
      <c r="G867" s="59" t="str">
        <f>INDEX(tblGemProv[Grootte],MATCH(tblGem[[#This Row],[Plaats]],tblGemProv[Gemeentenaam],0))</f>
        <v>Klein</v>
      </c>
      <c r="H867" s="59" t="str">
        <f>INDEX(tblGemProv[Provincie],MATCH(tblGem[[#This Row],[Plaats]],tblGemProv[Gemeentenaam],0))</f>
        <v>Zeeland</v>
      </c>
      <c r="I867" s="68">
        <f>INDEX(tblGemProv[InwonerAantal],MATCH(tblGem[[#This Row],[Plaats]],tblGemProv[Gemeentenaam],0))</f>
        <v>27472</v>
      </c>
      <c r="J867" s="69">
        <f>tblGem[[#This Row],[Aantal]]/INDEX($N$5:$N$16,MATCH(tblGem[[#This Row],[Prov]],$M$5:$M$16,0))*100000</f>
        <v>0</v>
      </c>
      <c r="K867" s="69">
        <f>tblGem[[#This Row],[Aantal]]/tblGem[[#This Row],[Inwoners]]*100000</f>
        <v>0</v>
      </c>
      <c r="L867" s="59"/>
      <c r="M867" s="60"/>
      <c r="N867" s="58"/>
    </row>
    <row r="868" spans="2:14" x14ac:dyDescent="0.3">
      <c r="B868" s="63">
        <v>43911</v>
      </c>
      <c r="C868" s="66" t="s">
        <v>155</v>
      </c>
      <c r="D868" s="65">
        <v>32.200000000000003</v>
      </c>
      <c r="E868" s="66">
        <v>11</v>
      </c>
      <c r="F868" s="67">
        <f>tblGem[[#This Row],[Aantal]]-SUMIFS(tblGem[Aantal],tblGem[Datum],tblGem[[#This Row],[Datum]]-1,tblGem[Plaats],tblGem[[#This Row],[Plaats]])</f>
        <v>3</v>
      </c>
      <c r="G868" s="59" t="str">
        <f>INDEX(tblGemProv[Grootte],MATCH(tblGem[[#This Row],[Plaats]],tblGemProv[Gemeentenaam],0))</f>
        <v>Klein</v>
      </c>
      <c r="H868" s="59" t="str">
        <f>INDEX(tblGemProv[Provincie],MATCH(tblGem[[#This Row],[Plaats]],tblGemProv[Gemeentenaam],0))</f>
        <v>Utrecht</v>
      </c>
      <c r="I868" s="68">
        <f>INDEX(tblGemProv[InwonerAantal],MATCH(tblGem[[#This Row],[Plaats]],tblGemProv[Gemeentenaam],0))</f>
        <v>34302</v>
      </c>
      <c r="J868" s="69">
        <f>tblGem[[#This Row],[Aantal]]/INDEX($N$5:$N$16,MATCH(tblGem[[#This Row],[Prov]],$M$5:$M$16,0))*100000</f>
        <v>0.82674567348957317</v>
      </c>
      <c r="K868" s="69">
        <f>tblGem[[#This Row],[Aantal]]/tblGem[[#This Row],[Inwoners]]*100000</f>
        <v>32.068100985365284</v>
      </c>
      <c r="L868" s="59"/>
      <c r="M868" s="60"/>
      <c r="N868" s="58"/>
    </row>
    <row r="869" spans="2:14" x14ac:dyDescent="0.3">
      <c r="B869" s="63">
        <v>43911</v>
      </c>
      <c r="C869" s="66" t="s">
        <v>156</v>
      </c>
      <c r="D869" s="65">
        <v>3.7</v>
      </c>
      <c r="E869" s="66">
        <v>1</v>
      </c>
      <c r="F869" s="67">
        <f>tblGem[[#This Row],[Aantal]]-SUMIFS(tblGem[Aantal],tblGem[Datum],tblGem[[#This Row],[Datum]]-1,tblGem[Plaats],tblGem[[#This Row],[Plaats]])</f>
        <v>0</v>
      </c>
      <c r="G869" s="59" t="str">
        <f>INDEX(tblGemProv[Grootte],MATCH(tblGem[[#This Row],[Plaats]],tblGemProv[Gemeentenaam],0))</f>
        <v>Klein</v>
      </c>
      <c r="H869" s="59" t="str">
        <f>INDEX(tblGemProv[Provincie],MATCH(tblGem[[#This Row],[Plaats]],tblGemProv[Gemeentenaam],0))</f>
        <v>Zuid-Holland</v>
      </c>
      <c r="I869" s="68">
        <f>INDEX(tblGemProv[InwonerAantal],MATCH(tblGem[[#This Row],[Plaats]],tblGemProv[Gemeentenaam],0))</f>
        <v>26625</v>
      </c>
      <c r="J869" s="69">
        <f>tblGem[[#This Row],[Aantal]]/INDEX($N$5:$N$16,MATCH(tblGem[[#This Row],[Prov]],$M$5:$M$16,0))*100000</f>
        <v>2.7427242382769109E-2</v>
      </c>
      <c r="K869" s="69">
        <f>tblGem[[#This Row],[Aantal]]/tblGem[[#This Row],[Inwoners]]*100000</f>
        <v>3.755868544600939</v>
      </c>
      <c r="L869" s="59"/>
      <c r="M869" s="60"/>
      <c r="N869" s="58"/>
    </row>
    <row r="870" spans="2:14" x14ac:dyDescent="0.3">
      <c r="B870" s="63">
        <v>43911</v>
      </c>
      <c r="C870" s="66" t="s">
        <v>157</v>
      </c>
      <c r="D870" s="65">
        <v>22.3</v>
      </c>
      <c r="E870" s="66">
        <v>12</v>
      </c>
      <c r="F870" s="67">
        <f>tblGem[[#This Row],[Aantal]]-SUMIFS(tblGem[Aantal],tblGem[Datum],tblGem[[#This Row],[Datum]]-1,tblGem[Plaats],tblGem[[#This Row],[Plaats]])</f>
        <v>7</v>
      </c>
      <c r="G870" s="59" t="str">
        <f>INDEX(tblGemProv[Grootte],MATCH(tblGem[[#This Row],[Plaats]],tblGemProv[Gemeentenaam],0))</f>
        <v>Middelgroot</v>
      </c>
      <c r="H870" s="59" t="str">
        <f>INDEX(tblGemProv[Provincie],MATCH(tblGem[[#This Row],[Plaats]],tblGemProv[Gemeentenaam],0))</f>
        <v>Overijssel</v>
      </c>
      <c r="I870" s="68">
        <f>INDEX(tblGemProv[InwonerAantal],MATCH(tblGem[[#This Row],[Plaats]],tblGemProv[Gemeentenaam],0))</f>
        <v>53259</v>
      </c>
      <c r="J870" s="69">
        <f>tblGem[[#This Row],[Aantal]]/INDEX($N$5:$N$16,MATCH(tblGem[[#This Row],[Prov]],$M$5:$M$16,0))*100000</f>
        <v>1.0421180702404949</v>
      </c>
      <c r="K870" s="69">
        <f>tblGem[[#This Row],[Aantal]]/tblGem[[#This Row],[Inwoners]]*100000</f>
        <v>22.531403143130738</v>
      </c>
      <c r="L870" s="59"/>
      <c r="M870" s="60"/>
      <c r="N870" s="58"/>
    </row>
    <row r="871" spans="2:14" x14ac:dyDescent="0.3">
      <c r="B871" s="63">
        <v>43911</v>
      </c>
      <c r="C871" s="66" t="s">
        <v>158</v>
      </c>
      <c r="D871" s="65">
        <v>15.6</v>
      </c>
      <c r="E871" s="66">
        <v>2</v>
      </c>
      <c r="F871" s="67">
        <f>tblGem[[#This Row],[Aantal]]-SUMIFS(tblGem[Aantal],tblGem[Datum],tblGem[[#This Row],[Datum]]-1,tblGem[Plaats],tblGem[[#This Row],[Plaats]])</f>
        <v>0</v>
      </c>
      <c r="G871" s="59" t="str">
        <f>INDEX(tblGemProv[Grootte],MATCH(tblGem[[#This Row],[Plaats]],tblGemProv[Gemeentenaam],0))</f>
        <v>Klein</v>
      </c>
      <c r="H871" s="59" t="str">
        <f>INDEX(tblGemProv[Provincie],MATCH(tblGem[[#This Row],[Plaats]],tblGemProv[Gemeentenaam],0))</f>
        <v>Zeeland</v>
      </c>
      <c r="I871" s="68">
        <f>INDEX(tblGemProv[InwonerAantal],MATCH(tblGem[[#This Row],[Plaats]],tblGemProv[Gemeentenaam],0))</f>
        <v>12720</v>
      </c>
      <c r="J871" s="69">
        <f>tblGem[[#This Row],[Aantal]]/INDEX($N$5:$N$16,MATCH(tblGem[[#This Row],[Prov]],$M$5:$M$16,0))*100000</f>
        <v>0.52314388549426627</v>
      </c>
      <c r="K871" s="69">
        <f>tblGem[[#This Row],[Aantal]]/tblGem[[#This Row],[Inwoners]]*100000</f>
        <v>15.723270440251572</v>
      </c>
      <c r="L871" s="59"/>
      <c r="M871" s="60"/>
      <c r="N871" s="58"/>
    </row>
    <row r="872" spans="2:14" x14ac:dyDescent="0.3">
      <c r="B872" s="63">
        <v>43911</v>
      </c>
      <c r="C872" s="66" t="s">
        <v>159</v>
      </c>
      <c r="D872" s="65">
        <v>7.7</v>
      </c>
      <c r="E872" s="66">
        <v>5</v>
      </c>
      <c r="F872" s="67">
        <f>tblGem[[#This Row],[Aantal]]-SUMIFS(tblGem[Aantal],tblGem[Datum],tblGem[[#This Row],[Datum]]-1,tblGem[Plaats],tblGem[[#This Row],[Plaats]])</f>
        <v>2</v>
      </c>
      <c r="G872" s="59" t="str">
        <f>INDEX(tblGemProv[Grootte],MATCH(tblGem[[#This Row],[Plaats]],tblGemProv[Gemeentenaam],0))</f>
        <v>Middelgroot</v>
      </c>
      <c r="H872" s="59" t="str">
        <f>INDEX(tblGemProv[Provincie],MATCH(tblGem[[#This Row],[Plaats]],tblGemProv[Gemeentenaam],0))</f>
        <v>Zuid-Holland</v>
      </c>
      <c r="I872" s="68">
        <f>INDEX(tblGemProv[InwonerAantal],MATCH(tblGem[[#This Row],[Plaats]],tblGemProv[Gemeentenaam],0))</f>
        <v>64956</v>
      </c>
      <c r="J872" s="69">
        <f>tblGem[[#This Row],[Aantal]]/INDEX($N$5:$N$16,MATCH(tblGem[[#This Row],[Prov]],$M$5:$M$16,0))*100000</f>
        <v>0.13713621191384553</v>
      </c>
      <c r="K872" s="69">
        <f>tblGem[[#This Row],[Aantal]]/tblGem[[#This Row],[Inwoners]]*100000</f>
        <v>7.6975183200936019</v>
      </c>
      <c r="L872" s="59"/>
      <c r="M872" s="60"/>
      <c r="N872" s="58"/>
    </row>
    <row r="873" spans="2:14" x14ac:dyDescent="0.3">
      <c r="B873" s="63">
        <v>43911</v>
      </c>
      <c r="C873" s="66" t="s">
        <v>160</v>
      </c>
      <c r="D873" s="65">
        <v>13.1</v>
      </c>
      <c r="E873" s="66">
        <v>6</v>
      </c>
      <c r="F873" s="67">
        <f>tblGem[[#This Row],[Aantal]]-SUMIFS(tblGem[Aantal],tblGem[Datum],tblGem[[#This Row],[Datum]]-1,tblGem[Plaats],tblGem[[#This Row],[Plaats]])</f>
        <v>1</v>
      </c>
      <c r="G873" s="59" t="str">
        <f>INDEX(tblGemProv[Grootte],MATCH(tblGem[[#This Row],[Plaats]],tblGemProv[Gemeentenaam],0))</f>
        <v>Klein</v>
      </c>
      <c r="H873" s="59" t="str">
        <f>INDEX(tblGemProv[Provincie],MATCH(tblGem[[#This Row],[Plaats]],tblGemProv[Gemeentenaam],0))</f>
        <v>Limburg</v>
      </c>
      <c r="I873" s="68">
        <f>INDEX(tblGemProv[InwonerAantal],MATCH(tblGem[[#This Row],[Plaats]],tblGemProv[Gemeentenaam],0))</f>
        <v>45823</v>
      </c>
      <c r="J873" s="69">
        <f>tblGem[[#This Row],[Aantal]]/INDEX($N$5:$N$16,MATCH(tblGem[[#This Row],[Prov]],$M$5:$M$16,0))*100000</f>
        <v>0.53705788946990596</v>
      </c>
      <c r="K873" s="69">
        <f>tblGem[[#This Row],[Aantal]]/tblGem[[#This Row],[Inwoners]]*100000</f>
        <v>13.093861161425487</v>
      </c>
      <c r="L873" s="59"/>
      <c r="M873" s="60"/>
      <c r="N873" s="58"/>
    </row>
    <row r="874" spans="2:14" x14ac:dyDescent="0.3">
      <c r="B874" s="63">
        <v>43911</v>
      </c>
      <c r="C874" s="66" t="s">
        <v>161</v>
      </c>
      <c r="D874" s="65">
        <v>4.4000000000000004</v>
      </c>
      <c r="E874" s="66">
        <v>1</v>
      </c>
      <c r="F874" s="67">
        <f>tblGem[[#This Row],[Aantal]]-SUMIFS(tblGem[Aantal],tblGem[Datum],tblGem[[#This Row],[Datum]]-1,tblGem[Plaats],tblGem[[#This Row],[Plaats]])</f>
        <v>0</v>
      </c>
      <c r="G874" s="59" t="str">
        <f>INDEX(tblGemProv[Grootte],MATCH(tblGem[[#This Row],[Plaats]],tblGemProv[Gemeentenaam],0))</f>
        <v>Klein</v>
      </c>
      <c r="H874" s="59" t="str">
        <f>INDEX(tblGemProv[Provincie],MATCH(tblGem[[#This Row],[Plaats]],tblGemProv[Gemeentenaam],0))</f>
        <v>Noord-Holland</v>
      </c>
      <c r="I874" s="68">
        <f>INDEX(tblGemProv[InwonerAantal],MATCH(tblGem[[#This Row],[Plaats]],tblGemProv[Gemeentenaam],0))</f>
        <v>22659</v>
      </c>
      <c r="J874" s="69">
        <f>tblGem[[#This Row],[Aantal]]/INDEX($N$5:$N$16,MATCH(tblGem[[#This Row],[Prov]],$M$5:$M$16,0))*100000</f>
        <v>3.5320936626469089E-2</v>
      </c>
      <c r="K874" s="69">
        <f>tblGem[[#This Row],[Aantal]]/tblGem[[#This Row],[Inwoners]]*100000</f>
        <v>4.413257425305618</v>
      </c>
      <c r="L874" s="59"/>
      <c r="M874" s="60"/>
      <c r="N874" s="58"/>
    </row>
    <row r="875" spans="2:14" x14ac:dyDescent="0.3">
      <c r="B875" s="63">
        <v>43911</v>
      </c>
      <c r="C875" s="66" t="s">
        <v>162</v>
      </c>
      <c r="D875" s="65">
        <v>6.8</v>
      </c>
      <c r="E875" s="66">
        <v>2</v>
      </c>
      <c r="F875" s="67">
        <f>tblGem[[#This Row],[Aantal]]-SUMIFS(tblGem[Aantal],tblGem[Datum],tblGem[[#This Row],[Datum]]-1,tblGem[Plaats],tblGem[[#This Row],[Plaats]])</f>
        <v>0</v>
      </c>
      <c r="G875" s="59" t="str">
        <f>INDEX(tblGemProv[Grootte],MATCH(tblGem[[#This Row],[Plaats]],tblGemProv[Gemeentenaam],0))</f>
        <v>Klein</v>
      </c>
      <c r="H875" s="59" t="str">
        <f>INDEX(tblGemProv[Provincie],MATCH(tblGem[[#This Row],[Plaats]],tblGemProv[Gemeentenaam],0))</f>
        <v>Zuid-Holland</v>
      </c>
      <c r="I875" s="68">
        <f>INDEX(tblGemProv[InwonerAantal],MATCH(tblGem[[#This Row],[Plaats]],tblGemProv[Gemeentenaam],0))</f>
        <v>29306</v>
      </c>
      <c r="J875" s="69">
        <f>tblGem[[#This Row],[Aantal]]/INDEX($N$5:$N$16,MATCH(tblGem[[#This Row],[Prov]],$M$5:$M$16,0))*100000</f>
        <v>5.4854484765538218E-2</v>
      </c>
      <c r="K875" s="69">
        <f>tblGem[[#This Row],[Aantal]]/tblGem[[#This Row],[Inwoners]]*100000</f>
        <v>6.8245410496144139</v>
      </c>
      <c r="L875" s="59"/>
      <c r="M875" s="60"/>
      <c r="N875" s="58"/>
    </row>
    <row r="876" spans="2:14" x14ac:dyDescent="0.3">
      <c r="B876" s="63">
        <v>43911</v>
      </c>
      <c r="C876" s="66" t="s">
        <v>163</v>
      </c>
      <c r="D876" s="65">
        <v>16.100000000000001</v>
      </c>
      <c r="E876" s="66">
        <v>9</v>
      </c>
      <c r="F876" s="67">
        <f>tblGem[[#This Row],[Aantal]]-SUMIFS(tblGem[Aantal],tblGem[Datum],tblGem[[#This Row],[Datum]]-1,tblGem[Plaats],tblGem[[#This Row],[Plaats]])</f>
        <v>2</v>
      </c>
      <c r="G876" s="59" t="str">
        <f>INDEX(tblGemProv[Grootte],MATCH(tblGem[[#This Row],[Plaats]],tblGemProv[Gemeentenaam],0))</f>
        <v>Middelgroot</v>
      </c>
      <c r="H876" s="59" t="str">
        <f>INDEX(tblGemProv[Provincie],MATCH(tblGem[[#This Row],[Plaats]],tblGemProv[Gemeentenaam],0))</f>
        <v>Zuid-Holland</v>
      </c>
      <c r="I876" s="68">
        <f>INDEX(tblGemProv[InwonerAantal],MATCH(tblGem[[#This Row],[Plaats]],tblGemProv[Gemeentenaam],0))</f>
        <v>55644</v>
      </c>
      <c r="J876" s="69">
        <f>tblGem[[#This Row],[Aantal]]/INDEX($N$5:$N$16,MATCH(tblGem[[#This Row],[Prov]],$M$5:$M$16,0))*100000</f>
        <v>0.24684518144492198</v>
      </c>
      <c r="K876" s="69">
        <f>tblGem[[#This Row],[Aantal]]/tblGem[[#This Row],[Inwoners]]*100000</f>
        <v>16.174250593055856</v>
      </c>
      <c r="L876" s="59"/>
      <c r="M876" s="60"/>
      <c r="N876" s="58"/>
    </row>
    <row r="877" spans="2:14" x14ac:dyDescent="0.3">
      <c r="B877" s="63">
        <v>43911</v>
      </c>
      <c r="C877" s="66" t="s">
        <v>164</v>
      </c>
      <c r="D877" s="65">
        <v>35.799999999999997</v>
      </c>
      <c r="E877" s="66">
        <v>8</v>
      </c>
      <c r="F877" s="67">
        <f>tblGem[[#This Row],[Aantal]]-SUMIFS(tblGem[Aantal],tblGem[Datum],tblGem[[#This Row],[Datum]]-1,tblGem[Plaats],tblGem[[#This Row],[Plaats]])</f>
        <v>2</v>
      </c>
      <c r="G877" s="59" t="str">
        <f>INDEX(tblGemProv[Grootte],MATCH(tblGem[[#This Row],[Plaats]],tblGemProv[Gemeentenaam],0))</f>
        <v>Klein</v>
      </c>
      <c r="H877" s="59" t="str">
        <f>INDEX(tblGemProv[Provincie],MATCH(tblGem[[#This Row],[Plaats]],tblGemProv[Gemeentenaam],0))</f>
        <v>Noord-Brabant</v>
      </c>
      <c r="I877" s="68">
        <f>INDEX(tblGemProv[InwonerAantal],MATCH(tblGem[[#This Row],[Plaats]],tblGemProv[Gemeentenaam],0))</f>
        <v>22158</v>
      </c>
      <c r="J877" s="69">
        <f>tblGem[[#This Row],[Aantal]]/INDEX($N$5:$N$16,MATCH(tblGem[[#This Row],[Prov]],$M$5:$M$16,0))*100000</f>
        <v>0.31641989869816944</v>
      </c>
      <c r="K877" s="69">
        <f>tblGem[[#This Row],[Aantal]]/tblGem[[#This Row],[Inwoners]]*100000</f>
        <v>36.104341547071037</v>
      </c>
      <c r="L877" s="59"/>
      <c r="M877" s="60"/>
      <c r="N877" s="58"/>
    </row>
    <row r="878" spans="2:14" x14ac:dyDescent="0.3">
      <c r="B878" s="63">
        <v>43911</v>
      </c>
      <c r="C878" s="66" t="s">
        <v>165</v>
      </c>
      <c r="D878" s="65">
        <v>128.80000000000001</v>
      </c>
      <c r="E878" s="66">
        <v>20</v>
      </c>
      <c r="F878" s="67">
        <f>tblGem[[#This Row],[Aantal]]-SUMIFS(tblGem[Aantal],tblGem[Datum],tblGem[[#This Row],[Datum]]-1,tblGem[Plaats],tblGem[[#This Row],[Plaats]])</f>
        <v>0</v>
      </c>
      <c r="G878" s="59" t="str">
        <f>INDEX(tblGemProv[Grootte],MATCH(tblGem[[#This Row],[Plaats]],tblGemProv[Gemeentenaam],0))</f>
        <v>Klein</v>
      </c>
      <c r="H878" s="59" t="str">
        <f>INDEX(tblGemProv[Provincie],MATCH(tblGem[[#This Row],[Plaats]],tblGemProv[Gemeentenaam],0))</f>
        <v>Noord-Brabant</v>
      </c>
      <c r="I878" s="68">
        <f>INDEX(tblGemProv[InwonerAantal],MATCH(tblGem[[#This Row],[Plaats]],tblGemProv[Gemeentenaam],0))</f>
        <v>15332</v>
      </c>
      <c r="J878" s="69">
        <f>tblGem[[#This Row],[Aantal]]/INDEX($N$5:$N$16,MATCH(tblGem[[#This Row],[Prov]],$M$5:$M$16,0))*100000</f>
        <v>0.79104974674542361</v>
      </c>
      <c r="K878" s="69">
        <f>tblGem[[#This Row],[Aantal]]/tblGem[[#This Row],[Inwoners]]*100000</f>
        <v>130.44612575006522</v>
      </c>
      <c r="L878" s="59"/>
      <c r="M878" s="60"/>
      <c r="N878" s="58"/>
    </row>
    <row r="879" spans="2:14" x14ac:dyDescent="0.3">
      <c r="B879" s="63">
        <v>43911</v>
      </c>
      <c r="C879" s="66" t="s">
        <v>166</v>
      </c>
      <c r="D879" s="65">
        <v>23.9</v>
      </c>
      <c r="E879" s="66">
        <v>9</v>
      </c>
      <c r="F879" s="67">
        <f>tblGem[[#This Row],[Aantal]]-SUMIFS(tblGem[Aantal],tblGem[Datum],tblGem[[#This Row],[Datum]]-1,tblGem[Plaats],tblGem[[#This Row],[Plaats]])</f>
        <v>2</v>
      </c>
      <c r="G879" s="59" t="str">
        <f>INDEX(tblGemProv[Grootte],MATCH(tblGem[[#This Row],[Plaats]],tblGemProv[Gemeentenaam],0))</f>
        <v>Klein</v>
      </c>
      <c r="H879" s="59" t="str">
        <f>INDEX(tblGemProv[Provincie],MATCH(tblGem[[#This Row],[Plaats]],tblGemProv[Gemeentenaam],0))</f>
        <v>Limburg</v>
      </c>
      <c r="I879" s="68">
        <f>INDEX(tblGemProv[InwonerAantal],MATCH(tblGem[[#This Row],[Plaats]],tblGemProv[Gemeentenaam],0))</f>
        <v>37612</v>
      </c>
      <c r="J879" s="69">
        <f>tblGem[[#This Row],[Aantal]]/INDEX($N$5:$N$16,MATCH(tblGem[[#This Row],[Prov]],$M$5:$M$16,0))*100000</f>
        <v>0.80558683420485899</v>
      </c>
      <c r="K879" s="69">
        <f>tblGem[[#This Row],[Aantal]]/tblGem[[#This Row],[Inwoners]]*100000</f>
        <v>23.928533446772306</v>
      </c>
      <c r="L879" s="59"/>
      <c r="M879" s="60"/>
      <c r="N879" s="58"/>
    </row>
    <row r="880" spans="2:14" x14ac:dyDescent="0.3">
      <c r="B880" s="63">
        <v>43911</v>
      </c>
      <c r="C880" s="66" t="s">
        <v>167</v>
      </c>
      <c r="D880" s="65">
        <v>34.799999999999997</v>
      </c>
      <c r="E880" s="66">
        <v>4</v>
      </c>
      <c r="F880" s="67">
        <f>tblGem[[#This Row],[Aantal]]-SUMIFS(tblGem[Aantal],tblGem[Datum],tblGem[[#This Row],[Datum]]-1,tblGem[Plaats],tblGem[[#This Row],[Plaats]])</f>
        <v>0</v>
      </c>
      <c r="G880" s="59" t="str">
        <f>INDEX(tblGemProv[Grootte],MATCH(tblGem[[#This Row],[Plaats]],tblGemProv[Gemeentenaam],0))</f>
        <v>Klein</v>
      </c>
      <c r="H880" s="59" t="str">
        <f>INDEX(tblGemProv[Provincie],MATCH(tblGem[[#This Row],[Plaats]],tblGemProv[Gemeentenaam],0))</f>
        <v>Noord-Holland</v>
      </c>
      <c r="I880" s="68">
        <f>INDEX(tblGemProv[InwonerAantal],MATCH(tblGem[[#This Row],[Plaats]],tblGemProv[Gemeentenaam],0))</f>
        <v>11435</v>
      </c>
      <c r="J880" s="69">
        <f>tblGem[[#This Row],[Aantal]]/INDEX($N$5:$N$16,MATCH(tblGem[[#This Row],[Prov]],$M$5:$M$16,0))*100000</f>
        <v>0.14128374650587636</v>
      </c>
      <c r="K880" s="69">
        <f>tblGem[[#This Row],[Aantal]]/tblGem[[#This Row],[Inwoners]]*100000</f>
        <v>34.980323567993004</v>
      </c>
      <c r="L880" s="59"/>
      <c r="M880" s="60"/>
      <c r="N880" s="58"/>
    </row>
    <row r="881" spans="2:14" x14ac:dyDescent="0.3">
      <c r="B881" s="63">
        <v>43911</v>
      </c>
      <c r="C881" s="66" t="s">
        <v>168</v>
      </c>
      <c r="D881" s="65">
        <v>14.3</v>
      </c>
      <c r="E881" s="66">
        <v>4</v>
      </c>
      <c r="F881" s="67">
        <f>tblGem[[#This Row],[Aantal]]-SUMIFS(tblGem[Aantal],tblGem[Datum],tblGem[[#This Row],[Datum]]-1,tblGem[Plaats],tblGem[[#This Row],[Plaats]])</f>
        <v>0</v>
      </c>
      <c r="G881" s="59" t="str">
        <f>INDEX(tblGemProv[Grootte],MATCH(tblGem[[#This Row],[Plaats]],tblGemProv[Gemeentenaam],0))</f>
        <v>Klein</v>
      </c>
      <c r="H881" s="59" t="str">
        <f>INDEX(tblGemProv[Provincie],MATCH(tblGem[[#This Row],[Plaats]],tblGemProv[Gemeentenaam],0))</f>
        <v>Noord-Holland</v>
      </c>
      <c r="I881" s="68">
        <f>INDEX(tblGemProv[InwonerAantal],MATCH(tblGem[[#This Row],[Plaats]],tblGemProv[Gemeentenaam],0))</f>
        <v>27836</v>
      </c>
      <c r="J881" s="69">
        <f>tblGem[[#This Row],[Aantal]]/INDEX($N$5:$N$16,MATCH(tblGem[[#This Row],[Prov]],$M$5:$M$16,0))*100000</f>
        <v>0.14128374650587636</v>
      </c>
      <c r="K881" s="69">
        <f>tblGem[[#This Row],[Aantal]]/tblGem[[#This Row],[Inwoners]]*100000</f>
        <v>14.369880729989942</v>
      </c>
      <c r="L881" s="59"/>
      <c r="M881" s="60"/>
      <c r="N881" s="58"/>
    </row>
    <row r="882" spans="2:14" x14ac:dyDescent="0.3">
      <c r="B882" s="63">
        <v>43911</v>
      </c>
      <c r="C882" s="66" t="s">
        <v>169</v>
      </c>
      <c r="D882" s="65">
        <v>26</v>
      </c>
      <c r="E882" s="66">
        <v>16</v>
      </c>
      <c r="F882" s="67">
        <f>tblGem[[#This Row],[Aantal]]-SUMIFS(tblGem[Aantal],tblGem[Datum],tblGem[[#This Row],[Datum]]-1,tblGem[Plaats],tblGem[[#This Row],[Plaats]])</f>
        <v>2</v>
      </c>
      <c r="G882" s="59" t="str">
        <f>INDEX(tblGemProv[Grootte],MATCH(tblGem[[#This Row],[Plaats]],tblGemProv[Gemeentenaam],0))</f>
        <v>Middelgroot</v>
      </c>
      <c r="H882" s="59" t="str">
        <f>INDEX(tblGemProv[Provincie],MATCH(tblGem[[#This Row],[Plaats]],tblGemProv[Gemeentenaam],0))</f>
        <v>Zuid-Holland</v>
      </c>
      <c r="I882" s="68">
        <f>INDEX(tblGemProv[InwonerAantal],MATCH(tblGem[[#This Row],[Plaats]],tblGemProv[Gemeentenaam],0))</f>
        <v>61155</v>
      </c>
      <c r="J882" s="69">
        <f>tblGem[[#This Row],[Aantal]]/INDEX($N$5:$N$16,MATCH(tblGem[[#This Row],[Prov]],$M$5:$M$16,0))*100000</f>
        <v>0.43883587812430574</v>
      </c>
      <c r="K882" s="69">
        <f>tblGem[[#This Row],[Aantal]]/tblGem[[#This Row],[Inwoners]]*100000</f>
        <v>26.16302837053389</v>
      </c>
      <c r="L882" s="59"/>
      <c r="M882" s="60"/>
      <c r="N882" s="58"/>
    </row>
    <row r="883" spans="2:14" x14ac:dyDescent="0.3">
      <c r="B883" s="63">
        <v>43911</v>
      </c>
      <c r="C883" s="66" t="s">
        <v>170</v>
      </c>
      <c r="D883" s="65">
        <v>0</v>
      </c>
      <c r="E883" s="66">
        <v>0</v>
      </c>
      <c r="F883" s="67">
        <f>tblGem[[#This Row],[Aantal]]-SUMIFS(tblGem[Aantal],tblGem[Datum],tblGem[[#This Row],[Datum]]-1,tblGem[Plaats],tblGem[[#This Row],[Plaats]])</f>
        <v>0</v>
      </c>
      <c r="G883" s="59" t="str">
        <f>INDEX(tblGemProv[Grootte],MATCH(tblGem[[#This Row],[Plaats]],tblGemProv[Gemeentenaam],0))</f>
        <v>Klein</v>
      </c>
      <c r="H883" s="59" t="str">
        <f>INDEX(tblGemProv[Provincie],MATCH(tblGem[[#This Row],[Plaats]],tblGemProv[Gemeentenaam],0))</f>
        <v>Noord-Holland</v>
      </c>
      <c r="I883" s="68">
        <f>INDEX(tblGemProv[InwonerAantal],MATCH(tblGem[[#This Row],[Plaats]],tblGemProv[Gemeentenaam],0))</f>
        <v>11146</v>
      </c>
      <c r="J883" s="69">
        <f>tblGem[[#This Row],[Aantal]]/INDEX($N$5:$N$16,MATCH(tblGem[[#This Row],[Prov]],$M$5:$M$16,0))*100000</f>
        <v>0</v>
      </c>
      <c r="K883" s="69">
        <f>tblGem[[#This Row],[Aantal]]/tblGem[[#This Row],[Inwoners]]*100000</f>
        <v>0</v>
      </c>
      <c r="L883" s="59"/>
      <c r="M883" s="60"/>
      <c r="N883" s="58"/>
    </row>
    <row r="884" spans="2:14" x14ac:dyDescent="0.3">
      <c r="B884" s="63">
        <v>43911</v>
      </c>
      <c r="C884" s="66" t="s">
        <v>171</v>
      </c>
      <c r="D884" s="65">
        <v>6.5</v>
      </c>
      <c r="E884" s="66">
        <v>8</v>
      </c>
      <c r="F884" s="67">
        <f>tblGem[[#This Row],[Aantal]]-SUMIFS(tblGem[Aantal],tblGem[Datum],tblGem[[#This Row],[Datum]]-1,tblGem[Plaats],tblGem[[#This Row],[Plaats]])</f>
        <v>3</v>
      </c>
      <c r="G884" s="59" t="str">
        <f>INDEX(tblGemProv[Grootte],MATCH(tblGem[[#This Row],[Plaats]],tblGemProv[Gemeentenaam],0))</f>
        <v>Groot</v>
      </c>
      <c r="H884" s="59" t="str">
        <f>INDEX(tblGemProv[Provincie],MATCH(tblGem[[#This Row],[Plaats]],tblGemProv[Gemeentenaam],0))</f>
        <v>Friesland</v>
      </c>
      <c r="I884" s="68">
        <f>INDEX(tblGemProv[InwonerAantal],MATCH(tblGem[[#This Row],[Plaats]],tblGemProv[Gemeentenaam],0))</f>
        <v>122415</v>
      </c>
      <c r="J884" s="69">
        <f>tblGem[[#This Row],[Aantal]]/INDEX($N$5:$N$16,MATCH(tblGem[[#This Row],[Prov]],$M$5:$M$16,0))*100000</f>
        <v>1.2359640828837515</v>
      </c>
      <c r="K884" s="69">
        <f>tblGem[[#This Row],[Aantal]]/tblGem[[#This Row],[Inwoners]]*100000</f>
        <v>6.5351468365804841</v>
      </c>
      <c r="L884" s="59"/>
      <c r="M884" s="60"/>
      <c r="N884" s="58"/>
    </row>
    <row r="885" spans="2:14" x14ac:dyDescent="0.3">
      <c r="B885" s="63">
        <v>43911</v>
      </c>
      <c r="C885" s="66" t="s">
        <v>172</v>
      </c>
      <c r="D885" s="65">
        <v>12.8</v>
      </c>
      <c r="E885" s="66">
        <v>16</v>
      </c>
      <c r="F885" s="67">
        <f>tblGem[[#This Row],[Aantal]]-SUMIFS(tblGem[Aantal],tblGem[Datum],tblGem[[#This Row],[Datum]]-1,tblGem[Plaats],tblGem[[#This Row],[Plaats]])</f>
        <v>2</v>
      </c>
      <c r="G885" s="59" t="str">
        <f>INDEX(tblGemProv[Grootte],MATCH(tblGem[[#This Row],[Plaats]],tblGemProv[Gemeentenaam],0))</f>
        <v>Groot</v>
      </c>
      <c r="H885" s="59" t="str">
        <f>INDEX(tblGemProv[Provincie],MATCH(tblGem[[#This Row],[Plaats]],tblGemProv[Gemeentenaam],0))</f>
        <v>Zuid-Holland</v>
      </c>
      <c r="I885" s="68">
        <f>INDEX(tblGemProv[InwonerAantal],MATCH(tblGem[[#This Row],[Plaats]],tblGemProv[Gemeentenaam],0))</f>
        <v>124306</v>
      </c>
      <c r="J885" s="69">
        <f>tblGem[[#This Row],[Aantal]]/INDEX($N$5:$N$16,MATCH(tblGem[[#This Row],[Prov]],$M$5:$M$16,0))*100000</f>
        <v>0.43883587812430574</v>
      </c>
      <c r="K885" s="69">
        <f>tblGem[[#This Row],[Aantal]]/tblGem[[#This Row],[Inwoners]]*100000</f>
        <v>12.871462359017265</v>
      </c>
      <c r="L885" s="59"/>
      <c r="M885" s="60"/>
      <c r="N885" s="58"/>
    </row>
    <row r="886" spans="2:14" x14ac:dyDescent="0.3">
      <c r="B886" s="63">
        <v>43911</v>
      </c>
      <c r="C886" s="66" t="s">
        <v>173</v>
      </c>
      <c r="D886" s="65">
        <v>7.4</v>
      </c>
      <c r="E886" s="66">
        <v>2</v>
      </c>
      <c r="F886" s="67">
        <f>tblGem[[#This Row],[Aantal]]-SUMIFS(tblGem[Aantal],tblGem[Datum],tblGem[[#This Row],[Datum]]-1,tblGem[Plaats],tblGem[[#This Row],[Plaats]])</f>
        <v>0</v>
      </c>
      <c r="G886" s="59" t="str">
        <f>INDEX(tblGemProv[Grootte],MATCH(tblGem[[#This Row],[Plaats]],tblGemProv[Gemeentenaam],0))</f>
        <v>Klein</v>
      </c>
      <c r="H886" s="59" t="str">
        <f>INDEX(tblGemProv[Provincie],MATCH(tblGem[[#This Row],[Plaats]],tblGemProv[Gemeentenaam],0))</f>
        <v>Zuid-Holland</v>
      </c>
      <c r="I886" s="68">
        <f>INDEX(tblGemProv[InwonerAantal],MATCH(tblGem[[#This Row],[Plaats]],tblGemProv[Gemeentenaam],0))</f>
        <v>27197</v>
      </c>
      <c r="J886" s="69">
        <f>tblGem[[#This Row],[Aantal]]/INDEX($N$5:$N$16,MATCH(tblGem[[#This Row],[Prov]],$M$5:$M$16,0))*100000</f>
        <v>5.4854484765538218E-2</v>
      </c>
      <c r="K886" s="69">
        <f>tblGem[[#This Row],[Aantal]]/tblGem[[#This Row],[Inwoners]]*100000</f>
        <v>7.3537522520866263</v>
      </c>
      <c r="L886" s="59"/>
      <c r="M886" s="60"/>
      <c r="N886" s="58"/>
    </row>
    <row r="887" spans="2:14" x14ac:dyDescent="0.3">
      <c r="B887" s="63">
        <v>43911</v>
      </c>
      <c r="C887" s="66" t="s">
        <v>174</v>
      </c>
      <c r="D887" s="65">
        <v>11.9</v>
      </c>
      <c r="E887" s="66">
        <v>9</v>
      </c>
      <c r="F887" s="67">
        <f>tblGem[[#This Row],[Aantal]]-SUMIFS(tblGem[Aantal],tblGem[Datum],tblGem[[#This Row],[Datum]]-1,tblGem[Plaats],tblGem[[#This Row],[Plaats]])</f>
        <v>2</v>
      </c>
      <c r="G887" s="59" t="str">
        <f>INDEX(tblGemProv[Grootte],MATCH(tblGem[[#This Row],[Plaats]],tblGemProv[Gemeentenaam],0))</f>
        <v>Middelgroot</v>
      </c>
      <c r="H887" s="59" t="str">
        <f>INDEX(tblGemProv[Provincie],MATCH(tblGem[[#This Row],[Plaats]],tblGemProv[Gemeentenaam],0))</f>
        <v>Zuid-Holland</v>
      </c>
      <c r="I887" s="68">
        <f>INDEX(tblGemProv[InwonerAantal],MATCH(tblGem[[#This Row],[Plaats]],tblGemProv[Gemeentenaam],0))</f>
        <v>74947</v>
      </c>
      <c r="J887" s="69">
        <f>tblGem[[#This Row],[Aantal]]/INDEX($N$5:$N$16,MATCH(tblGem[[#This Row],[Prov]],$M$5:$M$16,0))*100000</f>
        <v>0.24684518144492198</v>
      </c>
      <c r="K887" s="69">
        <f>tblGem[[#This Row],[Aantal]]/tblGem[[#This Row],[Inwoners]]*100000</f>
        <v>12.008485996771052</v>
      </c>
      <c r="L887" s="59"/>
      <c r="M887" s="60"/>
      <c r="N887" s="58"/>
    </row>
    <row r="888" spans="2:14" x14ac:dyDescent="0.3">
      <c r="B888" s="63">
        <v>43911</v>
      </c>
      <c r="C888" s="66" t="s">
        <v>175</v>
      </c>
      <c r="D888" s="65">
        <v>19.3</v>
      </c>
      <c r="E888" s="66">
        <v>15</v>
      </c>
      <c r="F888" s="67">
        <f>tblGem[[#This Row],[Aantal]]-SUMIFS(tblGem[Aantal],tblGem[Datum],tblGem[[#This Row],[Datum]]-1,tblGem[Plaats],tblGem[[#This Row],[Plaats]])</f>
        <v>0</v>
      </c>
      <c r="G888" s="59" t="str">
        <f>INDEX(tblGemProv[Grootte],MATCH(tblGem[[#This Row],[Plaats]],tblGemProv[Gemeentenaam],0))</f>
        <v>Middelgroot</v>
      </c>
      <c r="H888" s="59" t="str">
        <f>INDEX(tblGemProv[Provincie],MATCH(tblGem[[#This Row],[Plaats]],tblGemProv[Gemeentenaam],0))</f>
        <v>Flevoland</v>
      </c>
      <c r="I888" s="68">
        <f>INDEX(tblGemProv[InwonerAantal],MATCH(tblGem[[#This Row],[Plaats]],tblGemProv[Gemeentenaam],0))</f>
        <v>77389</v>
      </c>
      <c r="J888" s="69">
        <f>tblGem[[#This Row],[Aantal]]/INDEX($N$5:$N$16,MATCH(tblGem[[#This Row],[Prov]],$M$5:$M$16,0))*100000</f>
        <v>3.6436951927514754</v>
      </c>
      <c r="K888" s="69">
        <f>tblGem[[#This Row],[Aantal]]/tblGem[[#This Row],[Inwoners]]*100000</f>
        <v>19.382599594257581</v>
      </c>
      <c r="L888" s="59"/>
      <c r="M888" s="60"/>
      <c r="N888" s="58"/>
    </row>
    <row r="889" spans="2:14" x14ac:dyDescent="0.3">
      <c r="B889" s="63">
        <v>43911</v>
      </c>
      <c r="C889" s="66" t="s">
        <v>176</v>
      </c>
      <c r="D889" s="65">
        <v>56.1</v>
      </c>
      <c r="E889" s="66">
        <v>20</v>
      </c>
      <c r="F889" s="67">
        <f>tblGem[[#This Row],[Aantal]]-SUMIFS(tblGem[Aantal],tblGem[Datum],tblGem[[#This Row],[Datum]]-1,tblGem[Plaats],tblGem[[#This Row],[Plaats]])</f>
        <v>4</v>
      </c>
      <c r="G889" s="59" t="str">
        <f>INDEX(tblGemProv[Grootte],MATCH(tblGem[[#This Row],[Plaats]],tblGemProv[Gemeentenaam],0))</f>
        <v>Klein</v>
      </c>
      <c r="H889" s="59" t="str">
        <f>INDEX(tblGemProv[Provincie],MATCH(tblGem[[#This Row],[Plaats]],tblGemProv[Gemeentenaam],0))</f>
        <v>Limburg</v>
      </c>
      <c r="I889" s="68">
        <f>INDEX(tblGemProv[InwonerAantal],MATCH(tblGem[[#This Row],[Plaats]],tblGemProv[Gemeentenaam],0))</f>
        <v>35857</v>
      </c>
      <c r="J889" s="69">
        <f>tblGem[[#This Row],[Aantal]]/INDEX($N$5:$N$16,MATCH(tblGem[[#This Row],[Prov]],$M$5:$M$16,0))*100000</f>
        <v>1.7901929648996866</v>
      </c>
      <c r="K889" s="69">
        <f>tblGem[[#This Row],[Aantal]]/tblGem[[#This Row],[Inwoners]]*100000</f>
        <v>55.777114649859165</v>
      </c>
      <c r="L889" s="59"/>
      <c r="M889" s="60"/>
      <c r="N889" s="58"/>
    </row>
    <row r="890" spans="2:14" x14ac:dyDescent="0.3">
      <c r="B890" s="63">
        <v>43911</v>
      </c>
      <c r="C890" s="66" t="s">
        <v>177</v>
      </c>
      <c r="D890" s="65">
        <v>20</v>
      </c>
      <c r="E890" s="66">
        <v>6</v>
      </c>
      <c r="F890" s="67">
        <f>tblGem[[#This Row],[Aantal]]-SUMIFS(tblGem[Aantal],tblGem[Datum],tblGem[[#This Row],[Datum]]-1,tblGem[Plaats],tblGem[[#This Row],[Plaats]])</f>
        <v>2</v>
      </c>
      <c r="G890" s="59" t="str">
        <f>INDEX(tblGemProv[Grootte],MATCH(tblGem[[#This Row],[Plaats]],tblGemProv[Gemeentenaam],0))</f>
        <v>Klein</v>
      </c>
      <c r="H890" s="59" t="str">
        <f>INDEX(tblGemProv[Provincie],MATCH(tblGem[[#This Row],[Plaats]],tblGemProv[Gemeentenaam],0))</f>
        <v>Utrecht</v>
      </c>
      <c r="I890" s="68">
        <f>INDEX(tblGemProv[InwonerAantal],MATCH(tblGem[[#This Row],[Plaats]],tblGemProv[Gemeentenaam],0))</f>
        <v>29755</v>
      </c>
      <c r="J890" s="69">
        <f>tblGem[[#This Row],[Aantal]]/INDEX($N$5:$N$16,MATCH(tblGem[[#This Row],[Prov]],$M$5:$M$16,0))*100000</f>
        <v>0.45095218553976724</v>
      </c>
      <c r="K890" s="69">
        <f>tblGem[[#This Row],[Aantal]]/tblGem[[#This Row],[Inwoners]]*100000</f>
        <v>20.164678205343641</v>
      </c>
      <c r="L890" s="59"/>
      <c r="M890" s="60"/>
      <c r="N890" s="58"/>
    </row>
    <row r="891" spans="2:14" x14ac:dyDescent="0.3">
      <c r="B891" s="63">
        <v>43911</v>
      </c>
      <c r="C891" s="66" t="s">
        <v>178</v>
      </c>
      <c r="D891" s="65">
        <v>12.9</v>
      </c>
      <c r="E891" s="66">
        <v>6</v>
      </c>
      <c r="F891" s="67">
        <f>tblGem[[#This Row],[Aantal]]-SUMIFS(tblGem[Aantal],tblGem[Datum],tblGem[[#This Row],[Datum]]-1,tblGem[Plaats],tblGem[[#This Row],[Plaats]])</f>
        <v>0</v>
      </c>
      <c r="G891" s="59" t="str">
        <f>INDEX(tblGemProv[Grootte],MATCH(tblGem[[#This Row],[Plaats]],tblGemProv[Gemeentenaam],0))</f>
        <v>Klein</v>
      </c>
      <c r="H891" s="59" t="str">
        <f>INDEX(tblGemProv[Provincie],MATCH(tblGem[[#This Row],[Plaats]],tblGemProv[Gemeentenaam],0))</f>
        <v>Gelderland</v>
      </c>
      <c r="I891" s="68">
        <f>INDEX(tblGemProv[InwonerAantal],MATCH(tblGem[[#This Row],[Plaats]],tblGemProv[Gemeentenaam],0))</f>
        <v>46372</v>
      </c>
      <c r="J891" s="69">
        <f>tblGem[[#This Row],[Aantal]]/INDEX($N$5:$N$16,MATCH(tblGem[[#This Row],[Prov]],$M$5:$M$16,0))*100000</f>
        <v>0.29124757354365294</v>
      </c>
      <c r="K891" s="69">
        <f>tblGem[[#This Row],[Aantal]]/tblGem[[#This Row],[Inwoners]]*100000</f>
        <v>12.938842404899509</v>
      </c>
      <c r="L891" s="59"/>
      <c r="M891" s="60"/>
      <c r="N891" s="58"/>
    </row>
    <row r="892" spans="2:14" x14ac:dyDescent="0.3">
      <c r="B892" s="63">
        <v>43911</v>
      </c>
      <c r="C892" s="66" t="s">
        <v>179</v>
      </c>
      <c r="D892" s="65">
        <v>0</v>
      </c>
      <c r="E892" s="66">
        <v>0</v>
      </c>
      <c r="F892" s="67">
        <f>tblGem[[#This Row],[Aantal]]-SUMIFS(tblGem[Aantal],tblGem[Datum],tblGem[[#This Row],[Datum]]-1,tblGem[Plaats],tblGem[[#This Row],[Plaats]])</f>
        <v>0</v>
      </c>
      <c r="G892" s="59" t="str">
        <f>INDEX(tblGemProv[Grootte],MATCH(tblGem[[#This Row],[Plaats]],tblGemProv[Gemeentenaam],0))</f>
        <v>Klein</v>
      </c>
      <c r="H892" s="59" t="str">
        <f>INDEX(tblGemProv[Provincie],MATCH(tblGem[[#This Row],[Plaats]],tblGemProv[Gemeentenaam],0))</f>
        <v>Zuid-Holland</v>
      </c>
      <c r="I892" s="68">
        <f>INDEX(tblGemProv[InwonerAantal],MATCH(tblGem[[#This Row],[Plaats]],tblGemProv[Gemeentenaam],0))</f>
        <v>22746</v>
      </c>
      <c r="J892" s="69">
        <f>tblGem[[#This Row],[Aantal]]/INDEX($N$5:$N$16,MATCH(tblGem[[#This Row],[Prov]],$M$5:$M$16,0))*100000</f>
        <v>0</v>
      </c>
      <c r="K892" s="69">
        <f>tblGem[[#This Row],[Aantal]]/tblGem[[#This Row],[Inwoners]]*100000</f>
        <v>0</v>
      </c>
      <c r="L892" s="59"/>
      <c r="M892" s="60"/>
      <c r="N892" s="58"/>
    </row>
    <row r="893" spans="2:14" x14ac:dyDescent="0.3">
      <c r="B893" s="63">
        <v>43911</v>
      </c>
      <c r="C893" s="66" t="s">
        <v>180</v>
      </c>
      <c r="D893" s="65">
        <v>6</v>
      </c>
      <c r="E893" s="66">
        <v>2</v>
      </c>
      <c r="F893" s="67">
        <f>tblGem[[#This Row],[Aantal]]-SUMIFS(tblGem[Aantal],tblGem[Datum],tblGem[[#This Row],[Datum]]-1,tblGem[Plaats],tblGem[[#This Row],[Plaats]])</f>
        <v>0</v>
      </c>
      <c r="G893" s="59" t="str">
        <f>INDEX(tblGemProv[Grootte],MATCH(tblGem[[#This Row],[Plaats]],tblGemProv[Gemeentenaam],0))</f>
        <v>Klein</v>
      </c>
      <c r="H893" s="59" t="str">
        <f>INDEX(tblGemProv[Provincie],MATCH(tblGem[[#This Row],[Plaats]],tblGemProv[Gemeentenaam],0))</f>
        <v>Gelderland</v>
      </c>
      <c r="I893" s="68">
        <f>INDEX(tblGemProv[InwonerAantal],MATCH(tblGem[[#This Row],[Plaats]],tblGemProv[Gemeentenaam],0))</f>
        <v>33574</v>
      </c>
      <c r="J893" s="69">
        <f>tblGem[[#This Row],[Aantal]]/INDEX($N$5:$N$16,MATCH(tblGem[[#This Row],[Prov]],$M$5:$M$16,0))*100000</f>
        <v>9.7082524514550975E-2</v>
      </c>
      <c r="K893" s="69">
        <f>tblGem[[#This Row],[Aantal]]/tblGem[[#This Row],[Inwoners]]*100000</f>
        <v>5.9569905283850604</v>
      </c>
      <c r="L893" s="59"/>
      <c r="M893" s="60"/>
      <c r="N893" s="58"/>
    </row>
    <row r="894" spans="2:14" x14ac:dyDescent="0.3">
      <c r="B894" s="63">
        <v>43911</v>
      </c>
      <c r="C894" s="66" t="s">
        <v>181</v>
      </c>
      <c r="D894" s="65">
        <v>60</v>
      </c>
      <c r="E894" s="66">
        <v>14</v>
      </c>
      <c r="F894" s="67">
        <f>tblGem[[#This Row],[Aantal]]-SUMIFS(tblGem[Aantal],tblGem[Datum],tblGem[[#This Row],[Datum]]-1,tblGem[Plaats],tblGem[[#This Row],[Plaats]])</f>
        <v>1</v>
      </c>
      <c r="G894" s="59" t="str">
        <f>INDEX(tblGemProv[Grootte],MATCH(tblGem[[#This Row],[Plaats]],tblGemProv[Gemeentenaam],0))</f>
        <v>Klein</v>
      </c>
      <c r="H894" s="59" t="str">
        <f>INDEX(tblGemProv[Provincie],MATCH(tblGem[[#This Row],[Plaats]],tblGemProv[Gemeentenaam],0))</f>
        <v>Noord-Brabant</v>
      </c>
      <c r="I894" s="68">
        <f>INDEX(tblGemProv[InwonerAantal],MATCH(tblGem[[#This Row],[Plaats]],tblGemProv[Gemeentenaam],0))</f>
        <v>23120</v>
      </c>
      <c r="J894" s="69">
        <f>tblGem[[#This Row],[Aantal]]/INDEX($N$5:$N$16,MATCH(tblGem[[#This Row],[Prov]],$M$5:$M$16,0))*100000</f>
        <v>0.55373482272179653</v>
      </c>
      <c r="K894" s="69">
        <f>tblGem[[#This Row],[Aantal]]/tblGem[[#This Row],[Inwoners]]*100000</f>
        <v>60.553633217993074</v>
      </c>
      <c r="L894" s="59"/>
      <c r="M894" s="60"/>
      <c r="N894" s="58"/>
    </row>
    <row r="895" spans="2:14" x14ac:dyDescent="0.3">
      <c r="B895" s="63">
        <v>43911</v>
      </c>
      <c r="C895" s="66" t="s">
        <v>182</v>
      </c>
      <c r="D895" s="65">
        <v>27.6</v>
      </c>
      <c r="E895" s="66">
        <v>4</v>
      </c>
      <c r="F895" s="67">
        <f>tblGem[[#This Row],[Aantal]]-SUMIFS(tblGem[Aantal],tblGem[Datum],tblGem[[#This Row],[Datum]]-1,tblGem[Plaats],tblGem[[#This Row],[Plaats]])</f>
        <v>1</v>
      </c>
      <c r="G895" s="59" t="str">
        <f>INDEX(tblGemProv[Grootte],MATCH(tblGem[[#This Row],[Plaats]],tblGemProv[Gemeentenaam],0))</f>
        <v>Klein</v>
      </c>
      <c r="H895" s="59" t="str">
        <f>INDEX(tblGemProv[Provincie],MATCH(tblGem[[#This Row],[Plaats]],tblGemProv[Gemeentenaam],0))</f>
        <v>Utrecht</v>
      </c>
      <c r="I895" s="68">
        <f>INDEX(tblGemProv[InwonerAantal],MATCH(tblGem[[#This Row],[Plaats]],tblGemProv[Gemeentenaam],0))</f>
        <v>14395</v>
      </c>
      <c r="J895" s="69">
        <f>tblGem[[#This Row],[Aantal]]/INDEX($N$5:$N$16,MATCH(tblGem[[#This Row],[Prov]],$M$5:$M$16,0))*100000</f>
        <v>0.30063479035984481</v>
      </c>
      <c r="K895" s="69">
        <f>tblGem[[#This Row],[Aantal]]/tblGem[[#This Row],[Inwoners]]*100000</f>
        <v>27.787426189649185</v>
      </c>
      <c r="L895" s="59"/>
      <c r="M895" s="60"/>
      <c r="N895" s="58"/>
    </row>
    <row r="896" spans="2:14" x14ac:dyDescent="0.3">
      <c r="B896" s="63">
        <v>43911</v>
      </c>
      <c r="C896" s="66" t="s">
        <v>183</v>
      </c>
      <c r="D896" s="65">
        <v>0</v>
      </c>
      <c r="E896" s="66">
        <v>0</v>
      </c>
      <c r="F896" s="67">
        <f>tblGem[[#This Row],[Aantal]]-SUMIFS(tblGem[Aantal],tblGem[Datum],tblGem[[#This Row],[Datum]]-1,tblGem[Plaats],tblGem[[#This Row],[Plaats]])</f>
        <v>0</v>
      </c>
      <c r="G896" s="59" t="str">
        <f>INDEX(tblGemProv[Grootte],MATCH(tblGem[[#This Row],[Plaats]],tblGemProv[Gemeentenaam],0))</f>
        <v>Klein</v>
      </c>
      <c r="H896" s="59" t="str">
        <f>INDEX(tblGemProv[Provincie],MATCH(tblGem[[#This Row],[Plaats]],tblGemProv[Gemeentenaam],0))</f>
        <v>Groningen</v>
      </c>
      <c r="I896" s="68">
        <f>INDEX(tblGemProv[InwonerAantal],MATCH(tblGem[[#This Row],[Plaats]],tblGemProv[Gemeentenaam],0))</f>
        <v>9732</v>
      </c>
      <c r="J896" s="69">
        <f>tblGem[[#This Row],[Aantal]]/INDEX($N$5:$N$16,MATCH(tblGem[[#This Row],[Prov]],$M$5:$M$16,0))*100000</f>
        <v>0</v>
      </c>
      <c r="K896" s="69">
        <f>tblGem[[#This Row],[Aantal]]/tblGem[[#This Row],[Inwoners]]*100000</f>
        <v>0</v>
      </c>
      <c r="L896" s="59"/>
      <c r="M896" s="60"/>
      <c r="N896" s="58"/>
    </row>
    <row r="897" spans="2:14" x14ac:dyDescent="0.3">
      <c r="B897" s="63">
        <v>43911</v>
      </c>
      <c r="C897" s="66" t="s">
        <v>184</v>
      </c>
      <c r="D897" s="65">
        <v>4.4000000000000004</v>
      </c>
      <c r="E897" s="66">
        <v>1</v>
      </c>
      <c r="F897" s="67">
        <f>tblGem[[#This Row],[Aantal]]-SUMIFS(tblGem[Aantal],tblGem[Datum],tblGem[[#This Row],[Datum]]-1,tblGem[Plaats],tblGem[[#This Row],[Plaats]])</f>
        <v>1</v>
      </c>
      <c r="G897" s="59" t="str">
        <f>INDEX(tblGemProv[Grootte],MATCH(tblGem[[#This Row],[Plaats]],tblGemProv[Gemeentenaam],0))</f>
        <v>Klein</v>
      </c>
      <c r="H897" s="59" t="str">
        <f>INDEX(tblGemProv[Provincie],MATCH(tblGem[[#This Row],[Plaats]],tblGemProv[Gemeentenaam],0))</f>
        <v>Overijssel</v>
      </c>
      <c r="I897" s="68">
        <f>INDEX(tblGemProv[InwonerAantal],MATCH(tblGem[[#This Row],[Plaats]],tblGemProv[Gemeentenaam],0))</f>
        <v>22547</v>
      </c>
      <c r="J897" s="69">
        <f>tblGem[[#This Row],[Aantal]]/INDEX($N$5:$N$16,MATCH(tblGem[[#This Row],[Prov]],$M$5:$M$16,0))*100000</f>
        <v>8.6843172520041229E-2</v>
      </c>
      <c r="K897" s="69">
        <f>tblGem[[#This Row],[Aantal]]/tblGem[[#This Row],[Inwoners]]*100000</f>
        <v>4.435179846542777</v>
      </c>
      <c r="L897" s="59"/>
      <c r="M897" s="60"/>
      <c r="N897" s="58"/>
    </row>
    <row r="898" spans="2:14" x14ac:dyDescent="0.3">
      <c r="B898" s="63">
        <v>43911</v>
      </c>
      <c r="C898" s="66" t="s">
        <v>185</v>
      </c>
      <c r="D898" s="65">
        <v>8.1</v>
      </c>
      <c r="E898" s="66">
        <v>2</v>
      </c>
      <c r="F898" s="67">
        <f>tblGem[[#This Row],[Aantal]]-SUMIFS(tblGem[Aantal],tblGem[Datum],tblGem[[#This Row],[Datum]]-1,tblGem[Plaats],tblGem[[#This Row],[Plaats]])</f>
        <v>0</v>
      </c>
      <c r="G898" s="59" t="str">
        <f>INDEX(tblGemProv[Grootte],MATCH(tblGem[[#This Row],[Plaats]],tblGemProv[Gemeentenaam],0))</f>
        <v>Klein</v>
      </c>
      <c r="H898" s="59" t="str">
        <f>INDEX(tblGemProv[Provincie],MATCH(tblGem[[#This Row],[Plaats]],tblGemProv[Gemeentenaam],0))</f>
        <v>Gelderland</v>
      </c>
      <c r="I898" s="68">
        <f>INDEX(tblGemProv[InwonerAantal],MATCH(tblGem[[#This Row],[Plaats]],tblGemProv[Gemeentenaam],0))</f>
        <v>24350</v>
      </c>
      <c r="J898" s="69">
        <f>tblGem[[#This Row],[Aantal]]/INDEX($N$5:$N$16,MATCH(tblGem[[#This Row],[Prov]],$M$5:$M$16,0))*100000</f>
        <v>9.7082524514550975E-2</v>
      </c>
      <c r="K898" s="69">
        <f>tblGem[[#This Row],[Aantal]]/tblGem[[#This Row],[Inwoners]]*100000</f>
        <v>8.2135523613963031</v>
      </c>
      <c r="L898" s="59"/>
      <c r="M898" s="60"/>
      <c r="N898" s="58"/>
    </row>
    <row r="899" spans="2:14" x14ac:dyDescent="0.3">
      <c r="B899" s="63">
        <v>43911</v>
      </c>
      <c r="C899" s="66" t="s">
        <v>186</v>
      </c>
      <c r="D899" s="65">
        <v>29.5</v>
      </c>
      <c r="E899" s="66">
        <v>7</v>
      </c>
      <c r="F899" s="67">
        <f>tblGem[[#This Row],[Aantal]]-SUMIFS(tblGem[Aantal],tblGem[Datum],tblGem[[#This Row],[Datum]]-1,tblGem[Plaats],tblGem[[#This Row],[Plaats]])</f>
        <v>2</v>
      </c>
      <c r="G899" s="59" t="str">
        <f>INDEX(tblGemProv[Grootte],MATCH(tblGem[[#This Row],[Plaats]],tblGemProv[Gemeentenaam],0))</f>
        <v>Klein</v>
      </c>
      <c r="H899" s="59" t="str">
        <f>INDEX(tblGemProv[Provincie],MATCH(tblGem[[#This Row],[Plaats]],tblGemProv[Gemeentenaam],0))</f>
        <v>Limburg</v>
      </c>
      <c r="I899" s="68">
        <f>INDEX(tblGemProv[InwonerAantal],MATCH(tblGem[[#This Row],[Plaats]],tblGemProv[Gemeentenaam],0))</f>
        <v>23697</v>
      </c>
      <c r="J899" s="69">
        <f>tblGem[[#This Row],[Aantal]]/INDEX($N$5:$N$16,MATCH(tblGem[[#This Row],[Prov]],$M$5:$M$16,0))*100000</f>
        <v>0.62656753771489038</v>
      </c>
      <c r="K899" s="69">
        <f>tblGem[[#This Row],[Aantal]]/tblGem[[#This Row],[Inwoners]]*100000</f>
        <v>29.53960416930413</v>
      </c>
      <c r="L899" s="59"/>
      <c r="M899" s="60"/>
      <c r="N899" s="58"/>
    </row>
    <row r="900" spans="2:14" x14ac:dyDescent="0.3">
      <c r="B900" s="63">
        <v>43911</v>
      </c>
      <c r="C900" s="66" t="s">
        <v>187</v>
      </c>
      <c r="D900" s="65">
        <v>9.1999999999999993</v>
      </c>
      <c r="E900" s="66">
        <v>3</v>
      </c>
      <c r="F900" s="67">
        <f>tblGem[[#This Row],[Aantal]]-SUMIFS(tblGem[Aantal],tblGem[Datum],tblGem[[#This Row],[Datum]]-1,tblGem[Plaats],tblGem[[#This Row],[Plaats]])</f>
        <v>1</v>
      </c>
      <c r="G900" s="59" t="str">
        <f>INDEX(tblGemProv[Grootte],MATCH(tblGem[[#This Row],[Plaats]],tblGemProv[Gemeentenaam],0))</f>
        <v>Klein</v>
      </c>
      <c r="H900" s="59" t="str">
        <f>INDEX(tblGemProv[Provincie],MATCH(tblGem[[#This Row],[Plaats]],tblGemProv[Gemeentenaam],0))</f>
        <v>Zuid-Holland</v>
      </c>
      <c r="I900" s="68">
        <f>INDEX(tblGemProv[InwonerAantal],MATCH(tblGem[[#This Row],[Plaats]],tblGemProv[Gemeentenaam],0))</f>
        <v>32518</v>
      </c>
      <c r="J900" s="69">
        <f>tblGem[[#This Row],[Aantal]]/INDEX($N$5:$N$16,MATCH(tblGem[[#This Row],[Prov]],$M$5:$M$16,0))*100000</f>
        <v>8.2281727148307338E-2</v>
      </c>
      <c r="K900" s="69">
        <f>tblGem[[#This Row],[Aantal]]/tblGem[[#This Row],[Inwoners]]*100000</f>
        <v>9.2256596346638791</v>
      </c>
      <c r="L900" s="59"/>
      <c r="M900" s="60"/>
      <c r="N900" s="58"/>
    </row>
    <row r="901" spans="2:14" x14ac:dyDescent="0.3">
      <c r="B901" s="63">
        <v>43911</v>
      </c>
      <c r="C901" s="66" t="s">
        <v>188</v>
      </c>
      <c r="D901" s="65">
        <v>46.9</v>
      </c>
      <c r="E901" s="66">
        <v>57</v>
      </c>
      <c r="F901" s="67">
        <f>tblGem[[#This Row],[Aantal]]-SUMIFS(tblGem[Aantal],tblGem[Datum],tblGem[[#This Row],[Datum]]-1,tblGem[Plaats],tblGem[[#This Row],[Plaats]])</f>
        <v>1</v>
      </c>
      <c r="G901" s="59" t="str">
        <f>INDEX(tblGemProv[Grootte],MATCH(tblGem[[#This Row],[Plaats]],tblGemProv[Gemeentenaam],0))</f>
        <v>Groot</v>
      </c>
      <c r="H901" s="59" t="str">
        <f>INDEX(tblGemProv[Provincie],MATCH(tblGem[[#This Row],[Plaats]],tblGemProv[Gemeentenaam],0))</f>
        <v>Limburg</v>
      </c>
      <c r="I901" s="68">
        <f>INDEX(tblGemProv[InwonerAantal],MATCH(tblGem[[#This Row],[Plaats]],tblGemProv[Gemeentenaam],0))</f>
        <v>122723</v>
      </c>
      <c r="J901" s="69">
        <f>tblGem[[#This Row],[Aantal]]/INDEX($N$5:$N$16,MATCH(tblGem[[#This Row],[Prov]],$M$5:$M$16,0))*100000</f>
        <v>5.1020499499641065</v>
      </c>
      <c r="K901" s="69">
        <f>tblGem[[#This Row],[Aantal]]/tblGem[[#This Row],[Inwoners]]*100000</f>
        <v>46.446061455472893</v>
      </c>
      <c r="L901" s="59"/>
      <c r="M901" s="60"/>
      <c r="N901" s="58"/>
    </row>
    <row r="902" spans="2:14" x14ac:dyDescent="0.3">
      <c r="B902" s="63">
        <v>43911</v>
      </c>
      <c r="C902" s="66" t="s">
        <v>189</v>
      </c>
      <c r="D902" s="65">
        <v>2.2000000000000002</v>
      </c>
      <c r="E902" s="66">
        <v>1</v>
      </c>
      <c r="F902" s="67">
        <f>tblGem[[#This Row],[Aantal]]-SUMIFS(tblGem[Aantal],tblGem[Datum],tblGem[[#This Row],[Datum]]-1,tblGem[Plaats],tblGem[[#This Row],[Plaats]])</f>
        <v>1</v>
      </c>
      <c r="G902" s="59" t="str">
        <f>INDEX(tblGemProv[Grootte],MATCH(tblGem[[#This Row],[Plaats]],tblGemProv[Gemeentenaam],0))</f>
        <v>Klein</v>
      </c>
      <c r="H902" s="59" t="str">
        <f>INDEX(tblGemProv[Provincie],MATCH(tblGem[[#This Row],[Plaats]],tblGemProv[Gemeentenaam],0))</f>
        <v>Noord-Holland</v>
      </c>
      <c r="I902" s="68">
        <f>INDEX(tblGemProv[InwonerAantal],MATCH(tblGem[[#This Row],[Plaats]],tblGemProv[Gemeentenaam],0))</f>
        <v>44480</v>
      </c>
      <c r="J902" s="69">
        <f>tblGem[[#This Row],[Aantal]]/INDEX($N$5:$N$16,MATCH(tblGem[[#This Row],[Prov]],$M$5:$M$16,0))*100000</f>
        <v>3.5320936626469089E-2</v>
      </c>
      <c r="K902" s="69">
        <f>tblGem[[#This Row],[Aantal]]/tblGem[[#This Row],[Inwoners]]*100000</f>
        <v>2.2482014388489211</v>
      </c>
      <c r="L902" s="59"/>
      <c r="M902" s="60"/>
      <c r="N902" s="58"/>
    </row>
    <row r="903" spans="2:14" x14ac:dyDescent="0.3">
      <c r="B903" s="63">
        <v>43911</v>
      </c>
      <c r="C903" s="66" t="s">
        <v>190</v>
      </c>
      <c r="D903" s="65">
        <v>10.6</v>
      </c>
      <c r="E903" s="66">
        <v>2</v>
      </c>
      <c r="F903" s="67">
        <f>tblGem[[#This Row],[Aantal]]-SUMIFS(tblGem[Aantal],tblGem[Datum],tblGem[[#This Row],[Datum]]-1,tblGem[Plaats],tblGem[[#This Row],[Plaats]])</f>
        <v>0</v>
      </c>
      <c r="G903" s="59" t="str">
        <f>INDEX(tblGemProv[Grootte],MATCH(tblGem[[#This Row],[Plaats]],tblGemProv[Gemeentenaam],0))</f>
        <v>Klein</v>
      </c>
      <c r="H903" s="59" t="str">
        <f>INDEX(tblGemProv[Provincie],MATCH(tblGem[[#This Row],[Plaats]],tblGemProv[Gemeentenaam],0))</f>
        <v>Limburg</v>
      </c>
      <c r="I903" s="68">
        <f>INDEX(tblGemProv[InwonerAantal],MATCH(tblGem[[#This Row],[Plaats]],tblGemProv[Gemeentenaam],0))</f>
        <v>19039</v>
      </c>
      <c r="J903" s="69">
        <f>tblGem[[#This Row],[Aantal]]/INDEX($N$5:$N$16,MATCH(tblGem[[#This Row],[Prov]],$M$5:$M$16,0))*100000</f>
        <v>0.17901929648996864</v>
      </c>
      <c r="K903" s="69">
        <f>tblGem[[#This Row],[Aantal]]/tblGem[[#This Row],[Inwoners]]*100000</f>
        <v>10.504753400913915</v>
      </c>
      <c r="L903" s="59"/>
      <c r="M903" s="60"/>
      <c r="N903" s="58"/>
    </row>
    <row r="904" spans="2:14" x14ac:dyDescent="0.3">
      <c r="B904" s="63">
        <v>43911</v>
      </c>
      <c r="C904" s="66" t="s">
        <v>191</v>
      </c>
      <c r="D904" s="65">
        <v>117.6</v>
      </c>
      <c r="E904" s="66">
        <v>95</v>
      </c>
      <c r="F904" s="67">
        <f>tblGem[[#This Row],[Aantal]]-SUMIFS(tblGem[Aantal],tblGem[Datum],tblGem[[#This Row],[Datum]]-1,tblGem[Plaats],tblGem[[#This Row],[Plaats]])</f>
        <v>14</v>
      </c>
      <c r="G904" s="59" t="str">
        <f>INDEX(tblGemProv[Grootte],MATCH(tblGem[[#This Row],[Plaats]],tblGemProv[Gemeentenaam],0))</f>
        <v>Middelgroot</v>
      </c>
      <c r="H904" s="59" t="str">
        <f>INDEX(tblGemProv[Provincie],MATCH(tblGem[[#This Row],[Plaats]],tblGemProv[Gemeentenaam],0))</f>
        <v>Noord-Brabant</v>
      </c>
      <c r="I904" s="68">
        <f>INDEX(tblGemProv[InwonerAantal],MATCH(tblGem[[#This Row],[Plaats]],tblGemProv[Gemeentenaam],0))</f>
        <v>80148</v>
      </c>
      <c r="J904" s="69">
        <f>tblGem[[#This Row],[Aantal]]/INDEX($N$5:$N$16,MATCH(tblGem[[#This Row],[Prov]],$M$5:$M$16,0))*100000</f>
        <v>3.7574862970407619</v>
      </c>
      <c r="K904" s="69">
        <f>tblGem[[#This Row],[Aantal]]/tblGem[[#This Row],[Inwoners]]*100000</f>
        <v>118.53071817138293</v>
      </c>
      <c r="L904" s="59"/>
      <c r="M904" s="60"/>
      <c r="N904" s="58"/>
    </row>
    <row r="905" spans="2:14" x14ac:dyDescent="0.3">
      <c r="B905" s="63">
        <v>43911</v>
      </c>
      <c r="C905" s="66" t="s">
        <v>192</v>
      </c>
      <c r="D905" s="65">
        <v>3</v>
      </c>
      <c r="E905" s="66">
        <v>1</v>
      </c>
      <c r="F905" s="67">
        <f>tblGem[[#This Row],[Aantal]]-SUMIFS(tblGem[Aantal],tblGem[Datum],tblGem[[#This Row],[Datum]]-1,tblGem[Plaats],tblGem[[#This Row],[Plaats]])</f>
        <v>0</v>
      </c>
      <c r="G905" s="59" t="str">
        <f>INDEX(tblGemProv[Grootte],MATCH(tblGem[[#This Row],[Plaats]],tblGemProv[Gemeentenaam],0))</f>
        <v>Klein</v>
      </c>
      <c r="H905" s="59" t="str">
        <f>INDEX(tblGemProv[Provincie],MATCH(tblGem[[#This Row],[Plaats]],tblGemProv[Gemeentenaam],0))</f>
        <v>Drenthe</v>
      </c>
      <c r="I905" s="68">
        <f>INDEX(tblGemProv[InwonerAantal],MATCH(tblGem[[#This Row],[Plaats]],tblGemProv[Gemeentenaam],0))</f>
        <v>33410</v>
      </c>
      <c r="J905" s="69">
        <f>tblGem[[#This Row],[Aantal]]/INDEX($N$5:$N$16,MATCH(tblGem[[#This Row],[Prov]],$M$5:$M$16,0))*100000</f>
        <v>0.20321072952651897</v>
      </c>
      <c r="K905" s="69">
        <f>tblGem[[#This Row],[Aantal]]/tblGem[[#This Row],[Inwoners]]*100000</f>
        <v>2.9931158335827597</v>
      </c>
      <c r="L905" s="59"/>
      <c r="M905" s="60"/>
      <c r="N905" s="58"/>
    </row>
    <row r="906" spans="2:14" x14ac:dyDescent="0.3">
      <c r="B906" s="63">
        <v>43911</v>
      </c>
      <c r="C906" s="66" t="s">
        <v>193</v>
      </c>
      <c r="D906" s="65">
        <v>8.1999999999999993</v>
      </c>
      <c r="E906" s="66">
        <v>4</v>
      </c>
      <c r="F906" s="67">
        <f>tblGem[[#This Row],[Aantal]]-SUMIFS(tblGem[Aantal],tblGem[Datum],tblGem[[#This Row],[Datum]]-1,tblGem[Plaats],tblGem[[#This Row],[Plaats]])</f>
        <v>1</v>
      </c>
      <c r="G906" s="59" t="str">
        <f>INDEX(tblGemProv[Grootte],MATCH(tblGem[[#This Row],[Plaats]],tblGemProv[Gemeentenaam],0))</f>
        <v>Klein</v>
      </c>
      <c r="H906" s="59" t="str">
        <f>INDEX(tblGemProv[Provincie],MATCH(tblGem[[#This Row],[Plaats]],tblGemProv[Gemeentenaam],0))</f>
        <v>Zeeland</v>
      </c>
      <c r="I906" s="68">
        <f>INDEX(tblGemProv[InwonerAantal],MATCH(tblGem[[#This Row],[Plaats]],tblGemProv[Gemeentenaam],0))</f>
        <v>48303</v>
      </c>
      <c r="J906" s="69">
        <f>tblGem[[#This Row],[Aantal]]/INDEX($N$5:$N$16,MATCH(tblGem[[#This Row],[Prov]],$M$5:$M$16,0))*100000</f>
        <v>1.0462877709885325</v>
      </c>
      <c r="K906" s="69">
        <f>tblGem[[#This Row],[Aantal]]/tblGem[[#This Row],[Inwoners]]*100000</f>
        <v>8.2810591474649602</v>
      </c>
      <c r="L906" s="59"/>
      <c r="M906" s="60"/>
      <c r="N906" s="58"/>
    </row>
    <row r="907" spans="2:14" x14ac:dyDescent="0.3">
      <c r="B907" s="63">
        <v>43911</v>
      </c>
      <c r="C907" s="66" t="s">
        <v>194</v>
      </c>
      <c r="D907" s="65">
        <v>10.3</v>
      </c>
      <c r="E907" s="66">
        <v>2</v>
      </c>
      <c r="F907" s="67">
        <f>tblGem[[#This Row],[Aantal]]-SUMIFS(tblGem[Aantal],tblGem[Datum],tblGem[[#This Row],[Datum]]-1,tblGem[Plaats],tblGem[[#This Row],[Plaats]])</f>
        <v>0</v>
      </c>
      <c r="G907" s="59" t="str">
        <f>INDEX(tblGemProv[Grootte],MATCH(tblGem[[#This Row],[Plaats]],tblGemProv[Gemeentenaam],0))</f>
        <v>Klein</v>
      </c>
      <c r="H907" s="59" t="str">
        <f>INDEX(tblGemProv[Provincie],MATCH(tblGem[[#This Row],[Plaats]],tblGemProv[Gemeentenaam],0))</f>
        <v>Zuid-Holland</v>
      </c>
      <c r="I907" s="68">
        <f>INDEX(tblGemProv[InwonerAantal],MATCH(tblGem[[#This Row],[Plaats]],tblGemProv[Gemeentenaam],0))</f>
        <v>19338</v>
      </c>
      <c r="J907" s="69">
        <f>tblGem[[#This Row],[Aantal]]/INDEX($N$5:$N$16,MATCH(tblGem[[#This Row],[Prov]],$M$5:$M$16,0))*100000</f>
        <v>5.4854484765538218E-2</v>
      </c>
      <c r="K907" s="69">
        <f>tblGem[[#This Row],[Aantal]]/tblGem[[#This Row],[Inwoners]]*100000</f>
        <v>10.34233116144379</v>
      </c>
      <c r="L907" s="59"/>
      <c r="M907" s="60"/>
      <c r="N907" s="58"/>
    </row>
    <row r="908" spans="2:14" x14ac:dyDescent="0.3">
      <c r="B908" s="63">
        <v>43911</v>
      </c>
      <c r="C908" s="66" t="s">
        <v>195</v>
      </c>
      <c r="D908" s="65">
        <v>3</v>
      </c>
      <c r="E908" s="66">
        <v>1</v>
      </c>
      <c r="F908" s="67">
        <f>tblGem[[#This Row],[Aantal]]-SUMIFS(tblGem[Aantal],tblGem[Datum],tblGem[[#This Row],[Datum]]-1,tblGem[Plaats],tblGem[[#This Row],[Plaats]])</f>
        <v>0</v>
      </c>
      <c r="G908" s="59" t="str">
        <f>INDEX(tblGemProv[Grootte],MATCH(tblGem[[#This Row],[Plaats]],tblGemProv[Gemeentenaam],0))</f>
        <v>Klein</v>
      </c>
      <c r="H908" s="59" t="str">
        <f>INDEX(tblGemProv[Provincie],MATCH(tblGem[[#This Row],[Plaats]],tblGemProv[Gemeentenaam],0))</f>
        <v>Drenthe</v>
      </c>
      <c r="I908" s="68">
        <f>INDEX(tblGemProv[InwonerAantal],MATCH(tblGem[[#This Row],[Plaats]],tblGemProv[Gemeentenaam],0))</f>
        <v>33172</v>
      </c>
      <c r="J908" s="69">
        <f>tblGem[[#This Row],[Aantal]]/INDEX($N$5:$N$16,MATCH(tblGem[[#This Row],[Prov]],$M$5:$M$16,0))*100000</f>
        <v>0.20321072952651897</v>
      </c>
      <c r="K908" s="69">
        <f>tblGem[[#This Row],[Aantal]]/tblGem[[#This Row],[Inwoners]]*100000</f>
        <v>3.0145906185939948</v>
      </c>
      <c r="L908" s="59"/>
      <c r="M908" s="60"/>
      <c r="N908" s="58"/>
    </row>
    <row r="909" spans="2:14" x14ac:dyDescent="0.3">
      <c r="B909" s="63">
        <v>43911</v>
      </c>
      <c r="C909" s="66" t="s">
        <v>196</v>
      </c>
      <c r="D909" s="65">
        <v>3.3</v>
      </c>
      <c r="E909" s="66">
        <v>2</v>
      </c>
      <c r="F909" s="67">
        <f>tblGem[[#This Row],[Aantal]]-SUMIFS(tblGem[Aantal],tblGem[Datum],tblGem[[#This Row],[Datum]]-1,tblGem[Plaats],tblGem[[#This Row],[Plaats]])</f>
        <v>0</v>
      </c>
      <c r="G909" s="59" t="str">
        <f>INDEX(tblGemProv[Grootte],MATCH(tblGem[[#This Row],[Plaats]],tblGemProv[Gemeentenaam],0))</f>
        <v>Middelgroot</v>
      </c>
      <c r="H909" s="59" t="str">
        <f>INDEX(tblGemProv[Provincie],MATCH(tblGem[[#This Row],[Plaats]],tblGemProv[Gemeentenaam],0))</f>
        <v>Groningen</v>
      </c>
      <c r="I909" s="68">
        <f>INDEX(tblGemProv[InwonerAantal],MATCH(tblGem[[#This Row],[Plaats]],tblGemProv[Gemeentenaam],0))</f>
        <v>60951</v>
      </c>
      <c r="J909" s="69">
        <f>tblGem[[#This Row],[Aantal]]/INDEX($N$5:$N$16,MATCH(tblGem[[#This Row],[Prov]],$M$5:$M$16,0))*100000</f>
        <v>0.34308671688312575</v>
      </c>
      <c r="K909" s="69">
        <f>tblGem[[#This Row],[Aantal]]/tblGem[[#This Row],[Inwoners]]*100000</f>
        <v>3.2813243425046346</v>
      </c>
      <c r="L909" s="59"/>
      <c r="M909" s="60"/>
      <c r="N909" s="58"/>
    </row>
    <row r="910" spans="2:14" x14ac:dyDescent="0.3">
      <c r="B910" s="63">
        <v>43911</v>
      </c>
      <c r="C910" s="66" t="s">
        <v>197</v>
      </c>
      <c r="D910" s="65">
        <v>18.399999999999999</v>
      </c>
      <c r="E910" s="66">
        <v>2</v>
      </c>
      <c r="F910" s="67">
        <f>tblGem[[#This Row],[Aantal]]-SUMIFS(tblGem[Aantal],tblGem[Datum],tblGem[[#This Row],[Datum]]-1,tblGem[Plaats],tblGem[[#This Row],[Plaats]])</f>
        <v>0</v>
      </c>
      <c r="G910" s="59" t="str">
        <f>INDEX(tblGemProv[Grootte],MATCH(tblGem[[#This Row],[Plaats]],tblGemProv[Gemeentenaam],0))</f>
        <v>Klein</v>
      </c>
      <c r="H910" s="59" t="str">
        <f>INDEX(tblGemProv[Provincie],MATCH(tblGem[[#This Row],[Plaats]],tblGemProv[Gemeentenaam],0))</f>
        <v>Noord-Brabant</v>
      </c>
      <c r="I910" s="68">
        <f>INDEX(tblGemProv[InwonerAantal],MATCH(tblGem[[#This Row],[Plaats]],tblGemProv[Gemeentenaam],0))</f>
        <v>10831</v>
      </c>
      <c r="J910" s="69">
        <f>tblGem[[#This Row],[Aantal]]/INDEX($N$5:$N$16,MATCH(tblGem[[#This Row],[Prov]],$M$5:$M$16,0))*100000</f>
        <v>7.9104974674542361E-2</v>
      </c>
      <c r="K910" s="69">
        <f>tblGem[[#This Row],[Aantal]]/tblGem[[#This Row],[Inwoners]]*100000</f>
        <v>18.465515649524512</v>
      </c>
      <c r="L910" s="59"/>
      <c r="M910" s="60"/>
      <c r="N910" s="58"/>
    </row>
    <row r="911" spans="2:14" x14ac:dyDescent="0.3">
      <c r="B911" s="63">
        <v>43911</v>
      </c>
      <c r="C911" s="66" t="s">
        <v>198</v>
      </c>
      <c r="D911" s="65">
        <v>8.1</v>
      </c>
      <c r="E911" s="66">
        <v>3</v>
      </c>
      <c r="F911" s="67">
        <f>tblGem[[#This Row],[Aantal]]-SUMIFS(tblGem[Aantal],tblGem[Datum],tblGem[[#This Row],[Datum]]-1,tblGem[Plaats],tblGem[[#This Row],[Plaats]])</f>
        <v>0</v>
      </c>
      <c r="G911" s="59" t="str">
        <f>INDEX(tblGemProv[Grootte],MATCH(tblGem[[#This Row],[Plaats]],tblGemProv[Gemeentenaam],0))</f>
        <v>Klein</v>
      </c>
      <c r="H911" s="59" t="str">
        <f>INDEX(tblGemProv[Provincie],MATCH(tblGem[[#This Row],[Plaats]],tblGemProv[Gemeentenaam],0))</f>
        <v>Noord-Brabant</v>
      </c>
      <c r="I911" s="68">
        <f>INDEX(tblGemProv[InwonerAantal],MATCH(tblGem[[#This Row],[Plaats]],tblGemProv[Gemeentenaam],0))</f>
        <v>36967</v>
      </c>
      <c r="J911" s="69">
        <f>tblGem[[#This Row],[Aantal]]/INDEX($N$5:$N$16,MATCH(tblGem[[#This Row],[Prov]],$M$5:$M$16,0))*100000</f>
        <v>0.11865746201181353</v>
      </c>
      <c r="K911" s="69">
        <f>tblGem[[#This Row],[Aantal]]/tblGem[[#This Row],[Inwoners]]*100000</f>
        <v>8.1153461195119974</v>
      </c>
      <c r="L911" s="59"/>
      <c r="M911" s="60"/>
      <c r="N911" s="58"/>
    </row>
    <row r="912" spans="2:14" x14ac:dyDescent="0.3">
      <c r="B912" s="63">
        <v>43911</v>
      </c>
      <c r="C912" s="66" t="s">
        <v>199</v>
      </c>
      <c r="D912" s="65">
        <v>25.1</v>
      </c>
      <c r="E912" s="66">
        <v>11</v>
      </c>
      <c r="F912" s="67">
        <f>tblGem[[#This Row],[Aantal]]-SUMIFS(tblGem[Aantal],tblGem[Datum],tblGem[[#This Row],[Datum]]-1,tblGem[Plaats],tblGem[[#This Row],[Plaats]])</f>
        <v>0</v>
      </c>
      <c r="G912" s="59" t="str">
        <f>INDEX(tblGemProv[Grootte],MATCH(tblGem[[#This Row],[Plaats]],tblGemProv[Gemeentenaam],0))</f>
        <v>Klein</v>
      </c>
      <c r="H912" s="59" t="str">
        <f>INDEX(tblGemProv[Provincie],MATCH(tblGem[[#This Row],[Plaats]],tblGemProv[Gemeentenaam],0))</f>
        <v>Zuid-Holland</v>
      </c>
      <c r="I912" s="68">
        <f>INDEX(tblGemProv[InwonerAantal],MATCH(tblGem[[#This Row],[Plaats]],tblGemProv[Gemeentenaam],0))</f>
        <v>43846</v>
      </c>
      <c r="J912" s="69">
        <f>tblGem[[#This Row],[Aantal]]/INDEX($N$5:$N$16,MATCH(tblGem[[#This Row],[Prov]],$M$5:$M$16,0))*100000</f>
        <v>0.30169966621046018</v>
      </c>
      <c r="K912" s="69">
        <f>tblGem[[#This Row],[Aantal]]/tblGem[[#This Row],[Inwoners]]*100000</f>
        <v>25.087807325639737</v>
      </c>
      <c r="L912" s="59"/>
      <c r="M912" s="60"/>
      <c r="N912" s="58"/>
    </row>
    <row r="913" spans="2:14" x14ac:dyDescent="0.3">
      <c r="B913" s="63">
        <v>43911</v>
      </c>
      <c r="C913" s="66" t="s">
        <v>200</v>
      </c>
      <c r="D913" s="65">
        <v>2.8</v>
      </c>
      <c r="E913" s="66">
        <v>1</v>
      </c>
      <c r="F913" s="67">
        <f>tblGem[[#This Row],[Aantal]]-SUMIFS(tblGem[Aantal],tblGem[Datum],tblGem[[#This Row],[Datum]]-1,tblGem[Plaats],tblGem[[#This Row],[Plaats]])</f>
        <v>0</v>
      </c>
      <c r="G913" s="59" t="str">
        <f>INDEX(tblGemProv[Grootte],MATCH(tblGem[[#This Row],[Plaats]],tblGemProv[Gemeentenaam],0))</f>
        <v>Klein</v>
      </c>
      <c r="H913" s="59" t="str">
        <f>INDEX(tblGemProv[Provincie],MATCH(tblGem[[#This Row],[Plaats]],tblGemProv[Gemeentenaam],0))</f>
        <v>Gelderland</v>
      </c>
      <c r="I913" s="68">
        <f>INDEX(tblGemProv[InwonerAantal],MATCH(tblGem[[#This Row],[Plaats]],tblGemProv[Gemeentenaam],0))</f>
        <v>35627</v>
      </c>
      <c r="J913" s="69">
        <f>tblGem[[#This Row],[Aantal]]/INDEX($N$5:$N$16,MATCH(tblGem[[#This Row],[Prov]],$M$5:$M$16,0))*100000</f>
        <v>4.8541262257275487E-2</v>
      </c>
      <c r="K913" s="69">
        <f>tblGem[[#This Row],[Aantal]]/tblGem[[#This Row],[Inwoners]]*100000</f>
        <v>2.8068599657563085</v>
      </c>
      <c r="L913" s="59"/>
      <c r="M913" s="60"/>
      <c r="N913" s="58"/>
    </row>
    <row r="914" spans="2:14" x14ac:dyDescent="0.3">
      <c r="B914" s="63">
        <v>43911</v>
      </c>
      <c r="C914" s="66" t="s">
        <v>201</v>
      </c>
      <c r="D914" s="65">
        <v>0</v>
      </c>
      <c r="E914" s="66">
        <v>0</v>
      </c>
      <c r="F914" s="67">
        <f>tblGem[[#This Row],[Aantal]]-SUMIFS(tblGem[Aantal],tblGem[Datum],tblGem[[#This Row],[Datum]]-1,tblGem[Plaats],tblGem[[#This Row],[Plaats]])</f>
        <v>0</v>
      </c>
      <c r="G914" s="59" t="str">
        <f>INDEX(tblGemProv[Grootte],MATCH(tblGem[[#This Row],[Plaats]],tblGemProv[Gemeentenaam],0))</f>
        <v>Klein</v>
      </c>
      <c r="H914" s="59" t="str">
        <f>INDEX(tblGemProv[Provincie],MATCH(tblGem[[#This Row],[Plaats]],tblGemProv[Gemeentenaam],0))</f>
        <v>Utrecht</v>
      </c>
      <c r="I914" s="68">
        <f>INDEX(tblGemProv[InwonerAantal],MATCH(tblGem[[#This Row],[Plaats]],tblGemProv[Gemeentenaam],0))</f>
        <v>13879</v>
      </c>
      <c r="J914" s="69">
        <f>tblGem[[#This Row],[Aantal]]/INDEX($N$5:$N$16,MATCH(tblGem[[#This Row],[Prov]],$M$5:$M$16,0))*100000</f>
        <v>0</v>
      </c>
      <c r="K914" s="69">
        <f>tblGem[[#This Row],[Aantal]]/tblGem[[#This Row],[Inwoners]]*100000</f>
        <v>0</v>
      </c>
      <c r="L914" s="59"/>
      <c r="M914" s="60"/>
      <c r="N914" s="58"/>
    </row>
    <row r="915" spans="2:14" x14ac:dyDescent="0.3">
      <c r="B915" s="63">
        <v>43911</v>
      </c>
      <c r="C915" s="66" t="s">
        <v>202</v>
      </c>
      <c r="D915" s="65">
        <v>12.8</v>
      </c>
      <c r="E915" s="66">
        <v>1</v>
      </c>
      <c r="F915" s="67">
        <f>tblGem[[#This Row],[Aantal]]-SUMIFS(tblGem[Aantal],tblGem[Datum],tblGem[[#This Row],[Datum]]-1,tblGem[Plaats],tblGem[[#This Row],[Plaats]])</f>
        <v>0</v>
      </c>
      <c r="G915" s="59" t="str">
        <f>INDEX(tblGemProv[Grootte],MATCH(tblGem[[#This Row],[Plaats]],tblGemProv[Gemeentenaam],0))</f>
        <v>Klein</v>
      </c>
      <c r="H915" s="59" t="str">
        <f>INDEX(tblGemProv[Provincie],MATCH(tblGem[[#This Row],[Plaats]],tblGemProv[Gemeentenaam],0))</f>
        <v>Limburg</v>
      </c>
      <c r="I915" s="68">
        <f>INDEX(tblGemProv[InwonerAantal],MATCH(tblGem[[#This Row],[Plaats]],tblGemProv[Gemeentenaam],0))</f>
        <v>7768</v>
      </c>
      <c r="J915" s="69">
        <f>tblGem[[#This Row],[Aantal]]/INDEX($N$5:$N$16,MATCH(tblGem[[#This Row],[Prov]],$M$5:$M$16,0))*100000</f>
        <v>8.9509648244984322E-2</v>
      </c>
      <c r="K915" s="69">
        <f>tblGem[[#This Row],[Aantal]]/tblGem[[#This Row],[Inwoners]]*100000</f>
        <v>12.873326467559217</v>
      </c>
      <c r="L915" s="59"/>
      <c r="M915" s="60"/>
      <c r="N915" s="58"/>
    </row>
    <row r="916" spans="2:14" x14ac:dyDescent="0.3">
      <c r="B916" s="63">
        <v>43911</v>
      </c>
      <c r="C916" s="66" t="s">
        <v>203</v>
      </c>
      <c r="D916" s="65">
        <v>20.8</v>
      </c>
      <c r="E916" s="66">
        <v>5</v>
      </c>
      <c r="F916" s="67">
        <f>tblGem[[#This Row],[Aantal]]-SUMIFS(tblGem[Aantal],tblGem[Datum],tblGem[[#This Row],[Datum]]-1,tblGem[Plaats],tblGem[[#This Row],[Plaats]])</f>
        <v>0</v>
      </c>
      <c r="G916" s="59" t="str">
        <f>INDEX(tblGemProv[Grootte],MATCH(tblGem[[#This Row],[Plaats]],tblGemProv[Gemeentenaam],0))</f>
        <v>Klein</v>
      </c>
      <c r="H916" s="59" t="str">
        <f>INDEX(tblGemProv[Provincie],MATCH(tblGem[[#This Row],[Plaats]],tblGemProv[Gemeentenaam],0))</f>
        <v>Gelderland</v>
      </c>
      <c r="I916" s="68">
        <f>INDEX(tblGemProv[InwonerAantal],MATCH(tblGem[[#This Row],[Plaats]],tblGemProv[Gemeentenaam],0))</f>
        <v>23615</v>
      </c>
      <c r="J916" s="69">
        <f>tblGem[[#This Row],[Aantal]]/INDEX($N$5:$N$16,MATCH(tblGem[[#This Row],[Prov]],$M$5:$M$16,0))*100000</f>
        <v>0.24270631128637743</v>
      </c>
      <c r="K916" s="69">
        <f>tblGem[[#This Row],[Aantal]]/tblGem[[#This Row],[Inwoners]]*100000</f>
        <v>21.172983273343213</v>
      </c>
      <c r="L916" s="59"/>
      <c r="M916" s="60"/>
      <c r="N916" s="58"/>
    </row>
    <row r="917" spans="2:14" x14ac:dyDescent="0.3">
      <c r="B917" s="63">
        <v>43911</v>
      </c>
      <c r="C917" s="66" t="s">
        <v>204</v>
      </c>
      <c r="D917" s="65">
        <v>41.2</v>
      </c>
      <c r="E917" s="66">
        <v>7</v>
      </c>
      <c r="F917" s="67">
        <f>tblGem[[#This Row],[Aantal]]-SUMIFS(tblGem[Aantal],tblGem[Datum],tblGem[[#This Row],[Datum]]-1,tblGem[Plaats],tblGem[[#This Row],[Plaats]])</f>
        <v>0</v>
      </c>
      <c r="G917" s="59" t="str">
        <f>INDEX(tblGemProv[Grootte],MATCH(tblGem[[#This Row],[Plaats]],tblGemProv[Gemeentenaam],0))</f>
        <v>Klein</v>
      </c>
      <c r="H917" s="59" t="str">
        <f>INDEX(tblGemProv[Provincie],MATCH(tblGem[[#This Row],[Plaats]],tblGemProv[Gemeentenaam],0))</f>
        <v>Limburg</v>
      </c>
      <c r="I917" s="68">
        <f>INDEX(tblGemProv[InwonerAantal],MATCH(tblGem[[#This Row],[Plaats]],tblGemProv[Gemeentenaam],0))</f>
        <v>17038</v>
      </c>
      <c r="J917" s="69">
        <f>tblGem[[#This Row],[Aantal]]/INDEX($N$5:$N$16,MATCH(tblGem[[#This Row],[Prov]],$M$5:$M$16,0))*100000</f>
        <v>0.62656753771489038</v>
      </c>
      <c r="K917" s="69">
        <f>tblGem[[#This Row],[Aantal]]/tblGem[[#This Row],[Inwoners]]*100000</f>
        <v>41.084634346754314</v>
      </c>
      <c r="L917" s="59"/>
      <c r="M917" s="60"/>
      <c r="N917" s="58"/>
    </row>
    <row r="918" spans="2:14" x14ac:dyDescent="0.3">
      <c r="B918" s="63">
        <v>43911</v>
      </c>
      <c r="C918" s="66" t="s">
        <v>205</v>
      </c>
      <c r="D918" s="65">
        <v>14.3</v>
      </c>
      <c r="E918" s="66">
        <v>9</v>
      </c>
      <c r="F918" s="67">
        <f>tblGem[[#This Row],[Aantal]]-SUMIFS(tblGem[Aantal],tblGem[Datum],tblGem[[#This Row],[Datum]]-1,tblGem[Plaats],tblGem[[#This Row],[Plaats]])</f>
        <v>1</v>
      </c>
      <c r="G918" s="59" t="str">
        <f>INDEX(tblGemProv[Grootte],MATCH(tblGem[[#This Row],[Plaats]],tblGemProv[Gemeentenaam],0))</f>
        <v>Middelgroot</v>
      </c>
      <c r="H918" s="59" t="str">
        <f>INDEX(tblGemProv[Provincie],MATCH(tblGem[[#This Row],[Plaats]],tblGemProv[Gemeentenaam],0))</f>
        <v>Utrecht</v>
      </c>
      <c r="I918" s="68">
        <f>INDEX(tblGemProv[InwonerAantal],MATCH(tblGem[[#This Row],[Plaats]],tblGemProv[Gemeentenaam],0))</f>
        <v>62426</v>
      </c>
      <c r="J918" s="69">
        <f>tblGem[[#This Row],[Aantal]]/INDEX($N$5:$N$16,MATCH(tblGem[[#This Row],[Prov]],$M$5:$M$16,0))*100000</f>
        <v>0.6764282783096508</v>
      </c>
      <c r="K918" s="69">
        <f>tblGem[[#This Row],[Aantal]]/tblGem[[#This Row],[Inwoners]]*100000</f>
        <v>14.417069810655816</v>
      </c>
      <c r="L918" s="59"/>
      <c r="M918" s="60"/>
      <c r="N918" s="58"/>
    </row>
    <row r="919" spans="2:14" x14ac:dyDescent="0.3">
      <c r="B919" s="63">
        <v>43911</v>
      </c>
      <c r="C919" s="66" t="s">
        <v>206</v>
      </c>
      <c r="D919" s="65">
        <v>7</v>
      </c>
      <c r="E919" s="66">
        <v>2</v>
      </c>
      <c r="F919" s="67">
        <f>tblGem[[#This Row],[Aantal]]-SUMIFS(tblGem[Aantal],tblGem[Datum],tblGem[[#This Row],[Datum]]-1,tblGem[Plaats],tblGem[[#This Row],[Plaats]])</f>
        <v>1</v>
      </c>
      <c r="G919" s="59" t="str">
        <f>INDEX(tblGemProv[Grootte],MATCH(tblGem[[#This Row],[Plaats]],tblGemProv[Gemeentenaam],0))</f>
        <v>Klein</v>
      </c>
      <c r="H919" s="59" t="str">
        <f>INDEX(tblGemProv[Provincie],MATCH(tblGem[[#This Row],[Plaats]],tblGemProv[Gemeentenaam],0))</f>
        <v>Zuid-Holland</v>
      </c>
      <c r="I919" s="68">
        <f>INDEX(tblGemProv[InwonerAantal],MATCH(tblGem[[#This Row],[Plaats]],tblGemProv[Gemeentenaam],0))</f>
        <v>28269</v>
      </c>
      <c r="J919" s="69">
        <f>tblGem[[#This Row],[Aantal]]/INDEX($N$5:$N$16,MATCH(tblGem[[#This Row],[Prov]],$M$5:$M$16,0))*100000</f>
        <v>5.4854484765538218E-2</v>
      </c>
      <c r="K919" s="69">
        <f>tblGem[[#This Row],[Aantal]]/tblGem[[#This Row],[Inwoners]]*100000</f>
        <v>7.0748876861579824</v>
      </c>
      <c r="L919" s="59"/>
      <c r="M919" s="60"/>
      <c r="N919" s="58"/>
    </row>
    <row r="920" spans="2:14" x14ac:dyDescent="0.3">
      <c r="B920" s="63">
        <v>43911</v>
      </c>
      <c r="C920" s="66" t="s">
        <v>207</v>
      </c>
      <c r="D920" s="65">
        <v>9.3000000000000007</v>
      </c>
      <c r="E920" s="66">
        <v>4</v>
      </c>
      <c r="F920" s="67">
        <f>tblGem[[#This Row],[Aantal]]-SUMIFS(tblGem[Aantal],tblGem[Datum],tblGem[[#This Row],[Datum]]-1,tblGem[Plaats],tblGem[[#This Row],[Plaats]])</f>
        <v>2</v>
      </c>
      <c r="G920" s="59" t="str">
        <f>INDEX(tblGemProv[Grootte],MATCH(tblGem[[#This Row],[Plaats]],tblGemProv[Gemeentenaam],0))</f>
        <v>Klein</v>
      </c>
      <c r="H920" s="59" t="str">
        <f>INDEX(tblGemProv[Provincie],MATCH(tblGem[[#This Row],[Plaats]],tblGemProv[Gemeentenaam],0))</f>
        <v>Gelderland</v>
      </c>
      <c r="I920" s="68">
        <f>INDEX(tblGemProv[InwonerAantal],MATCH(tblGem[[#This Row],[Plaats]],tblGemProv[Gemeentenaam],0))</f>
        <v>42307</v>
      </c>
      <c r="J920" s="69">
        <f>tblGem[[#This Row],[Aantal]]/INDEX($N$5:$N$16,MATCH(tblGem[[#This Row],[Prov]],$M$5:$M$16,0))*100000</f>
        <v>0.19416504902910195</v>
      </c>
      <c r="K920" s="69">
        <f>tblGem[[#This Row],[Aantal]]/tblGem[[#This Row],[Inwoners]]*100000</f>
        <v>9.4547001678209277</v>
      </c>
      <c r="L920" s="59"/>
      <c r="M920" s="60"/>
      <c r="N920" s="58"/>
    </row>
    <row r="921" spans="2:14" x14ac:dyDescent="0.3">
      <c r="B921" s="63">
        <v>43911</v>
      </c>
      <c r="C921" s="66" t="s">
        <v>208</v>
      </c>
      <c r="D921" s="65">
        <v>33.9</v>
      </c>
      <c r="E921" s="66">
        <v>60</v>
      </c>
      <c r="F921" s="67">
        <f>tblGem[[#This Row],[Aantal]]-SUMIFS(tblGem[Aantal],tblGem[Datum],tblGem[[#This Row],[Datum]]-1,tblGem[Plaats],tblGem[[#This Row],[Plaats]])</f>
        <v>5</v>
      </c>
      <c r="G921" s="59" t="str">
        <f>INDEX(tblGemProv[Grootte],MATCH(tblGem[[#This Row],[Plaats]],tblGemProv[Gemeentenaam],0))</f>
        <v>Groot</v>
      </c>
      <c r="H921" s="59" t="str">
        <f>INDEX(tblGemProv[Provincie],MATCH(tblGem[[#This Row],[Plaats]],tblGemProv[Gemeentenaam],0))</f>
        <v>Gelderland</v>
      </c>
      <c r="I921" s="68">
        <f>INDEX(tblGemProv[InwonerAantal],MATCH(tblGem[[#This Row],[Plaats]],tblGemProv[Gemeentenaam],0))</f>
        <v>175948</v>
      </c>
      <c r="J921" s="69">
        <f>tblGem[[#This Row],[Aantal]]/INDEX($N$5:$N$16,MATCH(tblGem[[#This Row],[Prov]],$M$5:$M$16,0))*100000</f>
        <v>2.9124757354365292</v>
      </c>
      <c r="K921" s="69">
        <f>tblGem[[#This Row],[Aantal]]/tblGem[[#This Row],[Inwoners]]*100000</f>
        <v>34.100984381749157</v>
      </c>
      <c r="L921" s="59"/>
      <c r="M921" s="60"/>
      <c r="N921" s="58"/>
    </row>
    <row r="922" spans="2:14" x14ac:dyDescent="0.3">
      <c r="B922" s="63">
        <v>43911</v>
      </c>
      <c r="C922" s="66" t="s">
        <v>209</v>
      </c>
      <c r="D922" s="65">
        <v>14.2</v>
      </c>
      <c r="E922" s="66">
        <v>12</v>
      </c>
      <c r="F922" s="67">
        <f>tblGem[[#This Row],[Aantal]]-SUMIFS(tblGem[Aantal],tblGem[Datum],tblGem[[#This Row],[Datum]]-1,tblGem[Plaats],tblGem[[#This Row],[Plaats]])</f>
        <v>1</v>
      </c>
      <c r="G922" s="59" t="str">
        <f>INDEX(tblGemProv[Grootte],MATCH(tblGem[[#This Row],[Plaats]],tblGemProv[Gemeentenaam],0))</f>
        <v>Middelgroot</v>
      </c>
      <c r="H922" s="59" t="str">
        <f>INDEX(tblGemProv[Provincie],MATCH(tblGem[[#This Row],[Plaats]],tblGemProv[Gemeentenaam],0))</f>
        <v>Zuid-Holland</v>
      </c>
      <c r="I922" s="68">
        <f>INDEX(tblGemProv[InwonerAantal],MATCH(tblGem[[#This Row],[Plaats]],tblGemProv[Gemeentenaam],0))</f>
        <v>84588</v>
      </c>
      <c r="J922" s="69">
        <f>tblGem[[#This Row],[Aantal]]/INDEX($N$5:$N$16,MATCH(tblGem[[#This Row],[Prov]],$M$5:$M$16,0))*100000</f>
        <v>0.32912690859322935</v>
      </c>
      <c r="K922" s="69">
        <f>tblGem[[#This Row],[Aantal]]/tblGem[[#This Row],[Inwoners]]*100000</f>
        <v>14.186409419775854</v>
      </c>
      <c r="L922" s="59"/>
      <c r="M922" s="60"/>
      <c r="N922" s="58"/>
    </row>
    <row r="923" spans="2:14" x14ac:dyDescent="0.3">
      <c r="B923" s="63">
        <v>43911</v>
      </c>
      <c r="C923" s="66" t="s">
        <v>210</v>
      </c>
      <c r="D923" s="65">
        <v>2.2000000000000002</v>
      </c>
      <c r="E923" s="66">
        <v>1</v>
      </c>
      <c r="F923" s="67">
        <f>tblGem[[#This Row],[Aantal]]-SUMIFS(tblGem[Aantal],tblGem[Datum],tblGem[[#This Row],[Datum]]-1,tblGem[Plaats],tblGem[[#This Row],[Plaats]])</f>
        <v>0</v>
      </c>
      <c r="G923" s="59" t="str">
        <f>INDEX(tblGemProv[Grootte],MATCH(tblGem[[#This Row],[Plaats]],tblGemProv[Gemeentenaam],0))</f>
        <v>Klein</v>
      </c>
      <c r="H923" s="59" t="str">
        <f>INDEX(tblGemProv[Provincie],MATCH(tblGem[[#This Row],[Plaats]],tblGemProv[Gemeentenaam],0))</f>
        <v>Friesland</v>
      </c>
      <c r="I923" s="68">
        <f>INDEX(tblGemProv[InwonerAantal],MATCH(tblGem[[#This Row],[Plaats]],tblGemProv[Gemeentenaam],0))</f>
        <v>45287</v>
      </c>
      <c r="J923" s="69">
        <f>tblGem[[#This Row],[Aantal]]/INDEX($N$5:$N$16,MATCH(tblGem[[#This Row],[Prov]],$M$5:$M$16,0))*100000</f>
        <v>0.15449551036046894</v>
      </c>
      <c r="K923" s="69">
        <f>tblGem[[#This Row],[Aantal]]/tblGem[[#This Row],[Inwoners]]*100000</f>
        <v>2.208139201095237</v>
      </c>
      <c r="L923" s="59"/>
      <c r="M923" s="60"/>
      <c r="N923" s="58"/>
    </row>
    <row r="924" spans="2:14" x14ac:dyDescent="0.3">
      <c r="B924" s="63">
        <v>43911</v>
      </c>
      <c r="C924" s="66" t="s">
        <v>211</v>
      </c>
      <c r="D924" s="65">
        <v>0</v>
      </c>
      <c r="E924" s="66">
        <v>0</v>
      </c>
      <c r="F924" s="67">
        <f>tblGem[[#This Row],[Aantal]]-SUMIFS(tblGem[Aantal],tblGem[Datum],tblGem[[#This Row],[Datum]]-1,tblGem[Plaats],tblGem[[#This Row],[Plaats]])</f>
        <v>0</v>
      </c>
      <c r="G924" s="59" t="str">
        <f>INDEX(tblGemProv[Grootte],MATCH(tblGem[[#This Row],[Plaats]],tblGemProv[Gemeentenaam],0))</f>
        <v>Klein</v>
      </c>
      <c r="H924" s="59" t="str">
        <f>INDEX(tblGemProv[Provincie],MATCH(tblGem[[#This Row],[Plaats]],tblGemProv[Gemeentenaam],0))</f>
        <v>Zeeland</v>
      </c>
      <c r="I924" s="68">
        <f>INDEX(tblGemProv[InwonerAantal],MATCH(tblGem[[#This Row],[Plaats]],tblGemProv[Gemeentenaam],0))</f>
        <v>7314</v>
      </c>
      <c r="J924" s="69">
        <f>tblGem[[#This Row],[Aantal]]/INDEX($N$5:$N$16,MATCH(tblGem[[#This Row],[Prov]],$M$5:$M$16,0))*100000</f>
        <v>0</v>
      </c>
      <c r="K924" s="69">
        <f>tblGem[[#This Row],[Aantal]]/tblGem[[#This Row],[Inwoners]]*100000</f>
        <v>0</v>
      </c>
      <c r="L924" s="59"/>
      <c r="M924" s="60"/>
      <c r="N924" s="58"/>
    </row>
    <row r="925" spans="2:14" x14ac:dyDescent="0.3">
      <c r="B925" s="63">
        <v>43911</v>
      </c>
      <c r="C925" s="66" t="s">
        <v>212</v>
      </c>
      <c r="D925" s="65">
        <v>3.2</v>
      </c>
      <c r="E925" s="66">
        <v>1</v>
      </c>
      <c r="F925" s="67">
        <f>tblGem[[#This Row],[Aantal]]-SUMIFS(tblGem[Aantal],tblGem[Datum],tblGem[[#This Row],[Datum]]-1,tblGem[Plaats],tblGem[[#This Row],[Plaats]])</f>
        <v>0</v>
      </c>
      <c r="G925" s="59" t="str">
        <f>INDEX(tblGemProv[Grootte],MATCH(tblGem[[#This Row],[Plaats]],tblGemProv[Gemeentenaam],0))</f>
        <v>Klein</v>
      </c>
      <c r="H925" s="59" t="str">
        <f>INDEX(tblGemProv[Provincie],MATCH(tblGem[[#This Row],[Plaats]],tblGemProv[Gemeentenaam],0))</f>
        <v>Drenthe</v>
      </c>
      <c r="I925" s="68">
        <f>INDEX(tblGemProv[InwonerAantal],MATCH(tblGem[[#This Row],[Plaats]],tblGemProv[Gemeentenaam],0))</f>
        <v>32370</v>
      </c>
      <c r="J925" s="69">
        <f>tblGem[[#This Row],[Aantal]]/INDEX($N$5:$N$16,MATCH(tblGem[[#This Row],[Prov]],$M$5:$M$16,0))*100000</f>
        <v>0.20321072952651897</v>
      </c>
      <c r="K925" s="69">
        <f>tblGem[[#This Row],[Aantal]]/tblGem[[#This Row],[Inwoners]]*100000</f>
        <v>3.0892801977139328</v>
      </c>
      <c r="L925" s="59"/>
      <c r="M925" s="60"/>
      <c r="N925" s="58"/>
    </row>
    <row r="926" spans="2:14" x14ac:dyDescent="0.3">
      <c r="B926" s="63">
        <v>43911</v>
      </c>
      <c r="C926" s="66" t="s">
        <v>213</v>
      </c>
      <c r="D926" s="65">
        <v>6.4</v>
      </c>
      <c r="E926" s="66">
        <v>3</v>
      </c>
      <c r="F926" s="67">
        <f>tblGem[[#This Row],[Aantal]]-SUMIFS(tblGem[Aantal],tblGem[Datum],tblGem[[#This Row],[Datum]]-1,tblGem[Plaats],tblGem[[#This Row],[Plaats]])</f>
        <v>1</v>
      </c>
      <c r="G926" s="59" t="str">
        <f>INDEX(tblGemProv[Grootte],MATCH(tblGem[[#This Row],[Plaats]],tblGemProv[Gemeentenaam],0))</f>
        <v>Klein</v>
      </c>
      <c r="H926" s="59" t="str">
        <f>INDEX(tblGemProv[Provincie],MATCH(tblGem[[#This Row],[Plaats]],tblGemProv[Gemeentenaam],0))</f>
        <v>Flevoland</v>
      </c>
      <c r="I926" s="68">
        <f>INDEX(tblGemProv[InwonerAantal],MATCH(tblGem[[#This Row],[Plaats]],tblGemProv[Gemeentenaam],0))</f>
        <v>46625</v>
      </c>
      <c r="J926" s="69">
        <f>tblGem[[#This Row],[Aantal]]/INDEX($N$5:$N$16,MATCH(tblGem[[#This Row],[Prov]],$M$5:$M$16,0))*100000</f>
        <v>0.72873903855029509</v>
      </c>
      <c r="K926" s="69">
        <f>tblGem[[#This Row],[Aantal]]/tblGem[[#This Row],[Inwoners]]*100000</f>
        <v>6.4343163538873984</v>
      </c>
      <c r="L926" s="59"/>
      <c r="M926" s="60"/>
      <c r="N926" s="58"/>
    </row>
    <row r="927" spans="2:14" x14ac:dyDescent="0.3">
      <c r="B927" s="63">
        <v>43911</v>
      </c>
      <c r="C927" s="66" t="s">
        <v>214</v>
      </c>
      <c r="D927" s="65">
        <v>7</v>
      </c>
      <c r="E927" s="66">
        <v>3</v>
      </c>
      <c r="F927" s="67">
        <f>tblGem[[#This Row],[Aantal]]-SUMIFS(tblGem[Aantal],tblGem[Datum],tblGem[[#This Row],[Datum]]-1,tblGem[Plaats],tblGem[[#This Row],[Plaats]])</f>
        <v>1</v>
      </c>
      <c r="G927" s="59" t="str">
        <f>INDEX(tblGemProv[Grootte],MATCH(tblGem[[#This Row],[Plaats]],tblGemProv[Gemeentenaam],0))</f>
        <v>Klein</v>
      </c>
      <c r="H927" s="59" t="str">
        <f>INDEX(tblGemProv[Provincie],MATCH(tblGem[[#This Row],[Plaats]],tblGemProv[Gemeentenaam],0))</f>
        <v>Zuid-Holland</v>
      </c>
      <c r="I927" s="68">
        <f>INDEX(tblGemProv[InwonerAantal],MATCH(tblGem[[#This Row],[Plaats]],tblGemProv[Gemeentenaam],0))</f>
        <v>42661</v>
      </c>
      <c r="J927" s="69">
        <f>tblGem[[#This Row],[Aantal]]/INDEX($N$5:$N$16,MATCH(tblGem[[#This Row],[Prov]],$M$5:$M$16,0))*100000</f>
        <v>8.2281727148307338E-2</v>
      </c>
      <c r="K927" s="69">
        <f>tblGem[[#This Row],[Aantal]]/tblGem[[#This Row],[Inwoners]]*100000</f>
        <v>7.0321839619324447</v>
      </c>
      <c r="L927" s="59"/>
      <c r="M927" s="60"/>
      <c r="N927" s="58"/>
    </row>
    <row r="928" spans="2:14" x14ac:dyDescent="0.3">
      <c r="B928" s="63">
        <v>43911</v>
      </c>
      <c r="C928" s="66" t="s">
        <v>215</v>
      </c>
      <c r="D928" s="65">
        <v>4.3</v>
      </c>
      <c r="E928" s="66">
        <v>1</v>
      </c>
      <c r="F928" s="67">
        <f>tblGem[[#This Row],[Aantal]]-SUMIFS(tblGem[Aantal],tblGem[Datum],tblGem[[#This Row],[Datum]]-1,tblGem[Plaats],tblGem[[#This Row],[Plaats]])</f>
        <v>0</v>
      </c>
      <c r="G928" s="59" t="str">
        <f>INDEX(tblGemProv[Grootte],MATCH(tblGem[[#This Row],[Plaats]],tblGemProv[Gemeentenaam],0))</f>
        <v>Klein</v>
      </c>
      <c r="H928" s="59" t="str">
        <f>INDEX(tblGemProv[Provincie],MATCH(tblGem[[#This Row],[Plaats]],tblGemProv[Gemeentenaam],0))</f>
        <v>Noord-Brabant</v>
      </c>
      <c r="I928" s="68">
        <f>INDEX(tblGemProv[InwonerAantal],MATCH(tblGem[[#This Row],[Plaats]],tblGemProv[Gemeentenaam],0))</f>
        <v>23019</v>
      </c>
      <c r="J928" s="69">
        <f>tblGem[[#This Row],[Aantal]]/INDEX($N$5:$N$16,MATCH(tblGem[[#This Row],[Prov]],$M$5:$M$16,0))*100000</f>
        <v>3.955248733727118E-2</v>
      </c>
      <c r="K928" s="69">
        <f>tblGem[[#This Row],[Aantal]]/tblGem[[#This Row],[Inwoners]]*100000</f>
        <v>4.3442373691298499</v>
      </c>
      <c r="L928" s="59"/>
      <c r="M928" s="60"/>
      <c r="N928" s="58"/>
    </row>
    <row r="929" spans="2:14" x14ac:dyDescent="0.3">
      <c r="B929" s="63">
        <v>43911</v>
      </c>
      <c r="C929" s="66" t="s">
        <v>216</v>
      </c>
      <c r="D929" s="65">
        <v>32.700000000000003</v>
      </c>
      <c r="E929" s="66">
        <v>9</v>
      </c>
      <c r="F929" s="67">
        <f>tblGem[[#This Row],[Aantal]]-SUMIFS(tblGem[Aantal],tblGem[Datum],tblGem[[#This Row],[Datum]]-1,tblGem[Plaats],tblGem[[#This Row],[Plaats]])</f>
        <v>5</v>
      </c>
      <c r="G929" s="59" t="str">
        <f>INDEX(tblGemProv[Grootte],MATCH(tblGem[[#This Row],[Plaats]],tblGemProv[Gemeentenaam],0))</f>
        <v>Klein</v>
      </c>
      <c r="H929" s="59" t="str">
        <f>INDEX(tblGemProv[Provincie],MATCH(tblGem[[#This Row],[Plaats]],tblGemProv[Gemeentenaam],0))</f>
        <v>Gelderland</v>
      </c>
      <c r="I929" s="68">
        <f>INDEX(tblGemProv[InwonerAantal],MATCH(tblGem[[#This Row],[Plaats]],tblGemProv[Gemeentenaam],0))</f>
        <v>27114</v>
      </c>
      <c r="J929" s="69">
        <f>tblGem[[#This Row],[Aantal]]/INDEX($N$5:$N$16,MATCH(tblGem[[#This Row],[Prov]],$M$5:$M$16,0))*100000</f>
        <v>0.43687136031547941</v>
      </c>
      <c r="K929" s="69">
        <f>tblGem[[#This Row],[Aantal]]/tblGem[[#This Row],[Inwoners]]*100000</f>
        <v>33.19318433281699</v>
      </c>
      <c r="L929" s="59"/>
      <c r="M929" s="60"/>
      <c r="N929" s="58"/>
    </row>
    <row r="930" spans="2:14" x14ac:dyDescent="0.3">
      <c r="B930" s="63">
        <v>43911</v>
      </c>
      <c r="C930" s="66" t="s">
        <v>217</v>
      </c>
      <c r="D930" s="65">
        <v>28.7</v>
      </c>
      <c r="E930" s="66">
        <v>7</v>
      </c>
      <c r="F930" s="67">
        <f>tblGem[[#This Row],[Aantal]]-SUMIFS(tblGem[Aantal],tblGem[Datum],tblGem[[#This Row],[Datum]]-1,tblGem[Plaats],tblGem[[#This Row],[Plaats]])</f>
        <v>1</v>
      </c>
      <c r="G930" s="59" t="str">
        <f>INDEX(tblGemProv[Grootte],MATCH(tblGem[[#This Row],[Plaats]],tblGemProv[Gemeentenaam],0))</f>
        <v>Klein</v>
      </c>
      <c r="H930" s="59" t="str">
        <f>INDEX(tblGemProv[Provincie],MATCH(tblGem[[#This Row],[Plaats]],tblGemProv[Gemeentenaam],0))</f>
        <v>Zuid-Holland</v>
      </c>
      <c r="I930" s="68">
        <f>INDEX(tblGemProv[InwonerAantal],MATCH(tblGem[[#This Row],[Plaats]],tblGemProv[Gemeentenaam],0))</f>
        <v>23887</v>
      </c>
      <c r="J930" s="69">
        <f>tblGem[[#This Row],[Aantal]]/INDEX($N$5:$N$16,MATCH(tblGem[[#This Row],[Prov]],$M$5:$M$16,0))*100000</f>
        <v>0.19199069667938376</v>
      </c>
      <c r="K930" s="69">
        <f>tblGem[[#This Row],[Aantal]]/tblGem[[#This Row],[Inwoners]]*100000</f>
        <v>29.304642692678026</v>
      </c>
      <c r="L930" s="59"/>
      <c r="M930" s="60"/>
      <c r="N930" s="58"/>
    </row>
    <row r="931" spans="2:14" x14ac:dyDescent="0.3">
      <c r="B931" s="63">
        <v>43911</v>
      </c>
      <c r="C931" s="66" t="s">
        <v>218</v>
      </c>
      <c r="D931" s="65">
        <v>5.4</v>
      </c>
      <c r="E931" s="66">
        <v>1</v>
      </c>
      <c r="F931" s="67">
        <f>tblGem[[#This Row],[Aantal]]-SUMIFS(tblGem[Aantal],tblGem[Datum],tblGem[[#This Row],[Datum]]-1,tblGem[Plaats],tblGem[[#This Row],[Plaats]])</f>
        <v>0</v>
      </c>
      <c r="G931" s="59" t="str">
        <f>INDEX(tblGemProv[Grootte],MATCH(tblGem[[#This Row],[Plaats]],tblGemProv[Gemeentenaam],0))</f>
        <v>Klein</v>
      </c>
      <c r="H931" s="59" t="str">
        <f>INDEX(tblGemProv[Provincie],MATCH(tblGem[[#This Row],[Plaats]],tblGemProv[Gemeentenaam],0))</f>
        <v>Noord-Brabant</v>
      </c>
      <c r="I931" s="68">
        <f>INDEX(tblGemProv[InwonerAantal],MATCH(tblGem[[#This Row],[Plaats]],tblGemProv[Gemeentenaam],0))</f>
        <v>18558</v>
      </c>
      <c r="J931" s="69">
        <f>tblGem[[#This Row],[Aantal]]/INDEX($N$5:$N$16,MATCH(tblGem[[#This Row],[Prov]],$M$5:$M$16,0))*100000</f>
        <v>3.955248733727118E-2</v>
      </c>
      <c r="K931" s="69">
        <f>tblGem[[#This Row],[Aantal]]/tblGem[[#This Row],[Inwoners]]*100000</f>
        <v>5.3885116930703738</v>
      </c>
      <c r="L931" s="59"/>
      <c r="M931" s="60"/>
      <c r="N931" s="58"/>
    </row>
    <row r="932" spans="2:14" x14ac:dyDescent="0.3">
      <c r="B932" s="63">
        <v>43911</v>
      </c>
      <c r="C932" s="66" t="s">
        <v>219</v>
      </c>
      <c r="D932" s="65">
        <v>57.4</v>
      </c>
      <c r="E932" s="66">
        <v>15</v>
      </c>
      <c r="F932" s="67">
        <f>tblGem[[#This Row],[Aantal]]-SUMIFS(tblGem[Aantal],tblGem[Datum],tblGem[[#This Row],[Datum]]-1,tblGem[Plaats],tblGem[[#This Row],[Plaats]])</f>
        <v>3</v>
      </c>
      <c r="G932" s="59" t="str">
        <f>INDEX(tblGemProv[Grootte],MATCH(tblGem[[#This Row],[Plaats]],tblGemProv[Gemeentenaam],0))</f>
        <v>Klein</v>
      </c>
      <c r="H932" s="59" t="str">
        <f>INDEX(tblGemProv[Provincie],MATCH(tblGem[[#This Row],[Plaats]],tblGemProv[Gemeentenaam],0))</f>
        <v>Noord-Brabant</v>
      </c>
      <c r="I932" s="68">
        <f>INDEX(tblGemProv[InwonerAantal],MATCH(tblGem[[#This Row],[Plaats]],tblGemProv[Gemeentenaam],0))</f>
        <v>26132</v>
      </c>
      <c r="J932" s="69">
        <f>tblGem[[#This Row],[Aantal]]/INDEX($N$5:$N$16,MATCH(tblGem[[#This Row],[Prov]],$M$5:$M$16,0))*100000</f>
        <v>0.59328731005906765</v>
      </c>
      <c r="K932" s="69">
        <f>tblGem[[#This Row],[Aantal]]/tblGem[[#This Row],[Inwoners]]*100000</f>
        <v>57.400887800397982</v>
      </c>
      <c r="L932" s="59"/>
      <c r="M932" s="60"/>
      <c r="N932" s="58"/>
    </row>
    <row r="933" spans="2:14" x14ac:dyDescent="0.3">
      <c r="B933" s="63">
        <v>43911</v>
      </c>
      <c r="C933" s="66" t="s">
        <v>220</v>
      </c>
      <c r="D933" s="65">
        <v>0</v>
      </c>
      <c r="E933" s="66">
        <v>0</v>
      </c>
      <c r="F933" s="67">
        <f>tblGem[[#This Row],[Aantal]]-SUMIFS(tblGem[Aantal],tblGem[Datum],tblGem[[#This Row],[Datum]]-1,tblGem[Plaats],tblGem[[#This Row],[Plaats]])</f>
        <v>0</v>
      </c>
      <c r="G933" s="59" t="str">
        <f>INDEX(tblGemProv[Grootte],MATCH(tblGem[[#This Row],[Plaats]],tblGemProv[Gemeentenaam],0))</f>
        <v>Klein</v>
      </c>
      <c r="H933" s="59" t="str">
        <f>INDEX(tblGemProv[Provincie],MATCH(tblGem[[#This Row],[Plaats]],tblGemProv[Gemeentenaam],0))</f>
        <v>Groningen</v>
      </c>
      <c r="I933" s="68">
        <f>INDEX(tblGemProv[InwonerAantal],MATCH(tblGem[[#This Row],[Plaats]],tblGemProv[Gemeentenaam],0))</f>
        <v>38075</v>
      </c>
      <c r="J933" s="69">
        <f>tblGem[[#This Row],[Aantal]]/INDEX($N$5:$N$16,MATCH(tblGem[[#This Row],[Prov]],$M$5:$M$16,0))*100000</f>
        <v>0</v>
      </c>
      <c r="K933" s="69">
        <f>tblGem[[#This Row],[Aantal]]/tblGem[[#This Row],[Inwoners]]*100000</f>
        <v>0</v>
      </c>
      <c r="L933" s="59"/>
      <c r="M933" s="60"/>
      <c r="N933" s="58"/>
    </row>
    <row r="934" spans="2:14" x14ac:dyDescent="0.3">
      <c r="B934" s="63">
        <v>43911</v>
      </c>
      <c r="C934" s="66" t="s">
        <v>221</v>
      </c>
      <c r="D934" s="65">
        <v>25.4</v>
      </c>
      <c r="E934" s="66">
        <v>6</v>
      </c>
      <c r="F934" s="67">
        <f>tblGem[[#This Row],[Aantal]]-SUMIFS(tblGem[Aantal],tblGem[Datum],tblGem[[#This Row],[Datum]]-1,tblGem[Plaats],tblGem[[#This Row],[Plaats]])</f>
        <v>1</v>
      </c>
      <c r="G934" s="59" t="str">
        <f>INDEX(tblGemProv[Grootte],MATCH(tblGem[[#This Row],[Plaats]],tblGemProv[Gemeentenaam],0))</f>
        <v>Klein</v>
      </c>
      <c r="H934" s="59" t="str">
        <f>INDEX(tblGemProv[Provincie],MATCH(tblGem[[#This Row],[Plaats]],tblGemProv[Gemeentenaam],0))</f>
        <v>Gelderland</v>
      </c>
      <c r="I934" s="68">
        <f>INDEX(tblGemProv[InwonerAantal],MATCH(tblGem[[#This Row],[Plaats]],tblGemProv[Gemeentenaam],0))</f>
        <v>23504</v>
      </c>
      <c r="J934" s="69">
        <f>tblGem[[#This Row],[Aantal]]/INDEX($N$5:$N$16,MATCH(tblGem[[#This Row],[Prov]],$M$5:$M$16,0))*100000</f>
        <v>0.29124757354365294</v>
      </c>
      <c r="K934" s="69">
        <f>tblGem[[#This Row],[Aantal]]/tblGem[[#This Row],[Inwoners]]*100000</f>
        <v>25.527569775357385</v>
      </c>
      <c r="L934" s="59"/>
      <c r="M934" s="60"/>
      <c r="N934" s="58"/>
    </row>
    <row r="935" spans="2:14" x14ac:dyDescent="0.3">
      <c r="B935" s="63">
        <v>43911</v>
      </c>
      <c r="C935" s="66" t="s">
        <v>222</v>
      </c>
      <c r="D935" s="65">
        <v>18.8</v>
      </c>
      <c r="E935" s="66">
        <v>6</v>
      </c>
      <c r="F935" s="67">
        <f>tblGem[[#This Row],[Aantal]]-SUMIFS(tblGem[Aantal],tblGem[Datum],tblGem[[#This Row],[Datum]]-1,tblGem[Plaats],tblGem[[#This Row],[Plaats]])</f>
        <v>1</v>
      </c>
      <c r="G935" s="59" t="str">
        <f>INDEX(tblGemProv[Grootte],MATCH(tblGem[[#This Row],[Plaats]],tblGemProv[Gemeentenaam],0))</f>
        <v>Klein</v>
      </c>
      <c r="H935" s="59" t="str">
        <f>INDEX(tblGemProv[Provincie],MATCH(tblGem[[#This Row],[Plaats]],tblGemProv[Gemeentenaam],0))</f>
        <v>Overijssel</v>
      </c>
      <c r="I935" s="68">
        <f>INDEX(tblGemProv[InwonerAantal],MATCH(tblGem[[#This Row],[Plaats]],tblGemProv[Gemeentenaam],0))</f>
        <v>31915</v>
      </c>
      <c r="J935" s="69">
        <f>tblGem[[#This Row],[Aantal]]/INDEX($N$5:$N$16,MATCH(tblGem[[#This Row],[Prov]],$M$5:$M$16,0))*100000</f>
        <v>0.52105903512024743</v>
      </c>
      <c r="K935" s="69">
        <f>tblGem[[#This Row],[Aantal]]/tblGem[[#This Row],[Inwoners]]*100000</f>
        <v>18.799937333542221</v>
      </c>
      <c r="L935" s="59"/>
      <c r="M935" s="60"/>
      <c r="N935" s="58"/>
    </row>
    <row r="936" spans="2:14" x14ac:dyDescent="0.3">
      <c r="B936" s="63">
        <v>43911</v>
      </c>
      <c r="C936" s="66" t="s">
        <v>223</v>
      </c>
      <c r="D936" s="65">
        <v>11.1</v>
      </c>
      <c r="E936" s="66">
        <v>2</v>
      </c>
      <c r="F936" s="67">
        <f>tblGem[[#This Row],[Aantal]]-SUMIFS(tblGem[Aantal],tblGem[Datum],tblGem[[#This Row],[Datum]]-1,tblGem[Plaats],tblGem[[#This Row],[Plaats]])</f>
        <v>2</v>
      </c>
      <c r="G936" s="59" t="str">
        <f>INDEX(tblGemProv[Grootte],MATCH(tblGem[[#This Row],[Plaats]],tblGemProv[Gemeentenaam],0))</f>
        <v>Klein</v>
      </c>
      <c r="H936" s="59" t="str">
        <f>INDEX(tblGemProv[Provincie],MATCH(tblGem[[#This Row],[Plaats]],tblGemProv[Gemeentenaam],0))</f>
        <v>Overijssel</v>
      </c>
      <c r="I936" s="68">
        <f>INDEX(tblGemProv[InwonerAantal],MATCH(tblGem[[#This Row],[Plaats]],tblGemProv[Gemeentenaam],0))</f>
        <v>18023</v>
      </c>
      <c r="J936" s="69">
        <f>tblGem[[#This Row],[Aantal]]/INDEX($N$5:$N$16,MATCH(tblGem[[#This Row],[Prov]],$M$5:$M$16,0))*100000</f>
        <v>0.17368634504008246</v>
      </c>
      <c r="K936" s="69">
        <f>tblGem[[#This Row],[Aantal]]/tblGem[[#This Row],[Inwoners]]*100000</f>
        <v>11.096931698385395</v>
      </c>
      <c r="L936" s="59"/>
      <c r="M936" s="60"/>
      <c r="N936" s="58"/>
    </row>
    <row r="937" spans="2:14" x14ac:dyDescent="0.3">
      <c r="B937" s="63">
        <v>43911</v>
      </c>
      <c r="C937" s="66" t="s">
        <v>224</v>
      </c>
      <c r="D937" s="65">
        <v>22.5</v>
      </c>
      <c r="E937" s="66">
        <v>4</v>
      </c>
      <c r="F937" s="67">
        <f>tblGem[[#This Row],[Aantal]]-SUMIFS(tblGem[Aantal],tblGem[Datum],tblGem[[#This Row],[Datum]]-1,tblGem[Plaats],tblGem[[#This Row],[Plaats]])</f>
        <v>1</v>
      </c>
      <c r="G937" s="59" t="str">
        <f>INDEX(tblGemProv[Grootte],MATCH(tblGem[[#This Row],[Plaats]],tblGemProv[Gemeentenaam],0))</f>
        <v>Klein</v>
      </c>
      <c r="H937" s="59" t="str">
        <f>INDEX(tblGemProv[Provincie],MATCH(tblGem[[#This Row],[Plaats]],tblGemProv[Gemeentenaam],0))</f>
        <v>Overijssel</v>
      </c>
      <c r="I937" s="68">
        <f>INDEX(tblGemProv[InwonerAantal],MATCH(tblGem[[#This Row],[Plaats]],tblGemProv[Gemeentenaam],0))</f>
        <v>17630</v>
      </c>
      <c r="J937" s="69">
        <f>tblGem[[#This Row],[Aantal]]/INDEX($N$5:$N$16,MATCH(tblGem[[#This Row],[Prov]],$M$5:$M$16,0))*100000</f>
        <v>0.34737269008016491</v>
      </c>
      <c r="K937" s="69">
        <f>tblGem[[#This Row],[Aantal]]/tblGem[[#This Row],[Inwoners]]*100000</f>
        <v>22.688598979013047</v>
      </c>
      <c r="L937" s="59"/>
      <c r="M937" s="60"/>
      <c r="N937" s="58"/>
    </row>
    <row r="938" spans="2:14" x14ac:dyDescent="0.3">
      <c r="B938" s="63">
        <v>43911</v>
      </c>
      <c r="C938" s="66" t="s">
        <v>225</v>
      </c>
      <c r="D938" s="65">
        <v>6.7</v>
      </c>
      <c r="E938" s="66">
        <v>2</v>
      </c>
      <c r="F938" s="67">
        <f>tblGem[[#This Row],[Aantal]]-SUMIFS(tblGem[Aantal],tblGem[Datum],tblGem[[#This Row],[Datum]]-1,tblGem[Plaats],tblGem[[#This Row],[Plaats]])</f>
        <v>1</v>
      </c>
      <c r="G938" s="59" t="str">
        <f>INDEX(tblGemProv[Grootte],MATCH(tblGem[[#This Row],[Plaats]],tblGemProv[Gemeentenaam],0))</f>
        <v>Klein</v>
      </c>
      <c r="H938" s="59" t="str">
        <f>INDEX(tblGemProv[Provincie],MATCH(tblGem[[#This Row],[Plaats]],tblGemProv[Gemeentenaam],0))</f>
        <v>Gelderland</v>
      </c>
      <c r="I938" s="68">
        <f>INDEX(tblGemProv[InwonerAantal],MATCH(tblGem[[#This Row],[Plaats]],tblGemProv[Gemeentenaam],0))</f>
        <v>29675</v>
      </c>
      <c r="J938" s="69">
        <f>tblGem[[#This Row],[Aantal]]/INDEX($N$5:$N$16,MATCH(tblGem[[#This Row],[Prov]],$M$5:$M$16,0))*100000</f>
        <v>9.7082524514550975E-2</v>
      </c>
      <c r="K938" s="69">
        <f>tblGem[[#This Row],[Aantal]]/tblGem[[#This Row],[Inwoners]]*100000</f>
        <v>6.7396798652064032</v>
      </c>
      <c r="L938" s="59"/>
      <c r="M938" s="60"/>
      <c r="N938" s="58"/>
    </row>
    <row r="939" spans="2:14" x14ac:dyDescent="0.3">
      <c r="B939" s="63">
        <v>43911</v>
      </c>
      <c r="C939" s="66" t="s">
        <v>226</v>
      </c>
      <c r="D939" s="65">
        <v>23.4</v>
      </c>
      <c r="E939" s="66">
        <v>13</v>
      </c>
      <c r="F939" s="67">
        <f>tblGem[[#This Row],[Aantal]]-SUMIFS(tblGem[Aantal],tblGem[Datum],tblGem[[#This Row],[Datum]]-1,tblGem[Plaats],tblGem[[#This Row],[Plaats]])</f>
        <v>1</v>
      </c>
      <c r="G939" s="59" t="str">
        <f>INDEX(tblGemProv[Grootte],MATCH(tblGem[[#This Row],[Plaats]],tblGemProv[Gemeentenaam],0))</f>
        <v>Middelgroot</v>
      </c>
      <c r="H939" s="59" t="str">
        <f>INDEX(tblGemProv[Provincie],MATCH(tblGem[[#This Row],[Plaats]],tblGemProv[Gemeentenaam],0))</f>
        <v>Noord-Brabant</v>
      </c>
      <c r="I939" s="68">
        <f>INDEX(tblGemProv[InwonerAantal],MATCH(tblGem[[#This Row],[Plaats]],tblGemProv[Gemeentenaam],0))</f>
        <v>55147</v>
      </c>
      <c r="J939" s="69">
        <f>tblGem[[#This Row],[Aantal]]/INDEX($N$5:$N$16,MATCH(tblGem[[#This Row],[Prov]],$M$5:$M$16,0))*100000</f>
        <v>0.51418233538452529</v>
      </c>
      <c r="K939" s="69">
        <f>tblGem[[#This Row],[Aantal]]/tblGem[[#This Row],[Inwoners]]*100000</f>
        <v>23.573358478249045</v>
      </c>
      <c r="L939" s="59"/>
      <c r="M939" s="60"/>
      <c r="N939" s="58"/>
    </row>
    <row r="940" spans="2:14" x14ac:dyDescent="0.3">
      <c r="B940" s="63">
        <v>43911</v>
      </c>
      <c r="C940" s="66" t="s">
        <v>227</v>
      </c>
      <c r="D940" s="65">
        <v>0</v>
      </c>
      <c r="E940" s="66">
        <v>0</v>
      </c>
      <c r="F940" s="67">
        <f>tblGem[[#This Row],[Aantal]]-SUMIFS(tblGem[Aantal],tblGem[Datum],tblGem[[#This Row],[Datum]]-1,tblGem[Plaats],tblGem[[#This Row],[Plaats]])</f>
        <v>0</v>
      </c>
      <c r="G940" s="59" t="str">
        <f>INDEX(tblGemProv[Grootte],MATCH(tblGem[[#This Row],[Plaats]],tblGemProv[Gemeentenaam],0))</f>
        <v>Klein</v>
      </c>
      <c r="H940" s="59" t="str">
        <f>INDEX(tblGemProv[Provincie],MATCH(tblGem[[#This Row],[Plaats]],tblGemProv[Gemeentenaam],0))</f>
        <v>Friesland</v>
      </c>
      <c r="I940" s="68">
        <f>INDEX(tblGemProv[InwonerAantal],MATCH(tblGem[[#This Row],[Plaats]],tblGemProv[Gemeentenaam],0))</f>
        <v>25459</v>
      </c>
      <c r="J940" s="69">
        <f>tblGem[[#This Row],[Aantal]]/INDEX($N$5:$N$16,MATCH(tblGem[[#This Row],[Prov]],$M$5:$M$16,0))*100000</f>
        <v>0</v>
      </c>
      <c r="K940" s="69">
        <f>tblGem[[#This Row],[Aantal]]/tblGem[[#This Row],[Inwoners]]*100000</f>
        <v>0</v>
      </c>
      <c r="L940" s="59"/>
      <c r="M940" s="60"/>
      <c r="N940" s="58"/>
    </row>
    <row r="941" spans="2:14" x14ac:dyDescent="0.3">
      <c r="B941" s="63">
        <v>43911</v>
      </c>
      <c r="C941" s="66" t="s">
        <v>228</v>
      </c>
      <c r="D941" s="65">
        <v>30.7</v>
      </c>
      <c r="E941" s="66">
        <v>3</v>
      </c>
      <c r="F941" s="67">
        <f>tblGem[[#This Row],[Aantal]]-SUMIFS(tblGem[Aantal],tblGem[Datum],tblGem[[#This Row],[Datum]]-1,tblGem[Plaats],tblGem[[#This Row],[Plaats]])</f>
        <v>0</v>
      </c>
      <c r="G941" s="59" t="str">
        <f>INDEX(tblGemProv[Grootte],MATCH(tblGem[[#This Row],[Plaats]],tblGemProv[Gemeentenaam],0))</f>
        <v>Klein</v>
      </c>
      <c r="H941" s="59" t="str">
        <f>INDEX(tblGemProv[Provincie],MATCH(tblGem[[#This Row],[Plaats]],tblGemProv[Gemeentenaam],0))</f>
        <v>Noord-Holland</v>
      </c>
      <c r="I941" s="68">
        <f>INDEX(tblGemProv[InwonerAantal],MATCH(tblGem[[#This Row],[Plaats]],tblGemProv[Gemeentenaam],0))</f>
        <v>9735</v>
      </c>
      <c r="J941" s="69">
        <f>tblGem[[#This Row],[Aantal]]/INDEX($N$5:$N$16,MATCH(tblGem[[#This Row],[Prov]],$M$5:$M$16,0))*100000</f>
        <v>0.10596280987940725</v>
      </c>
      <c r="K941" s="69">
        <f>tblGem[[#This Row],[Aantal]]/tblGem[[#This Row],[Inwoners]]*100000</f>
        <v>30.816640986132512</v>
      </c>
      <c r="L941" s="59"/>
      <c r="M941" s="60"/>
      <c r="N941" s="58"/>
    </row>
    <row r="942" spans="2:14" x14ac:dyDescent="0.3">
      <c r="B942" s="63">
        <v>43911</v>
      </c>
      <c r="C942" s="66" t="s">
        <v>229</v>
      </c>
      <c r="D942" s="65">
        <v>0</v>
      </c>
      <c r="E942" s="66">
        <v>0</v>
      </c>
      <c r="F942" s="67">
        <f>tblGem[[#This Row],[Aantal]]-SUMIFS(tblGem[Aantal],tblGem[Datum],tblGem[[#This Row],[Datum]]-1,tblGem[Plaats],tblGem[[#This Row],[Plaats]])</f>
        <v>0</v>
      </c>
      <c r="G942" s="59" t="str">
        <f>INDEX(tblGemProv[Grootte],MATCH(tblGem[[#This Row],[Plaats]],tblGemProv[Gemeentenaam],0))</f>
        <v>Klein</v>
      </c>
      <c r="H942" s="59" t="str">
        <f>INDEX(tblGemProv[Provincie],MATCH(tblGem[[#This Row],[Plaats]],tblGemProv[Gemeentenaam],0))</f>
        <v>Noord-Holland</v>
      </c>
      <c r="I942" s="68">
        <f>INDEX(tblGemProv[InwonerAantal],MATCH(tblGem[[#This Row],[Plaats]],tblGemProv[Gemeentenaam],0))</f>
        <v>11526</v>
      </c>
      <c r="J942" s="69">
        <f>tblGem[[#This Row],[Aantal]]/INDEX($N$5:$N$16,MATCH(tblGem[[#This Row],[Prov]],$M$5:$M$16,0))*100000</f>
        <v>0</v>
      </c>
      <c r="K942" s="69">
        <f>tblGem[[#This Row],[Aantal]]/tblGem[[#This Row],[Inwoners]]*100000</f>
        <v>0</v>
      </c>
      <c r="L942" s="59"/>
      <c r="M942" s="60"/>
      <c r="N942" s="58"/>
    </row>
    <row r="943" spans="2:14" x14ac:dyDescent="0.3">
      <c r="B943" s="63">
        <v>43911</v>
      </c>
      <c r="C943" s="66" t="s">
        <v>230</v>
      </c>
      <c r="D943" s="65">
        <v>6.7</v>
      </c>
      <c r="E943" s="66">
        <v>2</v>
      </c>
      <c r="F943" s="67">
        <f>tblGem[[#This Row],[Aantal]]-SUMIFS(tblGem[Aantal],tblGem[Datum],tblGem[[#This Row],[Datum]]-1,tblGem[Plaats],tblGem[[#This Row],[Plaats]])</f>
        <v>0</v>
      </c>
      <c r="G943" s="59" t="str">
        <f>INDEX(tblGemProv[Grootte],MATCH(tblGem[[#This Row],[Plaats]],tblGemProv[Gemeentenaam],0))</f>
        <v>Klein</v>
      </c>
      <c r="H943" s="59" t="str">
        <f>INDEX(tblGemProv[Provincie],MATCH(tblGem[[#This Row],[Plaats]],tblGemProv[Gemeentenaam],0))</f>
        <v>Friesland</v>
      </c>
      <c r="I943" s="68">
        <f>INDEX(tblGemProv[InwonerAantal],MATCH(tblGem[[#This Row],[Plaats]],tblGemProv[Gemeentenaam],0))</f>
        <v>29753</v>
      </c>
      <c r="J943" s="69">
        <f>tblGem[[#This Row],[Aantal]]/INDEX($N$5:$N$16,MATCH(tblGem[[#This Row],[Prov]],$M$5:$M$16,0))*100000</f>
        <v>0.30899102072093787</v>
      </c>
      <c r="K943" s="69">
        <f>tblGem[[#This Row],[Aantal]]/tblGem[[#This Row],[Inwoners]]*100000</f>
        <v>6.722011225758747</v>
      </c>
      <c r="L943" s="59"/>
      <c r="M943" s="60"/>
      <c r="N943" s="58"/>
    </row>
    <row r="944" spans="2:14" x14ac:dyDescent="0.3">
      <c r="B944" s="63">
        <v>43911</v>
      </c>
      <c r="C944" s="66" t="s">
        <v>231</v>
      </c>
      <c r="D944" s="65">
        <v>48.1</v>
      </c>
      <c r="E944" s="66">
        <v>44</v>
      </c>
      <c r="F944" s="67">
        <f>tblGem[[#This Row],[Aantal]]-SUMIFS(tblGem[Aantal],tblGem[Datum],tblGem[[#This Row],[Datum]]-1,tblGem[Plaats],tblGem[[#This Row],[Plaats]])</f>
        <v>9</v>
      </c>
      <c r="G944" s="59" t="str">
        <f>INDEX(tblGemProv[Grootte],MATCH(tblGem[[#This Row],[Plaats]],tblGemProv[Gemeentenaam],0))</f>
        <v>Middelgroot</v>
      </c>
      <c r="H944" s="59" t="str">
        <f>INDEX(tblGemProv[Provincie],MATCH(tblGem[[#This Row],[Plaats]],tblGemProv[Gemeentenaam],0))</f>
        <v>Noord-Brabant</v>
      </c>
      <c r="I944" s="68">
        <f>INDEX(tblGemProv[InwonerAantal],MATCH(tblGem[[#This Row],[Plaats]],tblGemProv[Gemeentenaam],0))</f>
        <v>90951</v>
      </c>
      <c r="J944" s="69">
        <f>tblGem[[#This Row],[Aantal]]/INDEX($N$5:$N$16,MATCH(tblGem[[#This Row],[Prov]],$M$5:$M$16,0))*100000</f>
        <v>1.7403094428399319</v>
      </c>
      <c r="K944" s="69">
        <f>tblGem[[#This Row],[Aantal]]/tblGem[[#This Row],[Inwoners]]*100000</f>
        <v>48.377697881276731</v>
      </c>
      <c r="L944" s="59"/>
      <c r="M944" s="60"/>
      <c r="N944" s="58"/>
    </row>
    <row r="945" spans="2:14" x14ac:dyDescent="0.3">
      <c r="B945" s="63">
        <v>43911</v>
      </c>
      <c r="C945" s="66" t="s">
        <v>232</v>
      </c>
      <c r="D945" s="65">
        <v>10.1</v>
      </c>
      <c r="E945" s="66">
        <v>4</v>
      </c>
      <c r="F945" s="67">
        <f>tblGem[[#This Row],[Aantal]]-SUMIFS(tblGem[Aantal],tblGem[Datum],tblGem[[#This Row],[Datum]]-1,tblGem[Plaats],tblGem[[#This Row],[Plaats]])</f>
        <v>2</v>
      </c>
      <c r="G945" s="59" t="str">
        <f>INDEX(tblGemProv[Grootte],MATCH(tblGem[[#This Row],[Plaats]],tblGemProv[Gemeentenaam],0))</f>
        <v>Klein</v>
      </c>
      <c r="H945" s="59" t="str">
        <f>INDEX(tblGemProv[Provincie],MATCH(tblGem[[#This Row],[Plaats]],tblGemProv[Gemeentenaam],0))</f>
        <v>Gelderland</v>
      </c>
      <c r="I945" s="68">
        <f>INDEX(tblGemProv[InwonerAantal],MATCH(tblGem[[#This Row],[Plaats]],tblGemProv[Gemeentenaam],0))</f>
        <v>39520</v>
      </c>
      <c r="J945" s="69">
        <f>tblGem[[#This Row],[Aantal]]/INDEX($N$5:$N$16,MATCH(tblGem[[#This Row],[Prov]],$M$5:$M$16,0))*100000</f>
        <v>0.19416504902910195</v>
      </c>
      <c r="K945" s="69">
        <f>tblGem[[#This Row],[Aantal]]/tblGem[[#This Row],[Inwoners]]*100000</f>
        <v>10.121457489878543</v>
      </c>
      <c r="L945" s="59"/>
      <c r="M945" s="60"/>
      <c r="N945" s="58"/>
    </row>
    <row r="946" spans="2:14" x14ac:dyDescent="0.3">
      <c r="B946" s="63">
        <v>43911</v>
      </c>
      <c r="C946" s="66" t="s">
        <v>233</v>
      </c>
      <c r="D946" s="65">
        <v>28.7</v>
      </c>
      <c r="E946" s="66">
        <v>4</v>
      </c>
      <c r="F946" s="67">
        <f>tblGem[[#This Row],[Aantal]]-SUMIFS(tblGem[Aantal],tblGem[Datum],tblGem[[#This Row],[Datum]]-1,tblGem[Plaats],tblGem[[#This Row],[Plaats]])</f>
        <v>1</v>
      </c>
      <c r="G946" s="59" t="str">
        <f>INDEX(tblGemProv[Grootte],MATCH(tblGem[[#This Row],[Plaats]],tblGemProv[Gemeentenaam],0))</f>
        <v>Klein</v>
      </c>
      <c r="H946" s="59" t="str">
        <f>INDEX(tblGemProv[Provincie],MATCH(tblGem[[#This Row],[Plaats]],tblGemProv[Gemeentenaam],0))</f>
        <v>Noord-Holland</v>
      </c>
      <c r="I946" s="68">
        <f>INDEX(tblGemProv[InwonerAantal],MATCH(tblGem[[#This Row],[Plaats]],tblGemProv[Gemeentenaam],0))</f>
        <v>13496</v>
      </c>
      <c r="J946" s="69">
        <f>tblGem[[#This Row],[Aantal]]/INDEX($N$5:$N$16,MATCH(tblGem[[#This Row],[Prov]],$M$5:$M$16,0))*100000</f>
        <v>0.14128374650587636</v>
      </c>
      <c r="K946" s="69">
        <f>tblGem[[#This Row],[Aantal]]/tblGem[[#This Row],[Inwoners]]*100000</f>
        <v>29.638411381149968</v>
      </c>
      <c r="L946" s="59"/>
      <c r="M946" s="60"/>
      <c r="N946" s="58"/>
    </row>
    <row r="947" spans="2:14" x14ac:dyDescent="0.3">
      <c r="B947" s="63">
        <v>43911</v>
      </c>
      <c r="C947" s="66" t="s">
        <v>234</v>
      </c>
      <c r="D947" s="65">
        <v>29.4</v>
      </c>
      <c r="E947" s="66">
        <v>3</v>
      </c>
      <c r="F947" s="67">
        <f>tblGem[[#This Row],[Aantal]]-SUMIFS(tblGem[Aantal],tblGem[Datum],tblGem[[#This Row],[Datum]]-1,tblGem[Plaats],tblGem[[#This Row],[Plaats]])</f>
        <v>1</v>
      </c>
      <c r="G947" s="59" t="str">
        <f>INDEX(tblGemProv[Grootte],MATCH(tblGem[[#This Row],[Plaats]],tblGemProv[Gemeentenaam],0))</f>
        <v>Klein</v>
      </c>
      <c r="H947" s="59" t="str">
        <f>INDEX(tblGemProv[Provincie],MATCH(tblGem[[#This Row],[Plaats]],tblGemProv[Gemeentenaam],0))</f>
        <v>Utrecht</v>
      </c>
      <c r="I947" s="68">
        <f>INDEX(tblGemProv[InwonerAantal],MATCH(tblGem[[#This Row],[Plaats]],tblGemProv[Gemeentenaam],0))</f>
        <v>10180</v>
      </c>
      <c r="J947" s="69">
        <f>tblGem[[#This Row],[Aantal]]/INDEX($N$5:$N$16,MATCH(tblGem[[#This Row],[Prov]],$M$5:$M$16,0))*100000</f>
        <v>0.22547609276988362</v>
      </c>
      <c r="K947" s="69">
        <f>tblGem[[#This Row],[Aantal]]/tblGem[[#This Row],[Inwoners]]*100000</f>
        <v>29.469548133595286</v>
      </c>
      <c r="L947" s="59"/>
      <c r="M947" s="60"/>
      <c r="N947" s="58"/>
    </row>
    <row r="948" spans="2:14" x14ac:dyDescent="0.3">
      <c r="B948" s="63">
        <v>43911</v>
      </c>
      <c r="C948" s="66" t="s">
        <v>235</v>
      </c>
      <c r="D948" s="65">
        <v>42.1</v>
      </c>
      <c r="E948" s="66">
        <v>20</v>
      </c>
      <c r="F948" s="67">
        <f>tblGem[[#This Row],[Aantal]]-SUMIFS(tblGem[Aantal],tblGem[Datum],tblGem[[#This Row],[Datum]]-1,tblGem[Plaats],tblGem[[#This Row],[Plaats]])</f>
        <v>5</v>
      </c>
      <c r="G948" s="59" t="str">
        <f>INDEX(tblGemProv[Grootte],MATCH(tblGem[[#This Row],[Plaats]],tblGemProv[Gemeentenaam],0))</f>
        <v>Klein</v>
      </c>
      <c r="H948" s="59" t="str">
        <f>INDEX(tblGemProv[Provincie],MATCH(tblGem[[#This Row],[Plaats]],tblGemProv[Gemeentenaam],0))</f>
        <v>Gelderland</v>
      </c>
      <c r="I948" s="68">
        <f>INDEX(tblGemProv[InwonerAantal],MATCH(tblGem[[#This Row],[Plaats]],tblGemProv[Gemeentenaam],0))</f>
        <v>47481</v>
      </c>
      <c r="J948" s="69">
        <f>tblGem[[#This Row],[Aantal]]/INDEX($N$5:$N$16,MATCH(tblGem[[#This Row],[Prov]],$M$5:$M$16,0))*100000</f>
        <v>0.97082524514550972</v>
      </c>
      <c r="K948" s="69">
        <f>tblGem[[#This Row],[Aantal]]/tblGem[[#This Row],[Inwoners]]*100000</f>
        <v>42.122112002695815</v>
      </c>
      <c r="L948" s="59"/>
      <c r="M948" s="60"/>
      <c r="N948" s="58"/>
    </row>
    <row r="949" spans="2:14" x14ac:dyDescent="0.3">
      <c r="B949" s="63">
        <v>43911</v>
      </c>
      <c r="C949" s="66" t="s">
        <v>236</v>
      </c>
      <c r="D949" s="65">
        <v>6.2</v>
      </c>
      <c r="E949" s="66">
        <v>2</v>
      </c>
      <c r="F949" s="67">
        <f>tblGem[[#This Row],[Aantal]]-SUMIFS(tblGem[Aantal],tblGem[Datum],tblGem[[#This Row],[Datum]]-1,tblGem[Plaats],tblGem[[#This Row],[Plaats]])</f>
        <v>0</v>
      </c>
      <c r="G949" s="59" t="str">
        <f>INDEX(tblGemProv[Grootte],MATCH(tblGem[[#This Row],[Plaats]],tblGemProv[Gemeentenaam],0))</f>
        <v>Klein</v>
      </c>
      <c r="H949" s="59" t="str">
        <f>INDEX(tblGemProv[Provincie],MATCH(tblGem[[#This Row],[Plaats]],tblGemProv[Gemeentenaam],0))</f>
        <v>Zuid-Holland</v>
      </c>
      <c r="I949" s="68">
        <f>INDEX(tblGemProv[InwonerAantal],MATCH(tblGem[[#This Row],[Plaats]],tblGemProv[Gemeentenaam],0))</f>
        <v>32264</v>
      </c>
      <c r="J949" s="69">
        <f>tblGem[[#This Row],[Aantal]]/INDEX($N$5:$N$16,MATCH(tblGem[[#This Row],[Prov]],$M$5:$M$16,0))*100000</f>
        <v>5.4854484765538218E-2</v>
      </c>
      <c r="K949" s="69">
        <f>tblGem[[#This Row],[Aantal]]/tblGem[[#This Row],[Inwoners]]*100000</f>
        <v>6.1988594098685841</v>
      </c>
      <c r="L949" s="59"/>
      <c r="M949" s="60"/>
      <c r="N949" s="58"/>
    </row>
    <row r="950" spans="2:14" x14ac:dyDescent="0.3">
      <c r="B950" s="63">
        <v>43911</v>
      </c>
      <c r="C950" s="66" t="s">
        <v>237</v>
      </c>
      <c r="D950" s="65">
        <v>145.5</v>
      </c>
      <c r="E950" s="66">
        <v>63</v>
      </c>
      <c r="F950" s="67">
        <f>tblGem[[#This Row],[Aantal]]-SUMIFS(tblGem[Aantal],tblGem[Datum],tblGem[[#This Row],[Datum]]-1,tblGem[Plaats],tblGem[[#This Row],[Plaats]])</f>
        <v>14</v>
      </c>
      <c r="G950" s="59" t="str">
        <f>INDEX(tblGemProv[Grootte],MATCH(tblGem[[#This Row],[Plaats]],tblGemProv[Gemeentenaam],0))</f>
        <v>Klein</v>
      </c>
      <c r="H950" s="59" t="str">
        <f>INDEX(tblGemProv[Provincie],MATCH(tblGem[[#This Row],[Plaats]],tblGemProv[Gemeentenaam],0))</f>
        <v>Limburg</v>
      </c>
      <c r="I950" s="68">
        <f>INDEX(tblGemProv[InwonerAantal],MATCH(tblGem[[#This Row],[Plaats]],tblGemProv[Gemeentenaam],0))</f>
        <v>43312</v>
      </c>
      <c r="J950" s="69">
        <f>tblGem[[#This Row],[Aantal]]/INDEX($N$5:$N$16,MATCH(tblGem[[#This Row],[Prov]],$M$5:$M$16,0))*100000</f>
        <v>5.6391078394340131</v>
      </c>
      <c r="K950" s="69">
        <f>tblGem[[#This Row],[Aantal]]/tblGem[[#This Row],[Inwoners]]*100000</f>
        <v>145.45622460288143</v>
      </c>
      <c r="L950" s="59"/>
      <c r="M950" s="60"/>
      <c r="N950" s="58"/>
    </row>
    <row r="951" spans="2:14" x14ac:dyDescent="0.3">
      <c r="B951" s="63">
        <v>43911</v>
      </c>
      <c r="C951" s="66" t="s">
        <v>238</v>
      </c>
      <c r="D951" s="65">
        <v>16.399999999999999</v>
      </c>
      <c r="E951" s="66">
        <v>2</v>
      </c>
      <c r="F951" s="67">
        <f>tblGem[[#This Row],[Aantal]]-SUMIFS(tblGem[Aantal],tblGem[Datum],tblGem[[#This Row],[Datum]]-1,tblGem[Plaats],tblGem[[#This Row],[Plaats]])</f>
        <v>1</v>
      </c>
      <c r="G951" s="59" t="str">
        <f>INDEX(tblGemProv[Grootte],MATCH(tblGem[[#This Row],[Plaats]],tblGemProv[Gemeentenaam],0))</f>
        <v>Klein</v>
      </c>
      <c r="H951" s="59" t="str">
        <f>INDEX(tblGemProv[Provincie],MATCH(tblGem[[#This Row],[Plaats]],tblGemProv[Gemeentenaam],0))</f>
        <v>Groningen</v>
      </c>
      <c r="I951" s="68">
        <f>INDEX(tblGemProv[InwonerAantal],MATCH(tblGem[[#This Row],[Plaats]],tblGemProv[Gemeentenaam],0))</f>
        <v>12245</v>
      </c>
      <c r="J951" s="69">
        <f>tblGem[[#This Row],[Aantal]]/INDEX($N$5:$N$16,MATCH(tblGem[[#This Row],[Prov]],$M$5:$M$16,0))*100000</f>
        <v>0.34308671688312575</v>
      </c>
      <c r="K951" s="69">
        <f>tblGem[[#This Row],[Aantal]]/tblGem[[#This Row],[Inwoners]]*100000</f>
        <v>16.333197223356471</v>
      </c>
      <c r="L951" s="59"/>
      <c r="M951" s="60"/>
      <c r="N951" s="58"/>
    </row>
    <row r="952" spans="2:14" x14ac:dyDescent="0.3">
      <c r="B952" s="63">
        <v>43911</v>
      </c>
      <c r="C952" s="66" t="s">
        <v>239</v>
      </c>
      <c r="D952" s="65">
        <v>20.2</v>
      </c>
      <c r="E952" s="66">
        <v>11</v>
      </c>
      <c r="F952" s="67">
        <f>tblGem[[#This Row],[Aantal]]-SUMIFS(tblGem[Aantal],tblGem[Datum],tblGem[[#This Row],[Datum]]-1,tblGem[Plaats],tblGem[[#This Row],[Plaats]])</f>
        <v>0</v>
      </c>
      <c r="G952" s="59" t="str">
        <f>INDEX(tblGemProv[Grootte],MATCH(tblGem[[#This Row],[Plaats]],tblGemProv[Gemeentenaam],0))</f>
        <v>Middelgroot</v>
      </c>
      <c r="H952" s="59" t="str">
        <f>INDEX(tblGemProv[Provincie],MATCH(tblGem[[#This Row],[Plaats]],tblGemProv[Gemeentenaam],0))</f>
        <v>Zuid-Holland</v>
      </c>
      <c r="I952" s="68">
        <f>INDEX(tblGemProv[InwonerAantal],MATCH(tblGem[[#This Row],[Plaats]],tblGemProv[Gemeentenaam],0))</f>
        <v>53634</v>
      </c>
      <c r="J952" s="69">
        <f>tblGem[[#This Row],[Aantal]]/INDEX($N$5:$N$16,MATCH(tblGem[[#This Row],[Prov]],$M$5:$M$16,0))*100000</f>
        <v>0.30169966621046018</v>
      </c>
      <c r="K952" s="69">
        <f>tblGem[[#This Row],[Aantal]]/tblGem[[#This Row],[Inwoners]]*100000</f>
        <v>20.509378379386213</v>
      </c>
      <c r="L952" s="59"/>
      <c r="M952" s="60"/>
      <c r="N952" s="58"/>
    </row>
    <row r="953" spans="2:14" x14ac:dyDescent="0.3">
      <c r="B953" s="63">
        <v>43911</v>
      </c>
      <c r="C953" s="66" t="s">
        <v>240</v>
      </c>
      <c r="D953" s="65">
        <v>17.5</v>
      </c>
      <c r="E953" s="66">
        <v>14</v>
      </c>
      <c r="F953" s="67">
        <f>tblGem[[#This Row],[Aantal]]-SUMIFS(tblGem[Aantal],tblGem[Datum],tblGem[[#This Row],[Datum]]-1,tblGem[Plaats],tblGem[[#This Row],[Plaats]])</f>
        <v>3</v>
      </c>
      <c r="G953" s="59" t="str">
        <f>INDEX(tblGemProv[Grootte],MATCH(tblGem[[#This Row],[Plaats]],tblGemProv[Gemeentenaam],0))</f>
        <v>Middelgroot</v>
      </c>
      <c r="H953" s="59" t="str">
        <f>INDEX(tblGemProv[Provincie],MATCH(tblGem[[#This Row],[Plaats]],tblGemProv[Gemeentenaam],0))</f>
        <v>Noord-Holland</v>
      </c>
      <c r="I953" s="68">
        <f>INDEX(tblGemProv[InwonerAantal],MATCH(tblGem[[#This Row],[Plaats]],tblGemProv[Gemeentenaam],0))</f>
        <v>79983</v>
      </c>
      <c r="J953" s="69">
        <f>tblGem[[#This Row],[Aantal]]/INDEX($N$5:$N$16,MATCH(tblGem[[#This Row],[Prov]],$M$5:$M$16,0))*100000</f>
        <v>0.49449311277056723</v>
      </c>
      <c r="K953" s="69">
        <f>tblGem[[#This Row],[Aantal]]/tblGem[[#This Row],[Inwoners]]*100000</f>
        <v>17.503719540402336</v>
      </c>
      <c r="L953" s="59"/>
      <c r="M953" s="60"/>
      <c r="N953" s="58"/>
    </row>
    <row r="954" spans="2:14" x14ac:dyDescent="0.3">
      <c r="B954" s="63">
        <v>43911</v>
      </c>
      <c r="C954" s="66" t="s">
        <v>241</v>
      </c>
      <c r="D954" s="65">
        <v>12.4</v>
      </c>
      <c r="E954" s="66">
        <v>3</v>
      </c>
      <c r="F954" s="67">
        <f>tblGem[[#This Row],[Aantal]]-SUMIFS(tblGem[Aantal],tblGem[Datum],tblGem[[#This Row],[Datum]]-1,tblGem[Plaats],tblGem[[#This Row],[Plaats]])</f>
        <v>0</v>
      </c>
      <c r="G954" s="59" t="str">
        <f>INDEX(tblGemProv[Grootte],MATCH(tblGem[[#This Row],[Plaats]],tblGemProv[Gemeentenaam],0))</f>
        <v>Klein</v>
      </c>
      <c r="H954" s="59" t="str">
        <f>INDEX(tblGemProv[Provincie],MATCH(tblGem[[#This Row],[Plaats]],tblGemProv[Gemeentenaam],0))</f>
        <v>Gelderland</v>
      </c>
      <c r="I954" s="68">
        <f>INDEX(tblGemProv[InwonerAantal],MATCH(tblGem[[#This Row],[Plaats]],tblGemProv[Gemeentenaam],0))</f>
        <v>24313</v>
      </c>
      <c r="J954" s="69">
        <f>tblGem[[#This Row],[Aantal]]/INDEX($N$5:$N$16,MATCH(tblGem[[#This Row],[Prov]],$M$5:$M$16,0))*100000</f>
        <v>0.14562378677182647</v>
      </c>
      <c r="K954" s="69">
        <f>tblGem[[#This Row],[Aantal]]/tblGem[[#This Row],[Inwoners]]*100000</f>
        <v>12.339077859581293</v>
      </c>
      <c r="L954" s="59"/>
      <c r="M954" s="60"/>
      <c r="N954" s="58"/>
    </row>
    <row r="955" spans="2:14" x14ac:dyDescent="0.3">
      <c r="B955" s="63">
        <v>43911</v>
      </c>
      <c r="C955" s="66" t="s">
        <v>242</v>
      </c>
      <c r="D955" s="65">
        <v>8</v>
      </c>
      <c r="E955" s="66">
        <v>3</v>
      </c>
      <c r="F955" s="67">
        <f>tblGem[[#This Row],[Aantal]]-SUMIFS(tblGem[Aantal],tblGem[Datum],tblGem[[#This Row],[Datum]]-1,tblGem[Plaats],tblGem[[#This Row],[Plaats]])</f>
        <v>0</v>
      </c>
      <c r="G955" s="59" t="str">
        <f>INDEX(tblGemProv[Grootte],MATCH(tblGem[[#This Row],[Plaats]],tblGemProv[Gemeentenaam],0))</f>
        <v>Klein</v>
      </c>
      <c r="H955" s="59" t="str">
        <f>INDEX(tblGemProv[Provincie],MATCH(tblGem[[#This Row],[Plaats]],tblGemProv[Gemeentenaam],0))</f>
        <v>Overijssel</v>
      </c>
      <c r="I955" s="68">
        <f>INDEX(tblGemProv[InwonerAantal],MATCH(tblGem[[#This Row],[Plaats]],tblGemProv[Gemeentenaam],0))</f>
        <v>37158</v>
      </c>
      <c r="J955" s="69">
        <f>tblGem[[#This Row],[Aantal]]/INDEX($N$5:$N$16,MATCH(tblGem[[#This Row],[Prov]],$M$5:$M$16,0))*100000</f>
        <v>0.26052951756012371</v>
      </c>
      <c r="K955" s="69">
        <f>tblGem[[#This Row],[Aantal]]/tblGem[[#This Row],[Inwoners]]*100000</f>
        <v>8.0736315194574519</v>
      </c>
      <c r="L955" s="59"/>
      <c r="M955" s="60"/>
      <c r="N955" s="58"/>
    </row>
    <row r="956" spans="2:14" x14ac:dyDescent="0.3">
      <c r="B956" s="63">
        <v>43911</v>
      </c>
      <c r="C956" s="66" t="s">
        <v>243</v>
      </c>
      <c r="D956" s="65">
        <v>22</v>
      </c>
      <c r="E956" s="66">
        <v>5</v>
      </c>
      <c r="F956" s="67">
        <f>tblGem[[#This Row],[Aantal]]-SUMIFS(tblGem[Aantal],tblGem[Datum],tblGem[[#This Row],[Datum]]-1,tblGem[Plaats],tblGem[[#This Row],[Plaats]])</f>
        <v>0</v>
      </c>
      <c r="G956" s="59" t="str">
        <f>INDEX(tblGemProv[Grootte],MATCH(tblGem[[#This Row],[Plaats]],tblGemProv[Gemeentenaam],0))</f>
        <v>Klein</v>
      </c>
      <c r="H956" s="59" t="str">
        <f>INDEX(tblGemProv[Provincie],MATCH(tblGem[[#This Row],[Plaats]],tblGemProv[Gemeentenaam],0))</f>
        <v>Zeeland</v>
      </c>
      <c r="I956" s="68">
        <f>INDEX(tblGemProv[InwonerAantal],MATCH(tblGem[[#This Row],[Plaats]],tblGemProv[Gemeentenaam],0))</f>
        <v>22555</v>
      </c>
      <c r="J956" s="69">
        <f>tblGem[[#This Row],[Aantal]]/INDEX($N$5:$N$16,MATCH(tblGem[[#This Row],[Prov]],$M$5:$M$16,0))*100000</f>
        <v>1.307859713735666</v>
      </c>
      <c r="K956" s="69">
        <f>tblGem[[#This Row],[Aantal]]/tblGem[[#This Row],[Inwoners]]*100000</f>
        <v>22.168033695411214</v>
      </c>
      <c r="L956" s="59"/>
      <c r="M956" s="60"/>
      <c r="N956" s="58"/>
    </row>
    <row r="957" spans="2:14" x14ac:dyDescent="0.3">
      <c r="B957" s="63">
        <v>43911</v>
      </c>
      <c r="C957" s="66" t="s">
        <v>244</v>
      </c>
      <c r="D957" s="65">
        <v>28.8</v>
      </c>
      <c r="E957" s="66">
        <v>9</v>
      </c>
      <c r="F957" s="67">
        <f>tblGem[[#This Row],[Aantal]]-SUMIFS(tblGem[Aantal],tblGem[Datum],tblGem[[#This Row],[Datum]]-1,tblGem[Plaats],tblGem[[#This Row],[Plaats]])</f>
        <v>0</v>
      </c>
      <c r="G957" s="59" t="str">
        <f>INDEX(tblGemProv[Grootte],MATCH(tblGem[[#This Row],[Plaats]],tblGemProv[Gemeentenaam],0))</f>
        <v>Klein</v>
      </c>
      <c r="H957" s="59" t="str">
        <f>INDEX(tblGemProv[Provincie],MATCH(tblGem[[#This Row],[Plaats]],tblGemProv[Gemeentenaam],0))</f>
        <v>Gelderland</v>
      </c>
      <c r="I957" s="68">
        <f>INDEX(tblGemProv[InwonerAantal],MATCH(tblGem[[#This Row],[Plaats]],tblGemProv[Gemeentenaam],0))</f>
        <v>31338</v>
      </c>
      <c r="J957" s="69">
        <f>tblGem[[#This Row],[Aantal]]/INDEX($N$5:$N$16,MATCH(tblGem[[#This Row],[Prov]],$M$5:$M$16,0))*100000</f>
        <v>0.43687136031547941</v>
      </c>
      <c r="K957" s="69">
        <f>tblGem[[#This Row],[Aantal]]/tblGem[[#This Row],[Inwoners]]*100000</f>
        <v>28.71912693854107</v>
      </c>
      <c r="L957" s="59"/>
      <c r="M957" s="60"/>
      <c r="N957" s="58"/>
    </row>
    <row r="958" spans="2:14" x14ac:dyDescent="0.3">
      <c r="B958" s="63">
        <v>43911</v>
      </c>
      <c r="C958" s="66" t="s">
        <v>245</v>
      </c>
      <c r="D958" s="65">
        <v>0</v>
      </c>
      <c r="E958" s="66">
        <v>0</v>
      </c>
      <c r="F958" s="67">
        <f>tblGem[[#This Row],[Aantal]]-SUMIFS(tblGem[Aantal],tblGem[Datum],tblGem[[#This Row],[Datum]]-1,tblGem[Plaats],tblGem[[#This Row],[Plaats]])</f>
        <v>0</v>
      </c>
      <c r="G958" s="59" t="str">
        <f>INDEX(tblGemProv[Grootte],MATCH(tblGem[[#This Row],[Plaats]],tblGemProv[Gemeentenaam],0))</f>
        <v>Klein</v>
      </c>
      <c r="H958" s="59" t="str">
        <f>INDEX(tblGemProv[Provincie],MATCH(tblGem[[#This Row],[Plaats]],tblGemProv[Gemeentenaam],0))</f>
        <v>Utrecht</v>
      </c>
      <c r="I958" s="68">
        <f>INDEX(tblGemProv[InwonerAantal],MATCH(tblGem[[#This Row],[Plaats]],tblGemProv[Gemeentenaam],0))</f>
        <v>5175</v>
      </c>
      <c r="J958" s="69">
        <f>tblGem[[#This Row],[Aantal]]/INDEX($N$5:$N$16,MATCH(tblGem[[#This Row],[Prov]],$M$5:$M$16,0))*100000</f>
        <v>0</v>
      </c>
      <c r="K958" s="69">
        <f>tblGem[[#This Row],[Aantal]]/tblGem[[#This Row],[Inwoners]]*100000</f>
        <v>0</v>
      </c>
      <c r="L958" s="59"/>
      <c r="M958" s="60"/>
      <c r="N958" s="58"/>
    </row>
    <row r="959" spans="2:14" x14ac:dyDescent="0.3">
      <c r="B959" s="63">
        <v>43911</v>
      </c>
      <c r="C959" s="66" t="s">
        <v>246</v>
      </c>
      <c r="D959" s="65">
        <v>0</v>
      </c>
      <c r="E959" s="66">
        <v>0</v>
      </c>
      <c r="F959" s="67">
        <f>tblGem[[#This Row],[Aantal]]-SUMIFS(tblGem[Aantal],tblGem[Datum],tblGem[[#This Row],[Datum]]-1,tblGem[Plaats],tblGem[[#This Row],[Plaats]])</f>
        <v>0</v>
      </c>
      <c r="G959" s="59" t="str">
        <f>INDEX(tblGemProv[Grootte],MATCH(tblGem[[#This Row],[Plaats]],tblGemProv[Gemeentenaam],0))</f>
        <v>Klein</v>
      </c>
      <c r="H959" s="59" t="str">
        <f>INDEX(tblGemProv[Provincie],MATCH(tblGem[[#This Row],[Plaats]],tblGemProv[Gemeentenaam],0))</f>
        <v>Noord-Brabant</v>
      </c>
      <c r="I959" s="68">
        <f>INDEX(tblGemProv[InwonerAantal],MATCH(tblGem[[#This Row],[Plaats]],tblGemProv[Gemeentenaam],0))</f>
        <v>13040</v>
      </c>
      <c r="J959" s="69">
        <f>tblGem[[#This Row],[Aantal]]/INDEX($N$5:$N$16,MATCH(tblGem[[#This Row],[Prov]],$M$5:$M$16,0))*100000</f>
        <v>0</v>
      </c>
      <c r="K959" s="69">
        <f>tblGem[[#This Row],[Aantal]]/tblGem[[#This Row],[Inwoners]]*100000</f>
        <v>0</v>
      </c>
      <c r="L959" s="59"/>
      <c r="M959" s="60"/>
      <c r="N959" s="58"/>
    </row>
    <row r="960" spans="2:14" x14ac:dyDescent="0.3">
      <c r="B960" s="63">
        <v>43911</v>
      </c>
      <c r="C960" s="66" t="s">
        <v>247</v>
      </c>
      <c r="D960" s="65">
        <v>16</v>
      </c>
      <c r="E960" s="66">
        <v>7</v>
      </c>
      <c r="F960" s="67">
        <f>tblGem[[#This Row],[Aantal]]-SUMIFS(tblGem[Aantal],tblGem[Datum],tblGem[[#This Row],[Datum]]-1,tblGem[Plaats],tblGem[[#This Row],[Plaats]])</f>
        <v>0</v>
      </c>
      <c r="G960" s="59" t="str">
        <f>INDEX(tblGemProv[Grootte],MATCH(tblGem[[#This Row],[Plaats]],tblGemProv[Gemeentenaam],0))</f>
        <v>Klein</v>
      </c>
      <c r="H960" s="59" t="str">
        <f>INDEX(tblGemProv[Provincie],MATCH(tblGem[[#This Row],[Plaats]],tblGemProv[Gemeentenaam],0))</f>
        <v>Gelderland</v>
      </c>
      <c r="I960" s="68">
        <f>INDEX(tblGemProv[InwonerAantal],MATCH(tblGem[[#This Row],[Plaats]],tblGemProv[Gemeentenaam],0))</f>
        <v>43527</v>
      </c>
      <c r="J960" s="69">
        <f>tblGem[[#This Row],[Aantal]]/INDEX($N$5:$N$16,MATCH(tblGem[[#This Row],[Prov]],$M$5:$M$16,0))*100000</f>
        <v>0.33978883580092839</v>
      </c>
      <c r="K960" s="69">
        <f>tblGem[[#This Row],[Aantal]]/tblGem[[#This Row],[Inwoners]]*100000</f>
        <v>16.081972109265514</v>
      </c>
      <c r="L960" s="59"/>
      <c r="M960" s="60"/>
      <c r="N960" s="58"/>
    </row>
    <row r="961" spans="2:14" x14ac:dyDescent="0.3">
      <c r="B961" s="63">
        <v>43911</v>
      </c>
      <c r="C961" s="66" t="s">
        <v>248</v>
      </c>
      <c r="D961" s="65">
        <v>0</v>
      </c>
      <c r="E961" s="66">
        <v>0</v>
      </c>
      <c r="F961" s="67">
        <f>tblGem[[#This Row],[Aantal]]-SUMIFS(tblGem[Aantal],tblGem[Datum],tblGem[[#This Row],[Datum]]-1,tblGem[Plaats],tblGem[[#This Row],[Plaats]])</f>
        <v>0</v>
      </c>
      <c r="G961" s="59" t="str">
        <f>INDEX(tblGemProv[Grootte],MATCH(tblGem[[#This Row],[Plaats]],tblGemProv[Gemeentenaam],0))</f>
        <v>Klein</v>
      </c>
      <c r="H961" s="59" t="str">
        <f>INDEX(tblGemProv[Provincie],MATCH(tblGem[[#This Row],[Plaats]],tblGemProv[Gemeentenaam],0))</f>
        <v>Utrecht</v>
      </c>
      <c r="I961" s="68">
        <f>INDEX(tblGemProv[InwonerAantal],MATCH(tblGem[[#This Row],[Plaats]],tblGemProv[Gemeentenaam],0))</f>
        <v>19816</v>
      </c>
      <c r="J961" s="69">
        <f>tblGem[[#This Row],[Aantal]]/INDEX($N$5:$N$16,MATCH(tblGem[[#This Row],[Prov]],$M$5:$M$16,0))*100000</f>
        <v>0</v>
      </c>
      <c r="K961" s="69">
        <f>tblGem[[#This Row],[Aantal]]/tblGem[[#This Row],[Inwoners]]*100000</f>
        <v>0</v>
      </c>
      <c r="L961" s="59"/>
      <c r="M961" s="60"/>
      <c r="N961" s="58"/>
    </row>
    <row r="962" spans="2:14" x14ac:dyDescent="0.3">
      <c r="B962" s="63">
        <v>43911</v>
      </c>
      <c r="C962" s="66" t="s">
        <v>249</v>
      </c>
      <c r="D962" s="65">
        <v>8.6999999999999993</v>
      </c>
      <c r="E962" s="66">
        <v>4</v>
      </c>
      <c r="F962" s="67">
        <f>tblGem[[#This Row],[Aantal]]-SUMIFS(tblGem[Aantal],tblGem[Datum],tblGem[[#This Row],[Datum]]-1,tblGem[Plaats],tblGem[[#This Row],[Plaats]])</f>
        <v>2</v>
      </c>
      <c r="G962" s="59" t="str">
        <f>INDEX(tblGemProv[Grootte],MATCH(tblGem[[#This Row],[Plaats]],tblGemProv[Gemeentenaam],0))</f>
        <v>Klein</v>
      </c>
      <c r="H962" s="59" t="str">
        <f>INDEX(tblGemProv[Provincie],MATCH(tblGem[[#This Row],[Plaats]],tblGemProv[Gemeentenaam],0))</f>
        <v>Zuid-Holland</v>
      </c>
      <c r="I962" s="68">
        <f>INDEX(tblGemProv[InwonerAantal],MATCH(tblGem[[#This Row],[Plaats]],tblGemProv[Gemeentenaam],0))</f>
        <v>45789</v>
      </c>
      <c r="J962" s="69">
        <f>tblGem[[#This Row],[Aantal]]/INDEX($N$5:$N$16,MATCH(tblGem[[#This Row],[Prov]],$M$5:$M$16,0))*100000</f>
        <v>0.10970896953107644</v>
      </c>
      <c r="K962" s="69">
        <f>tblGem[[#This Row],[Aantal]]/tblGem[[#This Row],[Inwoners]]*100000</f>
        <v>8.7357225534517031</v>
      </c>
      <c r="L962" s="59"/>
      <c r="M962" s="60"/>
      <c r="N962" s="58"/>
    </row>
    <row r="963" spans="2:14" x14ac:dyDescent="0.3">
      <c r="B963" s="63">
        <v>43911</v>
      </c>
      <c r="C963" s="66" t="s">
        <v>250</v>
      </c>
      <c r="D963" s="65">
        <v>7.8</v>
      </c>
      <c r="E963" s="66">
        <v>3</v>
      </c>
      <c r="F963" s="67">
        <f>tblGem[[#This Row],[Aantal]]-SUMIFS(tblGem[Aantal],tblGem[Datum],tblGem[[#This Row],[Datum]]-1,tblGem[Plaats],tblGem[[#This Row],[Plaats]])</f>
        <v>1</v>
      </c>
      <c r="G963" s="59" t="str">
        <f>INDEX(tblGemProv[Grootte],MATCH(tblGem[[#This Row],[Plaats]],tblGemProv[Gemeentenaam],0))</f>
        <v>Klein</v>
      </c>
      <c r="H963" s="59" t="str">
        <f>INDEX(tblGemProv[Provincie],MATCH(tblGem[[#This Row],[Plaats]],tblGemProv[Gemeentenaam],0))</f>
        <v>Overijssel</v>
      </c>
      <c r="I963" s="68">
        <f>INDEX(tblGemProv[InwonerAantal],MATCH(tblGem[[#This Row],[Plaats]],tblGemProv[Gemeentenaam],0))</f>
        <v>38097</v>
      </c>
      <c r="J963" s="69">
        <f>tblGem[[#This Row],[Aantal]]/INDEX($N$5:$N$16,MATCH(tblGem[[#This Row],[Prov]],$M$5:$M$16,0))*100000</f>
        <v>0.26052951756012371</v>
      </c>
      <c r="K963" s="69">
        <f>tblGem[[#This Row],[Aantal]]/tblGem[[#This Row],[Inwoners]]*100000</f>
        <v>7.8746357980943387</v>
      </c>
      <c r="L963" s="59"/>
      <c r="M963" s="60"/>
      <c r="N963" s="58"/>
    </row>
    <row r="964" spans="2:14" x14ac:dyDescent="0.3">
      <c r="B964" s="63">
        <v>43911</v>
      </c>
      <c r="C964" s="66" t="s">
        <v>251</v>
      </c>
      <c r="D964" s="65">
        <v>7.5</v>
      </c>
      <c r="E964" s="66">
        <v>4</v>
      </c>
      <c r="F964" s="67">
        <f>tblGem[[#This Row],[Aantal]]-SUMIFS(tblGem[Aantal],tblGem[Datum],tblGem[[#This Row],[Datum]]-1,tblGem[Plaats],tblGem[[#This Row],[Plaats]])</f>
        <v>0</v>
      </c>
      <c r="G964" s="59" t="str">
        <f>INDEX(tblGemProv[Grootte],MATCH(tblGem[[#This Row],[Plaats]],tblGemProv[Gemeentenaam],0))</f>
        <v>Middelgroot</v>
      </c>
      <c r="H964" s="59" t="str">
        <f>INDEX(tblGemProv[Provincie],MATCH(tblGem[[#This Row],[Plaats]],tblGemProv[Gemeentenaam],0))</f>
        <v>Zuid-Holland</v>
      </c>
      <c r="I964" s="68">
        <f>INDEX(tblGemProv[InwonerAantal],MATCH(tblGem[[#This Row],[Plaats]],tblGemProv[Gemeentenaam],0))</f>
        <v>52208</v>
      </c>
      <c r="J964" s="69">
        <f>tblGem[[#This Row],[Aantal]]/INDEX($N$5:$N$16,MATCH(tblGem[[#This Row],[Prov]],$M$5:$M$16,0))*100000</f>
        <v>0.10970896953107644</v>
      </c>
      <c r="K964" s="69">
        <f>tblGem[[#This Row],[Aantal]]/tblGem[[#This Row],[Inwoners]]*100000</f>
        <v>7.6616610481152314</v>
      </c>
      <c r="L964" s="59"/>
      <c r="M964" s="60"/>
      <c r="N964" s="58"/>
    </row>
    <row r="965" spans="2:14" x14ac:dyDescent="0.3">
      <c r="B965" s="63">
        <v>43911</v>
      </c>
      <c r="C965" s="66" t="s">
        <v>252</v>
      </c>
      <c r="D965" s="65">
        <v>19.399999999999999</v>
      </c>
      <c r="E965" s="66">
        <v>4</v>
      </c>
      <c r="F965" s="67">
        <f>tblGem[[#This Row],[Aantal]]-SUMIFS(tblGem[Aantal],tblGem[Datum],tblGem[[#This Row],[Datum]]-1,tblGem[Plaats],tblGem[[#This Row],[Plaats]])</f>
        <v>0</v>
      </c>
      <c r="G965" s="59" t="str">
        <f>INDEX(tblGemProv[Grootte],MATCH(tblGem[[#This Row],[Plaats]],tblGemProv[Gemeentenaam],0))</f>
        <v>Klein</v>
      </c>
      <c r="H965" s="59" t="str">
        <f>INDEX(tblGemProv[Provincie],MATCH(tblGem[[#This Row],[Plaats]],tblGemProv[Gemeentenaam],0))</f>
        <v>Limburg</v>
      </c>
      <c r="I965" s="68">
        <f>INDEX(tblGemProv[InwonerAantal],MATCH(tblGem[[#This Row],[Plaats]],tblGemProv[Gemeentenaam],0))</f>
        <v>20728</v>
      </c>
      <c r="J965" s="69">
        <f>tblGem[[#This Row],[Aantal]]/INDEX($N$5:$N$16,MATCH(tblGem[[#This Row],[Prov]],$M$5:$M$16,0))*100000</f>
        <v>0.35803859297993729</v>
      </c>
      <c r="K965" s="69">
        <f>tblGem[[#This Row],[Aantal]]/tblGem[[#This Row],[Inwoners]]*100000</f>
        <v>19.297568506368197</v>
      </c>
      <c r="L965" s="59"/>
      <c r="M965" s="60"/>
      <c r="N965" s="58"/>
    </row>
    <row r="966" spans="2:14" x14ac:dyDescent="0.3">
      <c r="B966" s="63">
        <v>43911</v>
      </c>
      <c r="C966" s="66" t="s">
        <v>253</v>
      </c>
      <c r="D966" s="65">
        <v>30.9</v>
      </c>
      <c r="E966" s="66">
        <v>18</v>
      </c>
      <c r="F966" s="67">
        <f>tblGem[[#This Row],[Aantal]]-SUMIFS(tblGem[Aantal],tblGem[Datum],tblGem[[#This Row],[Datum]]-1,tblGem[Plaats],tblGem[[#This Row],[Plaats]])</f>
        <v>3</v>
      </c>
      <c r="G966" s="59" t="str">
        <f>INDEX(tblGemProv[Grootte],MATCH(tblGem[[#This Row],[Plaats]],tblGemProv[Gemeentenaam],0))</f>
        <v>Middelgroot</v>
      </c>
      <c r="H966" s="59" t="str">
        <f>INDEX(tblGemProv[Provincie],MATCH(tblGem[[#This Row],[Plaats]],tblGemProv[Gemeentenaam],0))</f>
        <v>Limburg</v>
      </c>
      <c r="I966" s="68">
        <f>INDEX(tblGemProv[InwonerAantal],MATCH(tblGem[[#This Row],[Plaats]],tblGemProv[Gemeentenaam],0))</f>
        <v>57761</v>
      </c>
      <c r="J966" s="69">
        <f>tblGem[[#This Row],[Aantal]]/INDEX($N$5:$N$16,MATCH(tblGem[[#This Row],[Prov]],$M$5:$M$16,0))*100000</f>
        <v>1.611173668409718</v>
      </c>
      <c r="K966" s="69">
        <f>tblGem[[#This Row],[Aantal]]/tblGem[[#This Row],[Inwoners]]*100000</f>
        <v>31.162895379235124</v>
      </c>
      <c r="L966" s="59"/>
      <c r="M966" s="60"/>
      <c r="N966" s="58"/>
    </row>
    <row r="967" spans="2:14" x14ac:dyDescent="0.3">
      <c r="B967" s="63">
        <v>43911</v>
      </c>
      <c r="C967" s="66" t="s">
        <v>254</v>
      </c>
      <c r="D967" s="65">
        <v>10.4</v>
      </c>
      <c r="E967" s="66">
        <v>8</v>
      </c>
      <c r="F967" s="67">
        <f>tblGem[[#This Row],[Aantal]]-SUMIFS(tblGem[Aantal],tblGem[Datum],tblGem[[#This Row],[Datum]]-1,tblGem[Plaats],tblGem[[#This Row],[Plaats]])</f>
        <v>0</v>
      </c>
      <c r="G967" s="59" t="str">
        <f>INDEX(tblGemProv[Grootte],MATCH(tblGem[[#This Row],[Plaats]],tblGemProv[Gemeentenaam],0))</f>
        <v>Middelgroot</v>
      </c>
      <c r="H967" s="59" t="str">
        <f>INDEX(tblGemProv[Provincie],MATCH(tblGem[[#This Row],[Plaats]],tblGemProv[Gemeentenaam],0))</f>
        <v>Noord-Brabant</v>
      </c>
      <c r="I967" s="68">
        <f>INDEX(tblGemProv[InwonerAantal],MATCH(tblGem[[#This Row],[Plaats]],tblGemProv[Gemeentenaam],0))</f>
        <v>77000</v>
      </c>
      <c r="J967" s="69">
        <f>tblGem[[#This Row],[Aantal]]/INDEX($N$5:$N$16,MATCH(tblGem[[#This Row],[Prov]],$M$5:$M$16,0))*100000</f>
        <v>0.31641989869816944</v>
      </c>
      <c r="K967" s="69">
        <f>tblGem[[#This Row],[Aantal]]/tblGem[[#This Row],[Inwoners]]*100000</f>
        <v>10.38961038961039</v>
      </c>
      <c r="L967" s="59"/>
      <c r="M967" s="60"/>
      <c r="N967" s="58"/>
    </row>
    <row r="968" spans="2:14" x14ac:dyDescent="0.3">
      <c r="B968" s="63">
        <v>43911</v>
      </c>
      <c r="C968" s="66" t="s">
        <v>255</v>
      </c>
      <c r="D968" s="65">
        <v>18.600000000000001</v>
      </c>
      <c r="E968" s="66">
        <v>120</v>
      </c>
      <c r="F968" s="67">
        <f>tblGem[[#This Row],[Aantal]]-SUMIFS(tblGem[Aantal],tblGem[Datum],tblGem[[#This Row],[Datum]]-1,tblGem[Plaats],tblGem[[#This Row],[Plaats]])</f>
        <v>16</v>
      </c>
      <c r="G968" s="59" t="str">
        <f>INDEX(tblGemProv[Grootte],MATCH(tblGem[[#This Row],[Plaats]],tblGemProv[Gemeentenaam],0))</f>
        <v>Groot</v>
      </c>
      <c r="H968" s="59" t="str">
        <f>INDEX(tblGemProv[Provincie],MATCH(tblGem[[#This Row],[Plaats]],tblGemProv[Gemeentenaam],0))</f>
        <v>Zuid-Holland</v>
      </c>
      <c r="I968" s="68">
        <f>INDEX(tblGemProv[InwonerAantal],MATCH(tblGem[[#This Row],[Plaats]],tblGemProv[Gemeentenaam],0))</f>
        <v>638712</v>
      </c>
      <c r="J968" s="69">
        <f>tblGem[[#This Row],[Aantal]]/INDEX($N$5:$N$16,MATCH(tblGem[[#This Row],[Prov]],$M$5:$M$16,0))*100000</f>
        <v>3.2912690859322926</v>
      </c>
      <c r="K968" s="69">
        <f>tblGem[[#This Row],[Aantal]]/tblGem[[#This Row],[Inwoners]]*100000</f>
        <v>18.787810468567994</v>
      </c>
      <c r="L968" s="59"/>
      <c r="M968" s="60"/>
      <c r="N968" s="58"/>
    </row>
    <row r="969" spans="2:14" x14ac:dyDescent="0.3">
      <c r="B969" s="63">
        <v>43911</v>
      </c>
      <c r="C969" s="66" t="s">
        <v>256</v>
      </c>
      <c r="D969" s="65">
        <v>120.9</v>
      </c>
      <c r="E969" s="66">
        <v>2</v>
      </c>
      <c r="F969" s="67">
        <f>tblGem[[#This Row],[Aantal]]-SUMIFS(tblGem[Aantal],tblGem[Datum],tblGem[[#This Row],[Datum]]-1,tblGem[Plaats],tblGem[[#This Row],[Plaats]])</f>
        <v>0</v>
      </c>
      <c r="G969" s="59" t="str">
        <f>INDEX(tblGemProv[Grootte],MATCH(tblGem[[#This Row],[Plaats]],tblGemProv[Gemeentenaam],0))</f>
        <v>Klein</v>
      </c>
      <c r="H969" s="59" t="str">
        <f>INDEX(tblGemProv[Provincie],MATCH(tblGem[[#This Row],[Plaats]],tblGemProv[Gemeentenaam],0))</f>
        <v>Gelderland</v>
      </c>
      <c r="I969" s="68">
        <f>INDEX(tblGemProv[InwonerAantal],MATCH(tblGem[[#This Row],[Plaats]],tblGemProv[Gemeentenaam],0))</f>
        <v>1575</v>
      </c>
      <c r="J969" s="69">
        <f>tblGem[[#This Row],[Aantal]]/INDEX($N$5:$N$16,MATCH(tblGem[[#This Row],[Prov]],$M$5:$M$16,0))*100000</f>
        <v>9.7082524514550975E-2</v>
      </c>
      <c r="K969" s="69">
        <f>tblGem[[#This Row],[Aantal]]/tblGem[[#This Row],[Inwoners]]*100000</f>
        <v>126.98412698412699</v>
      </c>
      <c r="L969" s="59"/>
      <c r="M969" s="60"/>
      <c r="N969" s="58"/>
    </row>
    <row r="970" spans="2:14" x14ac:dyDescent="0.3">
      <c r="B970" s="63">
        <v>43911</v>
      </c>
      <c r="C970" s="66" t="s">
        <v>257</v>
      </c>
      <c r="D970" s="65">
        <v>26.6</v>
      </c>
      <c r="E970" s="66">
        <v>6</v>
      </c>
      <c r="F970" s="67">
        <f>tblGem[[#This Row],[Aantal]]-SUMIFS(tblGem[Aantal],tblGem[Datum],tblGem[[#This Row],[Datum]]-1,tblGem[Plaats],tblGem[[#This Row],[Plaats]])</f>
        <v>3</v>
      </c>
      <c r="G970" s="59" t="str">
        <f>INDEX(tblGemProv[Grootte],MATCH(tblGem[[#This Row],[Plaats]],tblGemProv[Gemeentenaam],0))</f>
        <v>Klein</v>
      </c>
      <c r="H970" s="59" t="str">
        <f>INDEX(tblGemProv[Provincie],MATCH(tblGem[[#This Row],[Plaats]],tblGemProv[Gemeentenaam],0))</f>
        <v>Noord-Brabant</v>
      </c>
      <c r="I970" s="68">
        <f>INDEX(tblGemProv[InwonerAantal],MATCH(tblGem[[#This Row],[Plaats]],tblGemProv[Gemeentenaam],0))</f>
        <v>22401</v>
      </c>
      <c r="J970" s="69">
        <f>tblGem[[#This Row],[Aantal]]/INDEX($N$5:$N$16,MATCH(tblGem[[#This Row],[Prov]],$M$5:$M$16,0))*100000</f>
        <v>0.23731492402362706</v>
      </c>
      <c r="K970" s="69">
        <f>tblGem[[#This Row],[Aantal]]/tblGem[[#This Row],[Inwoners]]*100000</f>
        <v>26.784518548279099</v>
      </c>
      <c r="L970" s="59"/>
      <c r="M970" s="60"/>
      <c r="N970" s="58"/>
    </row>
    <row r="971" spans="2:14" x14ac:dyDescent="0.3">
      <c r="B971" s="63">
        <v>43911</v>
      </c>
      <c r="C971" s="66" t="s">
        <v>258</v>
      </c>
      <c r="D971" s="65">
        <v>15</v>
      </c>
      <c r="E971" s="66">
        <v>7</v>
      </c>
      <c r="F971" s="67">
        <f>tblGem[[#This Row],[Aantal]]-SUMIFS(tblGem[Aantal],tblGem[Datum],tblGem[[#This Row],[Datum]]-1,tblGem[Plaats],tblGem[[#This Row],[Plaats]])</f>
        <v>1</v>
      </c>
      <c r="G971" s="59" t="str">
        <f>INDEX(tblGemProv[Grootte],MATCH(tblGem[[#This Row],[Plaats]],tblGemProv[Gemeentenaam],0))</f>
        <v>Klein</v>
      </c>
      <c r="H971" s="59" t="str">
        <f>INDEX(tblGemProv[Provincie],MATCH(tblGem[[#This Row],[Plaats]],tblGemProv[Gemeentenaam],0))</f>
        <v>Noord-Holland</v>
      </c>
      <c r="I971" s="68">
        <f>INDEX(tblGemProv[InwonerAantal],MATCH(tblGem[[#This Row],[Plaats]],tblGemProv[Gemeentenaam],0))</f>
        <v>46379</v>
      </c>
      <c r="J971" s="69">
        <f>tblGem[[#This Row],[Aantal]]/INDEX($N$5:$N$16,MATCH(tblGem[[#This Row],[Prov]],$M$5:$M$16,0))*100000</f>
        <v>0.24724655638528362</v>
      </c>
      <c r="K971" s="69">
        <f>tblGem[[#This Row],[Aantal]]/tblGem[[#This Row],[Inwoners]]*100000</f>
        <v>15.09303779727894</v>
      </c>
      <c r="L971" s="59"/>
      <c r="M971" s="60"/>
      <c r="N971" s="58"/>
    </row>
    <row r="972" spans="2:14" x14ac:dyDescent="0.3">
      <c r="B972" s="63">
        <v>43911</v>
      </c>
      <c r="C972" s="66" t="s">
        <v>259</v>
      </c>
      <c r="D972" s="65">
        <v>0</v>
      </c>
      <c r="E972" s="66">
        <v>0</v>
      </c>
      <c r="F972" s="67">
        <f>tblGem[[#This Row],[Aantal]]-SUMIFS(tblGem[Aantal],tblGem[Datum],tblGem[[#This Row],[Datum]]-1,tblGem[Plaats],tblGem[[#This Row],[Plaats]])</f>
        <v>0</v>
      </c>
      <c r="G972" s="59" t="str">
        <f>INDEX(tblGemProv[Grootte],MATCH(tblGem[[#This Row],[Plaats]],tblGemProv[Gemeentenaam],0))</f>
        <v>Klein</v>
      </c>
      <c r="H972" s="59" t="str">
        <f>INDEX(tblGemProv[Provincie],MATCH(tblGem[[#This Row],[Plaats]],tblGemProv[Gemeentenaam],0))</f>
        <v>Gelderland</v>
      </c>
      <c r="I972" s="68">
        <f>INDEX(tblGemProv[InwonerAantal],MATCH(tblGem[[#This Row],[Plaats]],tblGemProv[Gemeentenaam],0))</f>
        <v>9751</v>
      </c>
      <c r="J972" s="69">
        <f>tblGem[[#This Row],[Aantal]]/INDEX($N$5:$N$16,MATCH(tblGem[[#This Row],[Prov]],$M$5:$M$16,0))*100000</f>
        <v>0</v>
      </c>
      <c r="K972" s="69">
        <f>tblGem[[#This Row],[Aantal]]/tblGem[[#This Row],[Inwoners]]*100000</f>
        <v>0</v>
      </c>
      <c r="L972" s="59"/>
      <c r="M972" s="60"/>
      <c r="N972" s="58"/>
    </row>
    <row r="973" spans="2:14" x14ac:dyDescent="0.3">
      <c r="B973" s="63">
        <v>43911</v>
      </c>
      <c r="C973" s="66" t="s">
        <v>260</v>
      </c>
      <c r="D973" s="65">
        <v>7.7</v>
      </c>
      <c r="E973" s="66">
        <v>6</v>
      </c>
      <c r="F973" s="67">
        <f>tblGem[[#This Row],[Aantal]]-SUMIFS(tblGem[Aantal],tblGem[Datum],tblGem[[#This Row],[Datum]]-1,tblGem[Plaats],tblGem[[#This Row],[Plaats]])</f>
        <v>2</v>
      </c>
      <c r="G973" s="59" t="str">
        <f>INDEX(tblGemProv[Grootte],MATCH(tblGem[[#This Row],[Plaats]],tblGemProv[Gemeentenaam],0))</f>
        <v>Middelgroot</v>
      </c>
      <c r="H973" s="59" t="str">
        <f>INDEX(tblGemProv[Provincie],MATCH(tblGem[[#This Row],[Plaats]],tblGemProv[Gemeentenaam],0))</f>
        <v>Zuid-Holland</v>
      </c>
      <c r="I973" s="68">
        <f>INDEX(tblGemProv[InwonerAantal],MATCH(tblGem[[#This Row],[Plaats]],tblGemProv[Gemeentenaam],0))</f>
        <v>77907</v>
      </c>
      <c r="J973" s="69">
        <f>tblGem[[#This Row],[Aantal]]/INDEX($N$5:$N$16,MATCH(tblGem[[#This Row],[Prov]],$M$5:$M$16,0))*100000</f>
        <v>0.16456345429661468</v>
      </c>
      <c r="K973" s="69">
        <f>tblGem[[#This Row],[Aantal]]/tblGem[[#This Row],[Inwoners]]*100000</f>
        <v>7.7014902383611226</v>
      </c>
      <c r="L973" s="59"/>
      <c r="M973" s="60"/>
      <c r="N973" s="58"/>
    </row>
    <row r="974" spans="2:14" x14ac:dyDescent="0.3">
      <c r="B974" s="63">
        <v>43911</v>
      </c>
      <c r="C974" s="66" t="s">
        <v>261</v>
      </c>
      <c r="D974" s="65">
        <v>0</v>
      </c>
      <c r="E974" s="66">
        <v>0</v>
      </c>
      <c r="F974" s="67">
        <f>tblGem[[#This Row],[Aantal]]-SUMIFS(tblGem[Aantal],tblGem[Datum],tblGem[[#This Row],[Datum]]-1,tblGem[Plaats],tblGem[[#This Row],[Plaats]])</f>
        <v>0</v>
      </c>
      <c r="G974" s="59" t="str">
        <f>INDEX(tblGemProv[Grootte],MATCH(tblGem[[#This Row],[Plaats]],tblGemProv[Gemeentenaam],0))</f>
        <v>Klein</v>
      </c>
      <c r="H974" s="59" t="str">
        <f>INDEX(tblGemProv[Provincie],MATCH(tblGem[[#This Row],[Plaats]],tblGemProv[Gemeentenaam],0))</f>
        <v>Friesland</v>
      </c>
      <c r="I974" s="68">
        <f>INDEX(tblGemProv[InwonerAantal],MATCH(tblGem[[#This Row],[Plaats]],tblGemProv[Gemeentenaam],0))</f>
        <v>932</v>
      </c>
      <c r="J974" s="69">
        <f>tblGem[[#This Row],[Aantal]]/INDEX($N$5:$N$16,MATCH(tblGem[[#This Row],[Prov]],$M$5:$M$16,0))*100000</f>
        <v>0</v>
      </c>
      <c r="K974" s="69">
        <f>tblGem[[#This Row],[Aantal]]/tblGem[[#This Row],[Inwoners]]*100000</f>
        <v>0</v>
      </c>
      <c r="L974" s="59"/>
      <c r="M974" s="60"/>
      <c r="N974" s="58"/>
    </row>
    <row r="975" spans="2:14" x14ac:dyDescent="0.3">
      <c r="B975" s="63">
        <v>43911</v>
      </c>
      <c r="C975" s="66" t="s">
        <v>262</v>
      </c>
      <c r="D975" s="65">
        <v>8.9</v>
      </c>
      <c r="E975" s="66">
        <v>3</v>
      </c>
      <c r="F975" s="67">
        <f>tblGem[[#This Row],[Aantal]]-SUMIFS(tblGem[Aantal],tblGem[Datum],tblGem[[#This Row],[Datum]]-1,tblGem[Plaats],tblGem[[#This Row],[Plaats]])</f>
        <v>1</v>
      </c>
      <c r="G975" s="59" t="str">
        <f>INDEX(tblGemProv[Grootte],MATCH(tblGem[[#This Row],[Plaats]],tblGemProv[Gemeentenaam],0))</f>
        <v>Klein</v>
      </c>
      <c r="H975" s="59" t="str">
        <f>INDEX(tblGemProv[Provincie],MATCH(tblGem[[#This Row],[Plaats]],tblGemProv[Gemeentenaam],0))</f>
        <v>Zeeland</v>
      </c>
      <c r="I975" s="68">
        <f>INDEX(tblGemProv[InwonerAantal],MATCH(tblGem[[#This Row],[Plaats]],tblGemProv[Gemeentenaam],0))</f>
        <v>33687</v>
      </c>
      <c r="J975" s="69">
        <f>tblGem[[#This Row],[Aantal]]/INDEX($N$5:$N$16,MATCH(tblGem[[#This Row],[Prov]],$M$5:$M$16,0))*100000</f>
        <v>0.78471582824139952</v>
      </c>
      <c r="K975" s="69">
        <f>tblGem[[#This Row],[Aantal]]/tblGem[[#This Row],[Inwoners]]*100000</f>
        <v>8.90551251224508</v>
      </c>
      <c r="L975" s="59"/>
      <c r="M975" s="60"/>
      <c r="N975" s="58"/>
    </row>
    <row r="976" spans="2:14" x14ac:dyDescent="0.3">
      <c r="B976" s="63">
        <v>43911</v>
      </c>
      <c r="C976" s="78" t="s">
        <v>2</v>
      </c>
      <c r="D976" s="65">
        <v>8.1999999999999993</v>
      </c>
      <c r="E976" s="66">
        <v>44</v>
      </c>
      <c r="F976" s="67">
        <f>tblGem[[#This Row],[Aantal]]-SUMIFS(tblGem[Aantal],tblGem[Datum],tblGem[[#This Row],[Datum]]-1,tblGem[Plaats],tblGem[[#This Row],[Plaats]])</f>
        <v>8</v>
      </c>
      <c r="G976" s="59" t="str">
        <f>INDEX(tblGemProv[Grootte],MATCH(tblGem[[#This Row],[Plaats]],tblGemProv[Gemeentenaam],0))</f>
        <v>Groot</v>
      </c>
      <c r="H976" s="59" t="str">
        <f>INDEX(tblGemProv[Provincie],MATCH(tblGem[[#This Row],[Plaats]],tblGemProv[Gemeentenaam],0))</f>
        <v>Zuid-Holland</v>
      </c>
      <c r="I976" s="68">
        <f>INDEX(tblGemProv[InwonerAantal],MATCH(tblGem[[#This Row],[Plaats]],tblGemProv[Gemeentenaam],0))</f>
        <v>532561</v>
      </c>
      <c r="J976" s="69">
        <f>tblGem[[#This Row],[Aantal]]/INDEX($N$5:$N$16,MATCH(tblGem[[#This Row],[Prov]],$M$5:$M$16,0))*100000</f>
        <v>1.2067986648418407</v>
      </c>
      <c r="K976" s="69">
        <f>tblGem[[#This Row],[Aantal]]/tblGem[[#This Row],[Inwoners]]*100000</f>
        <v>8.2619643571346764</v>
      </c>
      <c r="L976" s="59"/>
      <c r="M976" s="60"/>
      <c r="N976" s="58"/>
    </row>
    <row r="977" spans="2:14" x14ac:dyDescent="0.3">
      <c r="B977" s="63">
        <v>43911</v>
      </c>
      <c r="C977" s="78" t="s">
        <v>3</v>
      </c>
      <c r="D977" s="65">
        <v>29.2</v>
      </c>
      <c r="E977" s="66">
        <v>45</v>
      </c>
      <c r="F977" s="67">
        <f>tblGem[[#This Row],[Aantal]]-SUMIFS(tblGem[Aantal],tblGem[Datum],tblGem[[#This Row],[Datum]]-1,tblGem[Plaats],tblGem[[#This Row],[Plaats]])</f>
        <v>7</v>
      </c>
      <c r="G977" s="59" t="str">
        <f>INDEX(tblGemProv[Grootte],MATCH(tblGem[[#This Row],[Plaats]],tblGemProv[Gemeentenaam],0))</f>
        <v>Groot</v>
      </c>
      <c r="H977" s="59" t="str">
        <f>INDEX(tblGemProv[Provincie],MATCH(tblGem[[#This Row],[Plaats]],tblGemProv[Gemeentenaam],0))</f>
        <v>Noord-Brabant</v>
      </c>
      <c r="I977" s="68">
        <f>INDEX(tblGemProv[InwonerAantal],MATCH(tblGem[[#This Row],[Plaats]],tblGemProv[Gemeentenaam],0))</f>
        <v>153434</v>
      </c>
      <c r="J977" s="69">
        <f>tblGem[[#This Row],[Aantal]]/INDEX($N$5:$N$16,MATCH(tblGem[[#This Row],[Prov]],$M$5:$M$16,0))*100000</f>
        <v>1.779861930177203</v>
      </c>
      <c r="K977" s="69">
        <f>tblGem[[#This Row],[Aantal]]/tblGem[[#This Row],[Inwoners]]*100000</f>
        <v>29.328571242358276</v>
      </c>
      <c r="L977" s="59"/>
      <c r="M977" s="60"/>
      <c r="N977" s="58"/>
    </row>
    <row r="978" spans="2:14" x14ac:dyDescent="0.3">
      <c r="B978" s="63">
        <v>43911</v>
      </c>
      <c r="C978" s="66" t="s">
        <v>263</v>
      </c>
      <c r="D978" s="65">
        <v>47.5</v>
      </c>
      <c r="E978" s="66">
        <v>5</v>
      </c>
      <c r="F978" s="67">
        <f>tblGem[[#This Row],[Aantal]]-SUMIFS(tblGem[Aantal],tblGem[Datum],tblGem[[#This Row],[Datum]]-1,tblGem[Plaats],tblGem[[#This Row],[Plaats]])</f>
        <v>0</v>
      </c>
      <c r="G978" s="59" t="str">
        <f>INDEX(tblGemProv[Grootte],MATCH(tblGem[[#This Row],[Plaats]],tblGemProv[Gemeentenaam],0))</f>
        <v>Klein</v>
      </c>
      <c r="H978" s="59" t="str">
        <f>INDEX(tblGemProv[Provincie],MATCH(tblGem[[#This Row],[Plaats]],tblGemProv[Gemeentenaam],0))</f>
        <v>Limburg</v>
      </c>
      <c r="I978" s="68">
        <f>INDEX(tblGemProv[InwonerAantal],MATCH(tblGem[[#This Row],[Plaats]],tblGemProv[Gemeentenaam],0))</f>
        <v>10561</v>
      </c>
      <c r="J978" s="69">
        <f>tblGem[[#This Row],[Aantal]]/INDEX($N$5:$N$16,MATCH(tblGem[[#This Row],[Prov]],$M$5:$M$16,0))*100000</f>
        <v>0.44754824122492165</v>
      </c>
      <c r="K978" s="69">
        <f>tblGem[[#This Row],[Aantal]]/tblGem[[#This Row],[Inwoners]]*100000</f>
        <v>47.344001515008053</v>
      </c>
      <c r="L978" s="59"/>
      <c r="M978" s="60"/>
      <c r="N978" s="58"/>
    </row>
    <row r="979" spans="2:14" x14ac:dyDescent="0.3">
      <c r="B979" s="63">
        <v>43911</v>
      </c>
      <c r="C979" s="66" t="s">
        <v>264</v>
      </c>
      <c r="D979" s="65">
        <v>103.4</v>
      </c>
      <c r="E979" s="66">
        <v>12</v>
      </c>
      <c r="F979" s="67">
        <f>tblGem[[#This Row],[Aantal]]-SUMIFS(tblGem[Aantal],tblGem[Datum],tblGem[[#This Row],[Datum]]-1,tblGem[Plaats],tblGem[[#This Row],[Plaats]])</f>
        <v>2</v>
      </c>
      <c r="G979" s="59" t="str">
        <f>INDEX(tblGemProv[Grootte],MATCH(tblGem[[#This Row],[Plaats]],tblGemProv[Gemeentenaam],0))</f>
        <v>Klein</v>
      </c>
      <c r="H979" s="59" t="str">
        <f>INDEX(tblGemProv[Provincie],MATCH(tblGem[[#This Row],[Plaats]],tblGemProv[Gemeentenaam],0))</f>
        <v>Noord-Brabant</v>
      </c>
      <c r="I979" s="68">
        <f>INDEX(tblGemProv[InwonerAantal],MATCH(tblGem[[#This Row],[Plaats]],tblGemProv[Gemeentenaam],0))</f>
        <v>11577</v>
      </c>
      <c r="J979" s="69">
        <f>tblGem[[#This Row],[Aantal]]/INDEX($N$5:$N$16,MATCH(tblGem[[#This Row],[Prov]],$M$5:$M$16,0))*100000</f>
        <v>0.47462984804725411</v>
      </c>
      <c r="K979" s="69">
        <f>tblGem[[#This Row],[Aantal]]/tblGem[[#This Row],[Inwoners]]*100000</f>
        <v>103.65379632029024</v>
      </c>
      <c r="L979" s="59"/>
      <c r="M979" s="60"/>
      <c r="N979" s="58"/>
    </row>
    <row r="980" spans="2:14" x14ac:dyDescent="0.3">
      <c r="B980" s="63">
        <v>43911</v>
      </c>
      <c r="C980" s="66" t="s">
        <v>265</v>
      </c>
      <c r="D980" s="65">
        <v>41.4</v>
      </c>
      <c r="E980" s="66">
        <v>12</v>
      </c>
      <c r="F980" s="67">
        <f>tblGem[[#This Row],[Aantal]]-SUMIFS(tblGem[Aantal],tblGem[Datum],tblGem[[#This Row],[Datum]]-1,tblGem[Plaats],tblGem[[#This Row],[Plaats]])</f>
        <v>0</v>
      </c>
      <c r="G980" s="59" t="str">
        <f>INDEX(tblGemProv[Grootte],MATCH(tblGem[[#This Row],[Plaats]],tblGemProv[Gemeentenaam],0))</f>
        <v>Klein</v>
      </c>
      <c r="H980" s="59" t="str">
        <f>INDEX(tblGemProv[Provincie],MATCH(tblGem[[#This Row],[Plaats]],tblGemProv[Gemeentenaam],0))</f>
        <v>Noord-Brabant</v>
      </c>
      <c r="I980" s="68">
        <f>INDEX(tblGemProv[InwonerAantal],MATCH(tblGem[[#This Row],[Plaats]],tblGemProv[Gemeentenaam],0))</f>
        <v>28673</v>
      </c>
      <c r="J980" s="69">
        <f>tblGem[[#This Row],[Aantal]]/INDEX($N$5:$N$16,MATCH(tblGem[[#This Row],[Prov]],$M$5:$M$16,0))*100000</f>
        <v>0.47462984804725411</v>
      </c>
      <c r="K980" s="69">
        <f>tblGem[[#This Row],[Aantal]]/tblGem[[#This Row],[Inwoners]]*100000</f>
        <v>41.851218916750952</v>
      </c>
      <c r="L980" s="59"/>
      <c r="M980" s="60"/>
      <c r="N980" s="58"/>
    </row>
    <row r="981" spans="2:14" x14ac:dyDescent="0.3">
      <c r="B981" s="63">
        <v>43911</v>
      </c>
      <c r="C981" s="66" t="s">
        <v>266</v>
      </c>
      <c r="D981" s="65">
        <v>62.6</v>
      </c>
      <c r="E981" s="66">
        <v>58</v>
      </c>
      <c r="F981" s="67">
        <f>tblGem[[#This Row],[Aantal]]-SUMIFS(tblGem[Aantal],tblGem[Datum],tblGem[[#This Row],[Datum]]-1,tblGem[Plaats],tblGem[[#This Row],[Plaats]])</f>
        <v>0</v>
      </c>
      <c r="G981" s="59" t="str">
        <f>INDEX(tblGemProv[Grootte],MATCH(tblGem[[#This Row],[Plaats]],tblGemProv[Gemeentenaam],0))</f>
        <v>Middelgroot</v>
      </c>
      <c r="H981" s="59" t="str">
        <f>INDEX(tblGemProv[Provincie],MATCH(tblGem[[#This Row],[Plaats]],tblGemProv[Gemeentenaam],0))</f>
        <v>Limburg</v>
      </c>
      <c r="I981" s="68">
        <f>INDEX(tblGemProv[InwonerAantal],MATCH(tblGem[[#This Row],[Plaats]],tblGemProv[Gemeentenaam],0))</f>
        <v>92956</v>
      </c>
      <c r="J981" s="69">
        <f>tblGem[[#This Row],[Aantal]]/INDEX($N$5:$N$16,MATCH(tblGem[[#This Row],[Prov]],$M$5:$M$16,0))*100000</f>
        <v>5.191559598209091</v>
      </c>
      <c r="K981" s="69">
        <f>tblGem[[#This Row],[Aantal]]/tblGem[[#This Row],[Inwoners]]*100000</f>
        <v>62.395111665734326</v>
      </c>
      <c r="L981" s="59"/>
      <c r="M981" s="60"/>
      <c r="N981" s="58"/>
    </row>
    <row r="982" spans="2:14" x14ac:dyDescent="0.3">
      <c r="B982" s="63">
        <v>43911</v>
      </c>
      <c r="C982" s="66" t="s">
        <v>267</v>
      </c>
      <c r="D982" s="65">
        <v>12</v>
      </c>
      <c r="E982" s="66">
        <v>3</v>
      </c>
      <c r="F982" s="67">
        <f>tblGem[[#This Row],[Aantal]]-SUMIFS(tblGem[Aantal],tblGem[Datum],tblGem[[#This Row],[Datum]]-1,tblGem[Plaats],tblGem[[#This Row],[Plaats]])</f>
        <v>1</v>
      </c>
      <c r="G982" s="59" t="str">
        <f>INDEX(tblGemProv[Grootte],MATCH(tblGem[[#This Row],[Plaats]],tblGemProv[Gemeentenaam],0))</f>
        <v>Klein</v>
      </c>
      <c r="H982" s="59" t="str">
        <f>INDEX(tblGemProv[Provincie],MATCH(tblGem[[#This Row],[Plaats]],tblGemProv[Gemeentenaam],0))</f>
        <v>Zuid-Holland</v>
      </c>
      <c r="I982" s="68">
        <f>INDEX(tblGemProv[InwonerAantal],MATCH(tblGem[[#This Row],[Plaats]],tblGemProv[Gemeentenaam],0))</f>
        <v>25020</v>
      </c>
      <c r="J982" s="69">
        <f>tblGem[[#This Row],[Aantal]]/INDEX($N$5:$N$16,MATCH(tblGem[[#This Row],[Prov]],$M$5:$M$16,0))*100000</f>
        <v>8.2281727148307338E-2</v>
      </c>
      <c r="K982" s="69">
        <f>tblGem[[#This Row],[Aantal]]/tblGem[[#This Row],[Inwoners]]*100000</f>
        <v>11.990407673860911</v>
      </c>
      <c r="L982" s="59"/>
      <c r="M982" s="60"/>
      <c r="N982" s="58"/>
    </row>
    <row r="983" spans="2:14" x14ac:dyDescent="0.3">
      <c r="B983" s="63">
        <v>43911</v>
      </c>
      <c r="C983" s="66" t="s">
        <v>268</v>
      </c>
      <c r="D983" s="65">
        <v>12.8</v>
      </c>
      <c r="E983" s="66">
        <v>3</v>
      </c>
      <c r="F983" s="67">
        <f>tblGem[[#This Row],[Aantal]]-SUMIFS(tblGem[Aantal],tblGem[Datum],tblGem[[#This Row],[Datum]]-1,tblGem[Plaats],tblGem[[#This Row],[Plaats]])</f>
        <v>0</v>
      </c>
      <c r="G983" s="59" t="str">
        <f>INDEX(tblGemProv[Grootte],MATCH(tblGem[[#This Row],[Plaats]],tblGemProv[Gemeentenaam],0))</f>
        <v>Klein</v>
      </c>
      <c r="H983" s="59" t="str">
        <f>INDEX(tblGemProv[Provincie],MATCH(tblGem[[#This Row],[Plaats]],tblGemProv[Gemeentenaam],0))</f>
        <v>Zeeland</v>
      </c>
      <c r="I983" s="68">
        <f>INDEX(tblGemProv[InwonerAantal],MATCH(tblGem[[#This Row],[Plaats]],tblGemProv[Gemeentenaam],0))</f>
        <v>23526</v>
      </c>
      <c r="J983" s="69">
        <f>tblGem[[#This Row],[Aantal]]/INDEX($N$5:$N$16,MATCH(tblGem[[#This Row],[Prov]],$M$5:$M$16,0))*100000</f>
        <v>0.78471582824139952</v>
      </c>
      <c r="K983" s="69">
        <f>tblGem[[#This Row],[Aantal]]/tblGem[[#This Row],[Inwoners]]*100000</f>
        <v>12.751849018107626</v>
      </c>
      <c r="L983" s="59"/>
      <c r="M983" s="60"/>
      <c r="N983" s="58"/>
    </row>
    <row r="984" spans="2:14" x14ac:dyDescent="0.3">
      <c r="B984" s="63">
        <v>43911</v>
      </c>
      <c r="C984" s="66" t="s">
        <v>269</v>
      </c>
      <c r="D984" s="65">
        <v>5.4</v>
      </c>
      <c r="E984" s="66">
        <v>3</v>
      </c>
      <c r="F984" s="67">
        <f>tblGem[[#This Row],[Aantal]]-SUMIFS(tblGem[Aantal],tblGem[Datum],tblGem[[#This Row],[Datum]]-1,tblGem[Plaats],tblGem[[#This Row],[Plaats]])</f>
        <v>0</v>
      </c>
      <c r="G984" s="59" t="str">
        <f>INDEX(tblGemProv[Grootte],MATCH(tblGem[[#This Row],[Plaats]],tblGemProv[Gemeentenaam],0))</f>
        <v>Middelgroot</v>
      </c>
      <c r="H984" s="59" t="str">
        <f>INDEX(tblGemProv[Provincie],MATCH(tblGem[[#This Row],[Plaats]],tblGemProv[Gemeentenaam],0))</f>
        <v>Friesland</v>
      </c>
      <c r="I984" s="68">
        <f>INDEX(tblGemProv[InwonerAantal],MATCH(tblGem[[#This Row],[Plaats]],tblGemProv[Gemeentenaam],0))</f>
        <v>55889</v>
      </c>
      <c r="J984" s="69">
        <f>tblGem[[#This Row],[Aantal]]/INDEX($N$5:$N$16,MATCH(tblGem[[#This Row],[Prov]],$M$5:$M$16,0))*100000</f>
        <v>0.46348653108140681</v>
      </c>
      <c r="K984" s="69">
        <f>tblGem[[#This Row],[Aantal]]/tblGem[[#This Row],[Inwoners]]*100000</f>
        <v>5.3677825690207372</v>
      </c>
      <c r="L984" s="59"/>
      <c r="M984" s="60"/>
      <c r="N984" s="58"/>
    </row>
    <row r="985" spans="2:14" x14ac:dyDescent="0.3">
      <c r="B985" s="63">
        <v>43911</v>
      </c>
      <c r="C985" s="66" t="s">
        <v>270</v>
      </c>
      <c r="D985" s="65">
        <v>32.5</v>
      </c>
      <c r="E985" s="66">
        <v>15</v>
      </c>
      <c r="F985" s="67">
        <f>tblGem[[#This Row],[Aantal]]-SUMIFS(tblGem[Aantal],tblGem[Datum],tblGem[[#This Row],[Datum]]-1,tblGem[Plaats],tblGem[[#This Row],[Plaats]])</f>
        <v>1</v>
      </c>
      <c r="G985" s="59" t="str">
        <f>INDEX(tblGemProv[Grootte],MATCH(tblGem[[#This Row],[Plaats]],tblGemProv[Gemeentenaam],0))</f>
        <v>Klein</v>
      </c>
      <c r="H985" s="59" t="str">
        <f>INDEX(tblGemProv[Provincie],MATCH(tblGem[[#This Row],[Plaats]],tblGemProv[Gemeentenaam],0))</f>
        <v>Utrecht</v>
      </c>
      <c r="I985" s="68">
        <f>INDEX(tblGemProv[InwonerAantal],MATCH(tblGem[[#This Row],[Plaats]],tblGemProv[Gemeentenaam],0))</f>
        <v>46089</v>
      </c>
      <c r="J985" s="69">
        <f>tblGem[[#This Row],[Aantal]]/INDEX($N$5:$N$16,MATCH(tblGem[[#This Row],[Prov]],$M$5:$M$16,0))*100000</f>
        <v>1.127380463849418</v>
      </c>
      <c r="K985" s="69">
        <f>tblGem[[#This Row],[Aantal]]/tblGem[[#This Row],[Inwoners]]*100000</f>
        <v>32.545726746078238</v>
      </c>
      <c r="L985" s="59"/>
      <c r="M985" s="60"/>
      <c r="N985" s="58"/>
    </row>
    <row r="986" spans="2:14" x14ac:dyDescent="0.3">
      <c r="B986" s="63">
        <v>43911</v>
      </c>
      <c r="C986" s="66" t="s">
        <v>271</v>
      </c>
      <c r="D986" s="65">
        <v>25.9</v>
      </c>
      <c r="E986" s="66">
        <v>5</v>
      </c>
      <c r="F986" s="67">
        <f>tblGem[[#This Row],[Aantal]]-SUMIFS(tblGem[Aantal],tblGem[Datum],tblGem[[#This Row],[Datum]]-1,tblGem[Plaats],tblGem[[#This Row],[Plaats]])</f>
        <v>0</v>
      </c>
      <c r="G986" s="59" t="str">
        <f>INDEX(tblGemProv[Grootte],MATCH(tblGem[[#This Row],[Plaats]],tblGemProv[Gemeentenaam],0))</f>
        <v>Klein</v>
      </c>
      <c r="H986" s="59" t="str">
        <f>INDEX(tblGemProv[Provincie],MATCH(tblGem[[#This Row],[Plaats]],tblGemProv[Gemeentenaam],0))</f>
        <v>Noord-Brabant</v>
      </c>
      <c r="I986" s="68">
        <f>INDEX(tblGemProv[InwonerAantal],MATCH(tblGem[[#This Row],[Plaats]],tblGemProv[Gemeentenaam],0))</f>
        <v>19120</v>
      </c>
      <c r="J986" s="69">
        <f>tblGem[[#This Row],[Aantal]]/INDEX($N$5:$N$16,MATCH(tblGem[[#This Row],[Prov]],$M$5:$M$16,0))*100000</f>
        <v>0.1977624366863559</v>
      </c>
      <c r="K986" s="69">
        <f>tblGem[[#This Row],[Aantal]]/tblGem[[#This Row],[Inwoners]]*100000</f>
        <v>26.15062761506276</v>
      </c>
      <c r="L986" s="59"/>
      <c r="M986" s="60"/>
      <c r="N986" s="58"/>
    </row>
    <row r="987" spans="2:14" x14ac:dyDescent="0.3">
      <c r="B987" s="63">
        <v>43911</v>
      </c>
      <c r="C987" s="66" t="s">
        <v>272</v>
      </c>
      <c r="D987" s="65">
        <v>47.3</v>
      </c>
      <c r="E987" s="66">
        <v>8</v>
      </c>
      <c r="F987" s="67">
        <f>tblGem[[#This Row],[Aantal]]-SUMIFS(tblGem[Aantal],tblGem[Datum],tblGem[[#This Row],[Datum]]-1,tblGem[Plaats],tblGem[[#This Row],[Plaats]])</f>
        <v>1</v>
      </c>
      <c r="G987" s="59" t="str">
        <f>INDEX(tblGemProv[Grootte],MATCH(tblGem[[#This Row],[Plaats]],tblGemProv[Gemeentenaam],0))</f>
        <v>Klein</v>
      </c>
      <c r="H987" s="59" t="str">
        <f>INDEX(tblGemProv[Provincie],MATCH(tblGem[[#This Row],[Plaats]],tblGemProv[Gemeentenaam],0))</f>
        <v>Noord-Brabant</v>
      </c>
      <c r="I987" s="68">
        <f>INDEX(tblGemProv[InwonerAantal],MATCH(tblGem[[#This Row],[Plaats]],tblGemProv[Gemeentenaam],0))</f>
        <v>16753</v>
      </c>
      <c r="J987" s="69">
        <f>tblGem[[#This Row],[Aantal]]/INDEX($N$5:$N$16,MATCH(tblGem[[#This Row],[Prov]],$M$5:$M$16,0))*100000</f>
        <v>0.31641989869816944</v>
      </c>
      <c r="K987" s="69">
        <f>tblGem[[#This Row],[Aantal]]/tblGem[[#This Row],[Inwoners]]*100000</f>
        <v>47.752641317972902</v>
      </c>
      <c r="L987" s="59"/>
      <c r="M987" s="60"/>
      <c r="N987" s="58"/>
    </row>
    <row r="988" spans="2:14" x14ac:dyDescent="0.3">
      <c r="B988" s="63">
        <v>43911</v>
      </c>
      <c r="C988" s="66" t="s">
        <v>273</v>
      </c>
      <c r="D988" s="65">
        <v>0</v>
      </c>
      <c r="E988" s="66">
        <v>0</v>
      </c>
      <c r="F988" s="67">
        <f>tblGem[[#This Row],[Aantal]]-SUMIFS(tblGem[Aantal],tblGem[Datum],tblGem[[#This Row],[Datum]]-1,tblGem[Plaats],tblGem[[#This Row],[Plaats]])</f>
        <v>0</v>
      </c>
      <c r="G988" s="59" t="str">
        <f>INDEX(tblGemProv[Grootte],MATCH(tblGem[[#This Row],[Plaats]],tblGemProv[Gemeentenaam],0))</f>
        <v>Klein</v>
      </c>
      <c r="H988" s="59" t="str">
        <f>INDEX(tblGemProv[Provincie],MATCH(tblGem[[#This Row],[Plaats]],tblGemProv[Gemeentenaam],0))</f>
        <v>Groningen</v>
      </c>
      <c r="I988" s="68">
        <f>INDEX(tblGemProv[InwonerAantal],MATCH(tblGem[[#This Row],[Plaats]],tblGemProv[Gemeentenaam],0))</f>
        <v>32258</v>
      </c>
      <c r="J988" s="69">
        <f>tblGem[[#This Row],[Aantal]]/INDEX($N$5:$N$16,MATCH(tblGem[[#This Row],[Prov]],$M$5:$M$16,0))*100000</f>
        <v>0</v>
      </c>
      <c r="K988" s="69">
        <f>tblGem[[#This Row],[Aantal]]/tblGem[[#This Row],[Inwoners]]*100000</f>
        <v>0</v>
      </c>
      <c r="L988" s="59"/>
      <c r="M988" s="60"/>
      <c r="N988" s="58"/>
    </row>
    <row r="989" spans="2:14" x14ac:dyDescent="0.3">
      <c r="B989" s="63">
        <v>43911</v>
      </c>
      <c r="C989" s="66" t="s">
        <v>274</v>
      </c>
      <c r="D989" s="65">
        <v>17.600000000000001</v>
      </c>
      <c r="E989" s="66">
        <v>3</v>
      </c>
      <c r="F989" s="67">
        <f>tblGem[[#This Row],[Aantal]]-SUMIFS(tblGem[Aantal],tblGem[Datum],tblGem[[#This Row],[Datum]]-1,tblGem[Plaats],tblGem[[#This Row],[Plaats]])</f>
        <v>0</v>
      </c>
      <c r="G989" s="59" t="str">
        <f>INDEX(tblGemProv[Grootte],MATCH(tblGem[[#This Row],[Plaats]],tblGemProv[Gemeentenaam],0))</f>
        <v>Klein</v>
      </c>
      <c r="H989" s="59" t="str">
        <f>INDEX(tblGemProv[Provincie],MATCH(tblGem[[#This Row],[Plaats]],tblGemProv[Gemeentenaam],0))</f>
        <v>Overijssel</v>
      </c>
      <c r="I989" s="68">
        <f>INDEX(tblGemProv[InwonerAantal],MATCH(tblGem[[#This Row],[Plaats]],tblGemProv[Gemeentenaam],0))</f>
        <v>16797</v>
      </c>
      <c r="J989" s="69">
        <f>tblGem[[#This Row],[Aantal]]/INDEX($N$5:$N$16,MATCH(tblGem[[#This Row],[Prov]],$M$5:$M$16,0))*100000</f>
        <v>0.26052951756012371</v>
      </c>
      <c r="K989" s="69">
        <f>tblGem[[#This Row],[Aantal]]/tblGem[[#This Row],[Inwoners]]*100000</f>
        <v>17.860332202178959</v>
      </c>
      <c r="L989" s="59"/>
      <c r="M989" s="60"/>
      <c r="N989" s="58"/>
    </row>
    <row r="990" spans="2:14" x14ac:dyDescent="0.3">
      <c r="B990" s="63">
        <v>43911</v>
      </c>
      <c r="C990" s="66" t="s">
        <v>275</v>
      </c>
      <c r="D990" s="65">
        <v>23</v>
      </c>
      <c r="E990" s="66">
        <v>5</v>
      </c>
      <c r="F990" s="67">
        <f>tblGem[[#This Row],[Aantal]]-SUMIFS(tblGem[Aantal],tblGem[Datum],tblGem[[#This Row],[Datum]]-1,tblGem[Plaats],tblGem[[#This Row],[Plaats]])</f>
        <v>2</v>
      </c>
      <c r="G990" s="59" t="str">
        <f>INDEX(tblGemProv[Grootte],MATCH(tblGem[[#This Row],[Plaats]],tblGemProv[Gemeentenaam],0))</f>
        <v>Klein</v>
      </c>
      <c r="H990" s="59" t="str">
        <f>INDEX(tblGemProv[Provincie],MATCH(tblGem[[#This Row],[Plaats]],tblGemProv[Gemeentenaam],0))</f>
        <v>Noord-Holland</v>
      </c>
      <c r="I990" s="68">
        <f>INDEX(tblGemProv[InwonerAantal],MATCH(tblGem[[#This Row],[Plaats]],tblGemProv[Gemeentenaam],0))</f>
        <v>21670</v>
      </c>
      <c r="J990" s="69">
        <f>tblGem[[#This Row],[Aantal]]/INDEX($N$5:$N$16,MATCH(tblGem[[#This Row],[Prov]],$M$5:$M$16,0))*100000</f>
        <v>0.17660468313234542</v>
      </c>
      <c r="K990" s="69">
        <f>tblGem[[#This Row],[Aantal]]/tblGem[[#This Row],[Inwoners]]*100000</f>
        <v>23.073373327180434</v>
      </c>
      <c r="L990" s="59"/>
      <c r="M990" s="60"/>
      <c r="N990" s="58"/>
    </row>
    <row r="991" spans="2:14" x14ac:dyDescent="0.3">
      <c r="B991" s="63">
        <v>43911</v>
      </c>
      <c r="C991" s="66" t="s">
        <v>276</v>
      </c>
      <c r="D991" s="65">
        <v>20</v>
      </c>
      <c r="E991" s="66">
        <v>5</v>
      </c>
      <c r="F991" s="67">
        <f>tblGem[[#This Row],[Aantal]]-SUMIFS(tblGem[Aantal],tblGem[Datum],tblGem[[#This Row],[Datum]]-1,tblGem[Plaats],tblGem[[#This Row],[Plaats]])</f>
        <v>1</v>
      </c>
      <c r="G991" s="59" t="str">
        <f>INDEX(tblGemProv[Grootte],MATCH(tblGem[[#This Row],[Plaats]],tblGemProv[Gemeentenaam],0))</f>
        <v>Klein</v>
      </c>
      <c r="H991" s="59" t="str">
        <f>INDEX(tblGemProv[Provincie],MATCH(tblGem[[#This Row],[Plaats]],tblGemProv[Gemeentenaam],0))</f>
        <v>Noord-Brabant</v>
      </c>
      <c r="I991" s="68">
        <f>INDEX(tblGemProv[InwonerAantal],MATCH(tblGem[[#This Row],[Plaats]],tblGemProv[Gemeentenaam],0))</f>
        <v>24781</v>
      </c>
      <c r="J991" s="69">
        <f>tblGem[[#This Row],[Aantal]]/INDEX($N$5:$N$16,MATCH(tblGem[[#This Row],[Prov]],$M$5:$M$16,0))*100000</f>
        <v>0.1977624366863559</v>
      </c>
      <c r="K991" s="69">
        <f>tblGem[[#This Row],[Aantal]]/tblGem[[#This Row],[Inwoners]]*100000</f>
        <v>20.176748315241515</v>
      </c>
      <c r="L991" s="59"/>
      <c r="M991" s="60"/>
      <c r="N991" s="58"/>
    </row>
    <row r="992" spans="2:14" x14ac:dyDescent="0.3">
      <c r="B992" s="63">
        <v>43911</v>
      </c>
      <c r="C992" s="66" t="s">
        <v>277</v>
      </c>
      <c r="D992" s="65">
        <v>6.8</v>
      </c>
      <c r="E992" s="66">
        <v>3</v>
      </c>
      <c r="F992" s="67">
        <f>tblGem[[#This Row],[Aantal]]-SUMIFS(tblGem[Aantal],tblGem[Datum],tblGem[[#This Row],[Datum]]-1,tblGem[Plaats],tblGem[[#This Row],[Plaats]])</f>
        <v>2</v>
      </c>
      <c r="G992" s="59" t="str">
        <f>INDEX(tblGemProv[Grootte],MATCH(tblGem[[#This Row],[Plaats]],tblGemProv[Gemeentenaam],0))</f>
        <v>Klein</v>
      </c>
      <c r="H992" s="59" t="str">
        <f>INDEX(tblGemProv[Provincie],MATCH(tblGem[[#This Row],[Plaats]],tblGemProv[Gemeentenaam],0))</f>
        <v>Overijssel</v>
      </c>
      <c r="I992" s="68">
        <f>INDEX(tblGemProv[InwonerAantal],MATCH(tblGem[[#This Row],[Plaats]],tblGemProv[Gemeentenaam],0))</f>
        <v>43768</v>
      </c>
      <c r="J992" s="69">
        <f>tblGem[[#This Row],[Aantal]]/INDEX($N$5:$N$16,MATCH(tblGem[[#This Row],[Prov]],$M$5:$M$16,0))*100000</f>
        <v>0.26052951756012371</v>
      </c>
      <c r="K992" s="69">
        <f>tblGem[[#This Row],[Aantal]]/tblGem[[#This Row],[Inwoners]]*100000</f>
        <v>6.8543227929080608</v>
      </c>
      <c r="L992" s="59"/>
      <c r="M992" s="60"/>
      <c r="N992" s="58"/>
    </row>
    <row r="993" spans="2:14" x14ac:dyDescent="0.3">
      <c r="B993" s="63">
        <v>43911</v>
      </c>
      <c r="C993" s="66" t="s">
        <v>278</v>
      </c>
      <c r="D993" s="65">
        <v>20</v>
      </c>
      <c r="E993" s="66">
        <v>5</v>
      </c>
      <c r="F993" s="67">
        <f>tblGem[[#This Row],[Aantal]]-SUMIFS(tblGem[Aantal],tblGem[Datum],tblGem[[#This Row],[Datum]]-1,tblGem[Plaats],tblGem[[#This Row],[Plaats]])</f>
        <v>0</v>
      </c>
      <c r="G993" s="59" t="str">
        <f>INDEX(tblGemProv[Grootte],MATCH(tblGem[[#This Row],[Plaats]],tblGemProv[Gemeentenaam],0))</f>
        <v>Klein</v>
      </c>
      <c r="H993" s="59" t="str">
        <f>INDEX(tblGemProv[Provincie],MATCH(tblGem[[#This Row],[Plaats]],tblGemProv[Gemeentenaam],0))</f>
        <v>Limburg</v>
      </c>
      <c r="I993" s="68">
        <f>INDEX(tblGemProv[InwonerAantal],MATCH(tblGem[[#This Row],[Plaats]],tblGemProv[Gemeentenaam],0))</f>
        <v>24987</v>
      </c>
      <c r="J993" s="69">
        <f>tblGem[[#This Row],[Aantal]]/INDEX($N$5:$N$16,MATCH(tblGem[[#This Row],[Prov]],$M$5:$M$16,0))*100000</f>
        <v>0.44754824122492165</v>
      </c>
      <c r="K993" s="69">
        <f>tblGem[[#This Row],[Aantal]]/tblGem[[#This Row],[Inwoners]]*100000</f>
        <v>20.010405410813622</v>
      </c>
      <c r="L993" s="59"/>
      <c r="M993" s="60"/>
      <c r="N993" s="58"/>
    </row>
    <row r="994" spans="2:14" x14ac:dyDescent="0.3">
      <c r="B994" s="63">
        <v>43911</v>
      </c>
      <c r="C994" s="66" t="s">
        <v>279</v>
      </c>
      <c r="D994" s="65">
        <v>15.5</v>
      </c>
      <c r="E994" s="66">
        <v>10</v>
      </c>
      <c r="F994" s="67">
        <f>tblGem[[#This Row],[Aantal]]-SUMIFS(tblGem[Aantal],tblGem[Datum],tblGem[[#This Row],[Datum]]-1,tblGem[Plaats],tblGem[[#This Row],[Plaats]])</f>
        <v>0</v>
      </c>
      <c r="G994" s="59" t="str">
        <f>INDEX(tblGemProv[Grootte],MATCH(tblGem[[#This Row],[Plaats]],tblGemProv[Gemeentenaam],0))</f>
        <v>Middelgroot</v>
      </c>
      <c r="H994" s="59" t="str">
        <f>INDEX(tblGemProv[Provincie],MATCH(tblGem[[#This Row],[Plaats]],tblGemProv[Gemeentenaam],0))</f>
        <v>Utrecht</v>
      </c>
      <c r="I994" s="68">
        <f>INDEX(tblGemProv[InwonerAantal],MATCH(tblGem[[#This Row],[Plaats]],tblGemProv[Gemeentenaam],0))</f>
        <v>64513</v>
      </c>
      <c r="J994" s="69">
        <f>tblGem[[#This Row],[Aantal]]/INDEX($N$5:$N$16,MATCH(tblGem[[#This Row],[Prov]],$M$5:$M$16,0))*100000</f>
        <v>0.75158697589961199</v>
      </c>
      <c r="K994" s="69">
        <f>tblGem[[#This Row],[Aantal]]/tblGem[[#This Row],[Inwoners]]*100000</f>
        <v>15.500751786461642</v>
      </c>
      <c r="L994" s="59"/>
      <c r="M994" s="60"/>
      <c r="N994" s="58"/>
    </row>
    <row r="995" spans="2:14" x14ac:dyDescent="0.3">
      <c r="B995" s="63">
        <v>43911</v>
      </c>
      <c r="C995" s="66" t="s">
        <v>280</v>
      </c>
      <c r="D995" s="65">
        <v>4.5</v>
      </c>
      <c r="E995" s="66">
        <v>4</v>
      </c>
      <c r="F995" s="67">
        <f>tblGem[[#This Row],[Aantal]]-SUMIFS(tblGem[Aantal],tblGem[Datum],tblGem[[#This Row],[Datum]]-1,tblGem[Plaats],tblGem[[#This Row],[Plaats]])</f>
        <v>2</v>
      </c>
      <c r="G995" s="59" t="str">
        <f>INDEX(tblGemProv[Grootte],MATCH(tblGem[[#This Row],[Plaats]],tblGemProv[Gemeentenaam],0))</f>
        <v>Middelgroot</v>
      </c>
      <c r="H995" s="59" t="str">
        <f>INDEX(tblGemProv[Provincie],MATCH(tblGem[[#This Row],[Plaats]],tblGemProv[Gemeentenaam],0))</f>
        <v>Friesland</v>
      </c>
      <c r="I995" s="68">
        <f>INDEX(tblGemProv[InwonerAantal],MATCH(tblGem[[#This Row],[Plaats]],tblGemProv[Gemeentenaam],0))</f>
        <v>89583</v>
      </c>
      <c r="J995" s="69">
        <f>tblGem[[#This Row],[Aantal]]/INDEX($N$5:$N$16,MATCH(tblGem[[#This Row],[Prov]],$M$5:$M$16,0))*100000</f>
        <v>0.61798204144187574</v>
      </c>
      <c r="K995" s="69">
        <f>tblGem[[#This Row],[Aantal]]/tblGem[[#This Row],[Inwoners]]*100000</f>
        <v>4.465132893517743</v>
      </c>
      <c r="L995" s="59"/>
      <c r="M995" s="60"/>
      <c r="N995" s="58"/>
    </row>
    <row r="996" spans="2:14" x14ac:dyDescent="0.3">
      <c r="B996" s="63">
        <v>43911</v>
      </c>
      <c r="C996" s="66" t="s">
        <v>281</v>
      </c>
      <c r="D996" s="65">
        <v>9.1999999999999993</v>
      </c>
      <c r="E996" s="66">
        <v>5</v>
      </c>
      <c r="F996" s="67">
        <f>tblGem[[#This Row],[Aantal]]-SUMIFS(tblGem[Aantal],tblGem[Datum],tblGem[[#This Row],[Datum]]-1,tblGem[Plaats],tblGem[[#This Row],[Plaats]])</f>
        <v>0</v>
      </c>
      <c r="G996" s="59" t="str">
        <f>INDEX(tblGemProv[Grootte],MATCH(tblGem[[#This Row],[Plaats]],tblGemProv[Gemeentenaam],0))</f>
        <v>Middelgroot</v>
      </c>
      <c r="H996" s="59" t="str">
        <f>INDEX(tblGemProv[Provincie],MATCH(tblGem[[#This Row],[Plaats]],tblGemProv[Gemeentenaam],0))</f>
        <v>Zeeland</v>
      </c>
      <c r="I996" s="68">
        <f>INDEX(tblGemProv[InwonerAantal],MATCH(tblGem[[#This Row],[Plaats]],tblGemProv[Gemeentenaam],0))</f>
        <v>54440</v>
      </c>
      <c r="J996" s="69">
        <f>tblGem[[#This Row],[Aantal]]/INDEX($N$5:$N$16,MATCH(tblGem[[#This Row],[Prov]],$M$5:$M$16,0))*100000</f>
        <v>1.307859713735666</v>
      </c>
      <c r="K996" s="69">
        <f>tblGem[[#This Row],[Aantal]]/tblGem[[#This Row],[Inwoners]]*100000</f>
        <v>9.1844232182218946</v>
      </c>
      <c r="L996" s="59"/>
      <c r="M996" s="60"/>
      <c r="N996" s="58"/>
    </row>
    <row r="997" spans="2:14" x14ac:dyDescent="0.3">
      <c r="B997" s="63">
        <v>43911</v>
      </c>
      <c r="C997" s="66" t="s">
        <v>282</v>
      </c>
      <c r="D997" s="65">
        <v>0</v>
      </c>
      <c r="E997" s="66">
        <v>0</v>
      </c>
      <c r="F997" s="67">
        <f>tblGem[[#This Row],[Aantal]]-SUMIFS(tblGem[Aantal],tblGem[Datum],tblGem[[#This Row],[Datum]]-1,tblGem[Plaats],tblGem[[#This Row],[Plaats]])</f>
        <v>0</v>
      </c>
      <c r="G997" s="59" t="str">
        <f>INDEX(tblGemProv[Grootte],MATCH(tblGem[[#This Row],[Plaats]],tblGemProv[Gemeentenaam],0))</f>
        <v>Klein</v>
      </c>
      <c r="H997" s="59" t="str">
        <f>INDEX(tblGemProv[Provincie],MATCH(tblGem[[#This Row],[Plaats]],tblGemProv[Gemeentenaam],0))</f>
        <v>Friesland</v>
      </c>
      <c r="I997" s="68">
        <f>INDEX(tblGemProv[InwonerAantal],MATCH(tblGem[[#This Row],[Plaats]],tblGemProv[Gemeentenaam],0))</f>
        <v>4906</v>
      </c>
      <c r="J997" s="69">
        <f>tblGem[[#This Row],[Aantal]]/INDEX($N$5:$N$16,MATCH(tblGem[[#This Row],[Prov]],$M$5:$M$16,0))*100000</f>
        <v>0</v>
      </c>
      <c r="K997" s="69">
        <f>tblGem[[#This Row],[Aantal]]/tblGem[[#This Row],[Inwoners]]*100000</f>
        <v>0</v>
      </c>
      <c r="L997" s="59"/>
      <c r="M997" s="60"/>
      <c r="N997" s="58"/>
    </row>
    <row r="998" spans="2:14" x14ac:dyDescent="0.3">
      <c r="B998" s="63">
        <v>43911</v>
      </c>
      <c r="C998" s="66" t="s">
        <v>283</v>
      </c>
      <c r="D998" s="65">
        <v>22.1</v>
      </c>
      <c r="E998" s="66">
        <v>3</v>
      </c>
      <c r="F998" s="67">
        <f>tblGem[[#This Row],[Aantal]]-SUMIFS(tblGem[Aantal],tblGem[Datum],tblGem[[#This Row],[Datum]]-1,tblGem[Plaats],tblGem[[#This Row],[Plaats]])</f>
        <v>0</v>
      </c>
      <c r="G998" s="59" t="str">
        <f>INDEX(tblGemProv[Grootte],MATCH(tblGem[[#This Row],[Plaats]],tblGemProv[Gemeentenaam],0))</f>
        <v>Klein</v>
      </c>
      <c r="H998" s="59" t="str">
        <f>INDEX(tblGemProv[Provincie],MATCH(tblGem[[#This Row],[Plaats]],tblGemProv[Gemeentenaam],0))</f>
        <v>Noord-Holland</v>
      </c>
      <c r="I998" s="68">
        <f>INDEX(tblGemProv[InwonerAantal],MATCH(tblGem[[#This Row],[Plaats]],tblGemProv[Gemeentenaam],0))</f>
        <v>13584</v>
      </c>
      <c r="J998" s="69">
        <f>tblGem[[#This Row],[Aantal]]/INDEX($N$5:$N$16,MATCH(tblGem[[#This Row],[Prov]],$M$5:$M$16,0))*100000</f>
        <v>0.10596280987940725</v>
      </c>
      <c r="K998" s="69">
        <f>tblGem[[#This Row],[Aantal]]/tblGem[[#This Row],[Inwoners]]*100000</f>
        <v>22.084805653710248</v>
      </c>
      <c r="L998" s="59"/>
      <c r="M998" s="60"/>
      <c r="N998" s="58"/>
    </row>
    <row r="999" spans="2:14" x14ac:dyDescent="0.3">
      <c r="B999" s="63">
        <v>43911</v>
      </c>
      <c r="C999" s="66" t="s">
        <v>284</v>
      </c>
      <c r="D999" s="65">
        <v>13.5</v>
      </c>
      <c r="E999" s="66">
        <v>5</v>
      </c>
      <c r="F999" s="67">
        <f>tblGem[[#This Row],[Aantal]]-SUMIFS(tblGem[Aantal],tblGem[Datum],tblGem[[#This Row],[Datum]]-1,tblGem[Plaats],tblGem[[#This Row],[Plaats]])</f>
        <v>2</v>
      </c>
      <c r="G999" s="59" t="str">
        <f>INDEX(tblGemProv[Grootte],MATCH(tblGem[[#This Row],[Plaats]],tblGemProv[Gemeentenaam],0))</f>
        <v>Klein</v>
      </c>
      <c r="H999" s="59" t="str">
        <f>INDEX(tblGemProv[Provincie],MATCH(tblGem[[#This Row],[Plaats]],tblGemProv[Gemeentenaam],0))</f>
        <v>Zuid-Holland</v>
      </c>
      <c r="I999" s="68">
        <f>INDEX(tblGemProv[InwonerAantal],MATCH(tblGem[[#This Row],[Plaats]],tblGemProv[Gemeentenaam],0))</f>
        <v>36584</v>
      </c>
      <c r="J999" s="69">
        <f>tblGem[[#This Row],[Aantal]]/INDEX($N$5:$N$16,MATCH(tblGem[[#This Row],[Prov]],$M$5:$M$16,0))*100000</f>
        <v>0.13713621191384553</v>
      </c>
      <c r="K999" s="69">
        <f>tblGem[[#This Row],[Aantal]]/tblGem[[#This Row],[Inwoners]]*100000</f>
        <v>13.667176907937895</v>
      </c>
      <c r="L999" s="59"/>
      <c r="M999" s="60"/>
      <c r="N999" s="58"/>
    </row>
    <row r="1000" spans="2:14" x14ac:dyDescent="0.3">
      <c r="B1000" s="63">
        <v>43911</v>
      </c>
      <c r="C1000" s="66" t="s">
        <v>285</v>
      </c>
      <c r="D1000" s="65">
        <v>27.2</v>
      </c>
      <c r="E1000" s="66">
        <v>7</v>
      </c>
      <c r="F1000" s="67">
        <f>tblGem[[#This Row],[Aantal]]-SUMIFS(tblGem[Aantal],tblGem[Datum],tblGem[[#This Row],[Datum]]-1,tblGem[Plaats],tblGem[[#This Row],[Plaats]])</f>
        <v>5</v>
      </c>
      <c r="G1000" s="59" t="str">
        <f>INDEX(tblGemProv[Grootte],MATCH(tblGem[[#This Row],[Plaats]],tblGemProv[Gemeentenaam],0))</f>
        <v>Klein</v>
      </c>
      <c r="H1000" s="59" t="str">
        <f>INDEX(tblGemProv[Provincie],MATCH(tblGem[[#This Row],[Plaats]],tblGemProv[Gemeentenaam],0))</f>
        <v>Zeeland</v>
      </c>
      <c r="I1000" s="68">
        <f>INDEX(tblGemProv[InwonerAantal],MATCH(tblGem[[#This Row],[Plaats]],tblGemProv[Gemeentenaam],0))</f>
        <v>25583</v>
      </c>
      <c r="J1000" s="69">
        <f>tblGem[[#This Row],[Aantal]]/INDEX($N$5:$N$16,MATCH(tblGem[[#This Row],[Prov]],$M$5:$M$16,0))*100000</f>
        <v>1.8310035992299323</v>
      </c>
      <c r="K1000" s="69">
        <f>tblGem[[#This Row],[Aantal]]/tblGem[[#This Row],[Inwoners]]*100000</f>
        <v>27.361920025016612</v>
      </c>
      <c r="L1000" s="59"/>
      <c r="M1000" s="60"/>
      <c r="N1000" s="58"/>
    </row>
    <row r="1001" spans="2:14" x14ac:dyDescent="0.3">
      <c r="B1001" s="63">
        <v>43911</v>
      </c>
      <c r="C1001" s="66" t="s">
        <v>286</v>
      </c>
      <c r="D1001" s="65">
        <v>9.5</v>
      </c>
      <c r="E1001" s="66">
        <v>4</v>
      </c>
      <c r="F1001" s="67">
        <f>tblGem[[#This Row],[Aantal]]-SUMIFS(tblGem[Aantal],tblGem[Datum],tblGem[[#This Row],[Datum]]-1,tblGem[Plaats],tblGem[[#This Row],[Plaats]])</f>
        <v>0</v>
      </c>
      <c r="G1001" s="59" t="str">
        <f>INDEX(tblGemProv[Grootte],MATCH(tblGem[[#This Row],[Plaats]],tblGemProv[Gemeentenaam],0))</f>
        <v>Klein</v>
      </c>
      <c r="H1001" s="59" t="str">
        <f>INDEX(tblGemProv[Provincie],MATCH(tblGem[[#This Row],[Plaats]],tblGemProv[Gemeentenaam],0))</f>
        <v>Gelderland</v>
      </c>
      <c r="I1001" s="68">
        <f>INDEX(tblGemProv[InwonerAantal],MATCH(tblGem[[#This Row],[Plaats]],tblGemProv[Gemeentenaam],0))</f>
        <v>41465</v>
      </c>
      <c r="J1001" s="69">
        <f>tblGem[[#This Row],[Aantal]]/INDEX($N$5:$N$16,MATCH(tblGem[[#This Row],[Prov]],$M$5:$M$16,0))*100000</f>
        <v>0.19416504902910195</v>
      </c>
      <c r="K1001" s="69">
        <f>tblGem[[#This Row],[Aantal]]/tblGem[[#This Row],[Inwoners]]*100000</f>
        <v>9.646689979500783</v>
      </c>
      <c r="L1001" s="59"/>
      <c r="M1001" s="60"/>
      <c r="N1001" s="58"/>
    </row>
    <row r="1002" spans="2:14" x14ac:dyDescent="0.3">
      <c r="B1002" s="63">
        <v>43911</v>
      </c>
      <c r="C1002" s="66" t="s">
        <v>287</v>
      </c>
      <c r="D1002" s="65">
        <v>70.900000000000006</v>
      </c>
      <c r="E1002" s="66">
        <v>154</v>
      </c>
      <c r="F1002" s="67">
        <f>tblGem[[#This Row],[Aantal]]-SUMIFS(tblGem[Aantal],tblGem[Datum],tblGem[[#This Row],[Datum]]-1,tblGem[Plaats],tblGem[[#This Row],[Plaats]])</f>
        <v>21</v>
      </c>
      <c r="G1002" s="59" t="str">
        <f>INDEX(tblGemProv[Grootte],MATCH(tblGem[[#This Row],[Plaats]],tblGemProv[Gemeentenaam],0))</f>
        <v>Groot</v>
      </c>
      <c r="H1002" s="59" t="str">
        <f>INDEX(tblGemProv[Provincie],MATCH(tblGem[[#This Row],[Plaats]],tblGemProv[Gemeentenaam],0))</f>
        <v>Noord-Brabant</v>
      </c>
      <c r="I1002" s="68">
        <f>INDEX(tblGemProv[InwonerAantal],MATCH(tblGem[[#This Row],[Plaats]],tblGemProv[Gemeentenaam],0))</f>
        <v>215521</v>
      </c>
      <c r="J1002" s="69">
        <f>tblGem[[#This Row],[Aantal]]/INDEX($N$5:$N$16,MATCH(tblGem[[#This Row],[Prov]],$M$5:$M$16,0))*100000</f>
        <v>6.0910830499397619</v>
      </c>
      <c r="K1002" s="69">
        <f>tblGem[[#This Row],[Aantal]]/tblGem[[#This Row],[Inwoners]]*100000</f>
        <v>71.454753829093221</v>
      </c>
      <c r="L1002" s="59"/>
      <c r="M1002" s="60"/>
      <c r="N1002" s="58"/>
    </row>
    <row r="1003" spans="2:14" x14ac:dyDescent="0.3">
      <c r="B1003" s="63">
        <v>43911</v>
      </c>
      <c r="C1003" s="66" t="s">
        <v>288</v>
      </c>
      <c r="D1003" s="65">
        <v>14.1</v>
      </c>
      <c r="E1003" s="66">
        <v>3</v>
      </c>
      <c r="F1003" s="67">
        <f>tblGem[[#This Row],[Aantal]]-SUMIFS(tblGem[Aantal],tblGem[Datum],tblGem[[#This Row],[Datum]]-1,tblGem[Plaats],tblGem[[#This Row],[Plaats]])</f>
        <v>0</v>
      </c>
      <c r="G1003" s="59" t="str">
        <f>INDEX(tblGemProv[Grootte],MATCH(tblGem[[#This Row],[Plaats]],tblGemProv[Gemeentenaam],0))</f>
        <v>Klein</v>
      </c>
      <c r="H1003" s="59" t="str">
        <f>INDEX(tblGemProv[Provincie],MATCH(tblGem[[#This Row],[Plaats]],tblGemProv[Gemeentenaam],0))</f>
        <v>Overijssel</v>
      </c>
      <c r="I1003" s="68">
        <f>INDEX(tblGemProv[InwonerAantal],MATCH(tblGem[[#This Row],[Plaats]],tblGemProv[Gemeentenaam],0))</f>
        <v>21213</v>
      </c>
      <c r="J1003" s="69">
        <f>tblGem[[#This Row],[Aantal]]/INDEX($N$5:$N$16,MATCH(tblGem[[#This Row],[Prov]],$M$5:$M$16,0))*100000</f>
        <v>0.26052951756012371</v>
      </c>
      <c r="K1003" s="69">
        <f>tblGem[[#This Row],[Aantal]]/tblGem[[#This Row],[Inwoners]]*100000</f>
        <v>14.142271248762549</v>
      </c>
      <c r="L1003" s="59"/>
      <c r="M1003" s="60"/>
      <c r="N1003" s="58"/>
    </row>
    <row r="1004" spans="2:14" x14ac:dyDescent="0.3">
      <c r="B1004" s="63">
        <v>43911</v>
      </c>
      <c r="C1004" s="66" t="s">
        <v>289</v>
      </c>
      <c r="D1004" s="65">
        <v>3</v>
      </c>
      <c r="E1004" s="66">
        <v>1</v>
      </c>
      <c r="F1004" s="67">
        <f>tblGem[[#This Row],[Aantal]]-SUMIFS(tblGem[Aantal],tblGem[Datum],tblGem[[#This Row],[Datum]]-1,tblGem[Plaats],tblGem[[#This Row],[Plaats]])</f>
        <v>1</v>
      </c>
      <c r="G1004" s="59" t="str">
        <f>INDEX(tblGemProv[Grootte],MATCH(tblGem[[#This Row],[Plaats]],tblGemProv[Gemeentenaam],0))</f>
        <v>Klein</v>
      </c>
      <c r="H1004" s="59" t="str">
        <f>INDEX(tblGemProv[Provincie],MATCH(tblGem[[#This Row],[Plaats]],tblGemProv[Gemeentenaam],0))</f>
        <v>Overijssel</v>
      </c>
      <c r="I1004" s="68">
        <f>INDEX(tblGemProv[InwonerAantal],MATCH(tblGem[[#This Row],[Plaats]],tblGemProv[Gemeentenaam],0))</f>
        <v>33903</v>
      </c>
      <c r="J1004" s="69">
        <f>tblGem[[#This Row],[Aantal]]/INDEX($N$5:$N$16,MATCH(tblGem[[#This Row],[Prov]],$M$5:$M$16,0))*100000</f>
        <v>8.6843172520041229E-2</v>
      </c>
      <c r="K1004" s="69">
        <f>tblGem[[#This Row],[Aantal]]/tblGem[[#This Row],[Inwoners]]*100000</f>
        <v>2.9495914815798012</v>
      </c>
      <c r="L1004" s="59"/>
      <c r="M1004" s="60"/>
      <c r="N1004" s="58"/>
    </row>
    <row r="1005" spans="2:14" x14ac:dyDescent="0.3">
      <c r="B1005" s="63">
        <v>43911</v>
      </c>
      <c r="C1005" s="66" t="s">
        <v>290</v>
      </c>
      <c r="D1005" s="65">
        <v>20.8</v>
      </c>
      <c r="E1005" s="66">
        <v>7</v>
      </c>
      <c r="F1005" s="67">
        <f>tblGem[[#This Row],[Aantal]]-SUMIFS(tblGem[Aantal],tblGem[Datum],tblGem[[#This Row],[Datum]]-1,tblGem[Plaats],tblGem[[#This Row],[Plaats]])</f>
        <v>2</v>
      </c>
      <c r="G1005" s="59" t="str">
        <f>INDEX(tblGemProv[Grootte],MATCH(tblGem[[#This Row],[Plaats]],tblGemProv[Gemeentenaam],0))</f>
        <v>Klein</v>
      </c>
      <c r="H1005" s="59" t="str">
        <f>INDEX(tblGemProv[Provincie],MATCH(tblGem[[#This Row],[Plaats]],tblGemProv[Gemeentenaam],0))</f>
        <v>Drenthe</v>
      </c>
      <c r="I1005" s="68">
        <f>INDEX(tblGemProv[InwonerAantal],MATCH(tblGem[[#This Row],[Plaats]],tblGemProv[Gemeentenaam],0))</f>
        <v>33462</v>
      </c>
      <c r="J1005" s="69">
        <f>tblGem[[#This Row],[Aantal]]/INDEX($N$5:$N$16,MATCH(tblGem[[#This Row],[Prov]],$M$5:$M$16,0))*100000</f>
        <v>1.4224751066856329</v>
      </c>
      <c r="K1005" s="69">
        <f>tblGem[[#This Row],[Aantal]]/tblGem[[#This Row],[Inwoners]]*100000</f>
        <v>20.919251688482458</v>
      </c>
      <c r="L1005" s="59"/>
      <c r="M1005" s="60"/>
      <c r="N1005" s="58"/>
    </row>
    <row r="1006" spans="2:14" x14ac:dyDescent="0.3">
      <c r="B1006" s="63">
        <v>43911</v>
      </c>
      <c r="C1006" s="66" t="s">
        <v>291</v>
      </c>
      <c r="D1006" s="65">
        <v>3.1</v>
      </c>
      <c r="E1006" s="66">
        <v>1</v>
      </c>
      <c r="F1006" s="67">
        <f>tblGem[[#This Row],[Aantal]]-SUMIFS(tblGem[Aantal],tblGem[Datum],tblGem[[#This Row],[Datum]]-1,tblGem[Plaats],tblGem[[#This Row],[Plaats]])</f>
        <v>0</v>
      </c>
      <c r="G1006" s="59" t="str">
        <f>INDEX(tblGemProv[Grootte],MATCH(tblGem[[#This Row],[Plaats]],tblGemProv[Gemeentenaam],0))</f>
        <v>Klein</v>
      </c>
      <c r="H1006" s="59" t="str">
        <f>INDEX(tblGemProv[Provincie],MATCH(tblGem[[#This Row],[Plaats]],tblGemProv[Gemeentenaam],0))</f>
        <v>Friesland</v>
      </c>
      <c r="I1006" s="68">
        <f>INDEX(tblGemProv[InwonerAantal],MATCH(tblGem[[#This Row],[Plaats]],tblGemProv[Gemeentenaam],0))</f>
        <v>31870</v>
      </c>
      <c r="J1006" s="69">
        <f>tblGem[[#This Row],[Aantal]]/INDEX($N$5:$N$16,MATCH(tblGem[[#This Row],[Prov]],$M$5:$M$16,0))*100000</f>
        <v>0.15449551036046894</v>
      </c>
      <c r="K1006" s="69">
        <f>tblGem[[#This Row],[Aantal]]/tblGem[[#This Row],[Inwoners]]*100000</f>
        <v>3.1377470975839352</v>
      </c>
      <c r="L1006" s="59"/>
      <c r="M1006" s="60"/>
      <c r="N1006" s="58"/>
    </row>
    <row r="1007" spans="2:14" x14ac:dyDescent="0.3">
      <c r="B1007" s="63">
        <v>43911</v>
      </c>
      <c r="C1007" s="66" t="s">
        <v>292</v>
      </c>
      <c r="D1007" s="65">
        <v>181.9</v>
      </c>
      <c r="E1007" s="66">
        <v>76</v>
      </c>
      <c r="F1007" s="67">
        <f>tblGem[[#This Row],[Aantal]]-SUMIFS(tblGem[Aantal],tblGem[Datum],tblGem[[#This Row],[Datum]]-1,tblGem[Plaats],tblGem[[#This Row],[Plaats]])</f>
        <v>5</v>
      </c>
      <c r="G1007" s="59" t="str">
        <f>INDEX(tblGemProv[Grootte],MATCH(tblGem[[#This Row],[Plaats]],tblGemProv[Gemeentenaam],0))</f>
        <v>Klein</v>
      </c>
      <c r="H1007" s="59" t="str">
        <f>INDEX(tblGemProv[Provincie],MATCH(tblGem[[#This Row],[Plaats]],tblGemProv[Gemeentenaam],0))</f>
        <v>Noord-Brabant</v>
      </c>
      <c r="I1007" s="68">
        <f>INDEX(tblGemProv[InwonerAantal],MATCH(tblGem[[#This Row],[Plaats]],tblGemProv[Gemeentenaam],0))</f>
        <v>41725</v>
      </c>
      <c r="J1007" s="69">
        <f>tblGem[[#This Row],[Aantal]]/INDEX($N$5:$N$16,MATCH(tblGem[[#This Row],[Prov]],$M$5:$M$16,0))*100000</f>
        <v>3.0059890376326095</v>
      </c>
      <c r="K1007" s="69">
        <f>tblGem[[#This Row],[Aantal]]/tblGem[[#This Row],[Inwoners]]*100000</f>
        <v>182.14499700419412</v>
      </c>
      <c r="L1007" s="59"/>
      <c r="M1007" s="60"/>
      <c r="N1007" s="58"/>
    </row>
    <row r="1008" spans="2:14" x14ac:dyDescent="0.3">
      <c r="B1008" s="63">
        <v>43911</v>
      </c>
      <c r="C1008" s="66" t="s">
        <v>293</v>
      </c>
      <c r="D1008" s="65">
        <v>14.8</v>
      </c>
      <c r="E1008" s="66">
        <v>2</v>
      </c>
      <c r="F1008" s="67">
        <f>tblGem[[#This Row],[Aantal]]-SUMIFS(tblGem[Aantal],tblGem[Datum],tblGem[[#This Row],[Datum]]-1,tblGem[Plaats],tblGem[[#This Row],[Plaats]])</f>
        <v>0</v>
      </c>
      <c r="G1008" s="59" t="str">
        <f>INDEX(tblGemProv[Grootte],MATCH(tblGem[[#This Row],[Plaats]],tblGemProv[Gemeentenaam],0))</f>
        <v>Klein</v>
      </c>
      <c r="H1008" s="59" t="str">
        <f>INDEX(tblGemProv[Provincie],MATCH(tblGem[[#This Row],[Plaats]],tblGemProv[Gemeentenaam],0))</f>
        <v>Noord-Holland</v>
      </c>
      <c r="I1008" s="68">
        <f>INDEX(tblGemProv[InwonerAantal],MATCH(tblGem[[#This Row],[Plaats]],tblGemProv[Gemeentenaam],0))</f>
        <v>13520</v>
      </c>
      <c r="J1008" s="69">
        <f>tblGem[[#This Row],[Aantal]]/INDEX($N$5:$N$16,MATCH(tblGem[[#This Row],[Prov]],$M$5:$M$16,0))*100000</f>
        <v>7.0641873252938178E-2</v>
      </c>
      <c r="K1008" s="69">
        <f>tblGem[[#This Row],[Aantal]]/tblGem[[#This Row],[Inwoners]]*100000</f>
        <v>14.792899408284024</v>
      </c>
      <c r="L1008" s="59"/>
      <c r="M1008" s="60"/>
      <c r="N1008" s="58"/>
    </row>
    <row r="1009" spans="2:14" x14ac:dyDescent="0.3">
      <c r="B1009" s="63">
        <v>43911</v>
      </c>
      <c r="C1009" s="66" t="s">
        <v>294</v>
      </c>
      <c r="D1009" s="65">
        <v>6.8</v>
      </c>
      <c r="E1009" s="66">
        <v>2</v>
      </c>
      <c r="F1009" s="67">
        <f>tblGem[[#This Row],[Aantal]]-SUMIFS(tblGem[Aantal],tblGem[Datum],tblGem[[#This Row],[Datum]]-1,tblGem[Plaats],tblGem[[#This Row],[Plaats]])</f>
        <v>0</v>
      </c>
      <c r="G1009" s="59" t="str">
        <f>INDEX(tblGemProv[Grootte],MATCH(tblGem[[#This Row],[Plaats]],tblGemProv[Gemeentenaam],0))</f>
        <v>Klein</v>
      </c>
      <c r="H1009" s="59" t="str">
        <f>INDEX(tblGemProv[Provincie],MATCH(tblGem[[#This Row],[Plaats]],tblGemProv[Gemeentenaam],0))</f>
        <v>Noord-Holland</v>
      </c>
      <c r="I1009" s="68">
        <f>INDEX(tblGemProv[InwonerAantal],MATCH(tblGem[[#This Row],[Plaats]],tblGemProv[Gemeentenaam],0))</f>
        <v>29445</v>
      </c>
      <c r="J1009" s="69">
        <f>tblGem[[#This Row],[Aantal]]/INDEX($N$5:$N$16,MATCH(tblGem[[#This Row],[Prov]],$M$5:$M$16,0))*100000</f>
        <v>7.0641873252938178E-2</v>
      </c>
      <c r="K1009" s="69">
        <f>tblGem[[#This Row],[Aantal]]/tblGem[[#This Row],[Inwoners]]*100000</f>
        <v>6.7923246731193752</v>
      </c>
      <c r="L1009" s="59"/>
      <c r="M1009" s="60"/>
      <c r="N1009" s="58"/>
    </row>
    <row r="1010" spans="2:14" x14ac:dyDescent="0.3">
      <c r="B1010" s="63">
        <v>43911</v>
      </c>
      <c r="C1010" s="66" t="s">
        <v>295</v>
      </c>
      <c r="D1010" s="65">
        <v>28.9</v>
      </c>
      <c r="E1010" s="66">
        <v>6</v>
      </c>
      <c r="F1010" s="67">
        <f>tblGem[[#This Row],[Aantal]]-SUMIFS(tblGem[Aantal],tblGem[Datum],tblGem[[#This Row],[Datum]]-1,tblGem[Plaats],tblGem[[#This Row],[Plaats]])</f>
        <v>1</v>
      </c>
      <c r="G1010" s="59" t="str">
        <f>INDEX(tblGemProv[Grootte],MATCH(tblGem[[#This Row],[Plaats]],tblGemProv[Gemeentenaam],0))</f>
        <v>Klein</v>
      </c>
      <c r="H1010" s="59" t="str">
        <f>INDEX(tblGemProv[Provincie],MATCH(tblGem[[#This Row],[Plaats]],tblGemProv[Gemeentenaam],0))</f>
        <v>Flevoland</v>
      </c>
      <c r="I1010" s="68">
        <f>INDEX(tblGemProv[InwonerAantal],MATCH(tblGem[[#This Row],[Plaats]],tblGemProv[Gemeentenaam],0))</f>
        <v>20524</v>
      </c>
      <c r="J1010" s="69">
        <f>tblGem[[#This Row],[Aantal]]/INDEX($N$5:$N$16,MATCH(tblGem[[#This Row],[Prov]],$M$5:$M$16,0))*100000</f>
        <v>1.4574780771005902</v>
      </c>
      <c r="K1010" s="69">
        <f>tblGem[[#This Row],[Aantal]]/tblGem[[#This Row],[Inwoners]]*100000</f>
        <v>29.234067433248882</v>
      </c>
      <c r="L1010" s="59"/>
      <c r="M1010" s="60"/>
      <c r="N1010" s="58"/>
    </row>
    <row r="1011" spans="2:14" x14ac:dyDescent="0.3">
      <c r="B1011" s="63">
        <v>43911</v>
      </c>
      <c r="C1011" s="66" t="s">
        <v>296</v>
      </c>
      <c r="D1011" s="65">
        <v>34.299999999999997</v>
      </c>
      <c r="E1011" s="66">
        <v>121</v>
      </c>
      <c r="F1011" s="67">
        <f>tblGem[[#This Row],[Aantal]]-SUMIFS(tblGem[Aantal],tblGem[Datum],tblGem[[#This Row],[Datum]]-1,tblGem[Plaats],tblGem[[#This Row],[Plaats]])</f>
        <v>20</v>
      </c>
      <c r="G1011" s="59" t="str">
        <f>INDEX(tblGemProv[Grootte],MATCH(tblGem[[#This Row],[Plaats]],tblGemProv[Gemeentenaam],0))</f>
        <v>Groot</v>
      </c>
      <c r="H1011" s="59" t="str">
        <f>INDEX(tblGemProv[Provincie],MATCH(tblGem[[#This Row],[Plaats]],tblGemProv[Gemeentenaam],0))</f>
        <v>Utrecht</v>
      </c>
      <c r="I1011" s="68">
        <f>INDEX(tblGemProv[InwonerAantal],MATCH(tblGem[[#This Row],[Plaats]],tblGemProv[Gemeentenaam],0))</f>
        <v>347483</v>
      </c>
      <c r="J1011" s="69">
        <f>tblGem[[#This Row],[Aantal]]/INDEX($N$5:$N$16,MATCH(tblGem[[#This Row],[Prov]],$M$5:$M$16,0))*100000</f>
        <v>9.0942024083853052</v>
      </c>
      <c r="K1011" s="69">
        <f>tblGem[[#This Row],[Aantal]]/tblGem[[#This Row],[Inwoners]]*100000</f>
        <v>34.82184739972891</v>
      </c>
      <c r="L1011" s="59"/>
      <c r="M1011" s="60"/>
      <c r="N1011" s="58"/>
    </row>
    <row r="1012" spans="2:14" x14ac:dyDescent="0.3">
      <c r="B1012" s="63">
        <v>43911</v>
      </c>
      <c r="C1012" s="66" t="s">
        <v>297</v>
      </c>
      <c r="D1012" s="65">
        <v>16.2</v>
      </c>
      <c r="E1012" s="66">
        <v>8</v>
      </c>
      <c r="F1012" s="67">
        <f>tblGem[[#This Row],[Aantal]]-SUMIFS(tblGem[Aantal],tblGem[Datum],tblGem[[#This Row],[Datum]]-1,tblGem[Plaats],tblGem[[#This Row],[Plaats]])</f>
        <v>0</v>
      </c>
      <c r="G1012" s="59" t="str">
        <f>INDEX(tblGemProv[Grootte],MATCH(tblGem[[#This Row],[Plaats]],tblGemProv[Gemeentenaam],0))</f>
        <v>Klein</v>
      </c>
      <c r="H1012" s="59" t="str">
        <f>INDEX(tblGemProv[Provincie],MATCH(tblGem[[#This Row],[Plaats]],tblGemProv[Gemeentenaam],0))</f>
        <v>Utrecht</v>
      </c>
      <c r="I1012" s="68">
        <f>INDEX(tblGemProv[InwonerAantal],MATCH(tblGem[[#This Row],[Plaats]],tblGemProv[Gemeentenaam],0))</f>
        <v>49314</v>
      </c>
      <c r="J1012" s="69">
        <f>tblGem[[#This Row],[Aantal]]/INDEX($N$5:$N$16,MATCH(tblGem[[#This Row],[Prov]],$M$5:$M$16,0))*100000</f>
        <v>0.60126958071968961</v>
      </c>
      <c r="K1012" s="69">
        <f>tblGem[[#This Row],[Aantal]]/tblGem[[#This Row],[Inwoners]]*100000</f>
        <v>16.222573711319303</v>
      </c>
      <c r="L1012" s="59"/>
      <c r="M1012" s="60"/>
      <c r="N1012" s="58"/>
    </row>
    <row r="1013" spans="2:14" x14ac:dyDescent="0.3">
      <c r="B1013" s="63">
        <v>43911</v>
      </c>
      <c r="C1013" s="66" t="s">
        <v>298</v>
      </c>
      <c r="D1013" s="65">
        <v>0</v>
      </c>
      <c r="E1013" s="66">
        <v>0</v>
      </c>
      <c r="F1013" s="67">
        <f>tblGem[[#This Row],[Aantal]]-SUMIFS(tblGem[Aantal],tblGem[Datum],tblGem[[#This Row],[Datum]]-1,tblGem[Plaats],tblGem[[#This Row],[Plaats]])</f>
        <v>0</v>
      </c>
      <c r="G1013" s="59" t="str">
        <f>INDEX(tblGemProv[Grootte],MATCH(tblGem[[#This Row],[Plaats]],tblGemProv[Gemeentenaam],0))</f>
        <v>Klein</v>
      </c>
      <c r="H1013" s="59" t="str">
        <f>INDEX(tblGemProv[Provincie],MATCH(tblGem[[#This Row],[Plaats]],tblGemProv[Gemeentenaam],0))</f>
        <v>Limburg</v>
      </c>
      <c r="I1013" s="68">
        <f>INDEX(tblGemProv[InwonerAantal],MATCH(tblGem[[#This Row],[Plaats]],tblGemProv[Gemeentenaam],0))</f>
        <v>9874</v>
      </c>
      <c r="J1013" s="69">
        <f>tblGem[[#This Row],[Aantal]]/INDEX($N$5:$N$16,MATCH(tblGem[[#This Row],[Prov]],$M$5:$M$16,0))*100000</f>
        <v>0</v>
      </c>
      <c r="K1013" s="69">
        <f>tblGem[[#This Row],[Aantal]]/tblGem[[#This Row],[Inwoners]]*100000</f>
        <v>0</v>
      </c>
      <c r="L1013" s="59"/>
      <c r="M1013" s="60"/>
      <c r="N1013" s="58"/>
    </row>
    <row r="1014" spans="2:14" x14ac:dyDescent="0.3">
      <c r="B1014" s="63">
        <v>43911</v>
      </c>
      <c r="C1014" s="66" t="s">
        <v>299</v>
      </c>
      <c r="D1014" s="65">
        <v>24.3</v>
      </c>
      <c r="E1014" s="66">
        <v>4</v>
      </c>
      <c r="F1014" s="67">
        <f>tblGem[[#This Row],[Aantal]]-SUMIFS(tblGem[Aantal],tblGem[Datum],tblGem[[#This Row],[Datum]]-1,tblGem[Plaats],tblGem[[#This Row],[Plaats]])</f>
        <v>0</v>
      </c>
      <c r="G1014" s="59" t="str">
        <f>INDEX(tblGemProv[Grootte],MATCH(tblGem[[#This Row],[Plaats]],tblGemProv[Gemeentenaam],0))</f>
        <v>Klein</v>
      </c>
      <c r="H1014" s="59" t="str">
        <f>INDEX(tblGemProv[Provincie],MATCH(tblGem[[#This Row],[Plaats]],tblGemProv[Gemeentenaam],0))</f>
        <v>Limburg</v>
      </c>
      <c r="I1014" s="68">
        <f>INDEX(tblGemProv[InwonerAantal],MATCH(tblGem[[#This Row],[Plaats]],tblGemProv[Gemeentenaam],0))</f>
        <v>16431</v>
      </c>
      <c r="J1014" s="69">
        <f>tblGem[[#This Row],[Aantal]]/INDEX($N$5:$N$16,MATCH(tblGem[[#This Row],[Prov]],$M$5:$M$16,0))*100000</f>
        <v>0.35803859297993729</v>
      </c>
      <c r="K1014" s="69">
        <f>tblGem[[#This Row],[Aantal]]/tblGem[[#This Row],[Inwoners]]*100000</f>
        <v>24.344227375083683</v>
      </c>
      <c r="L1014" s="59"/>
      <c r="M1014" s="60"/>
      <c r="N1014" s="58"/>
    </row>
    <row r="1015" spans="2:14" x14ac:dyDescent="0.3">
      <c r="B1015" s="63">
        <v>43911</v>
      </c>
      <c r="C1015" s="66" t="s">
        <v>300</v>
      </c>
      <c r="D1015" s="65">
        <v>12.9</v>
      </c>
      <c r="E1015" s="66">
        <v>4</v>
      </c>
      <c r="F1015" s="67">
        <f>tblGem[[#This Row],[Aantal]]-SUMIFS(tblGem[Aantal],tblGem[Datum],tblGem[[#This Row],[Datum]]-1,tblGem[Plaats],tblGem[[#This Row],[Plaats]])</f>
        <v>2</v>
      </c>
      <c r="G1015" s="59" t="str">
        <f>INDEX(tblGemProv[Grootte],MATCH(tblGem[[#This Row],[Plaats]],tblGemProv[Gemeentenaam],0))</f>
        <v>Klein</v>
      </c>
      <c r="H1015" s="59" t="str">
        <f>INDEX(tblGemProv[Provincie],MATCH(tblGem[[#This Row],[Plaats]],tblGemProv[Gemeentenaam],0))</f>
        <v>Noord-Brabant</v>
      </c>
      <c r="I1015" s="68">
        <f>INDEX(tblGemProv[InwonerAantal],MATCH(tblGem[[#This Row],[Plaats]],tblGemProv[Gemeentenaam],0))</f>
        <v>30654</v>
      </c>
      <c r="J1015" s="69">
        <f>tblGem[[#This Row],[Aantal]]/INDEX($N$5:$N$16,MATCH(tblGem[[#This Row],[Prov]],$M$5:$M$16,0))*100000</f>
        <v>0.15820994934908472</v>
      </c>
      <c r="K1015" s="69">
        <f>tblGem[[#This Row],[Aantal]]/tblGem[[#This Row],[Inwoners]]*100000</f>
        <v>13.048868010700073</v>
      </c>
      <c r="L1015" s="59"/>
      <c r="M1015" s="60"/>
      <c r="N1015" s="58"/>
    </row>
    <row r="1016" spans="2:14" x14ac:dyDescent="0.3">
      <c r="B1016" s="63">
        <v>43911</v>
      </c>
      <c r="C1016" s="66" t="s">
        <v>301</v>
      </c>
      <c r="D1016" s="65">
        <v>0</v>
      </c>
      <c r="E1016" s="66">
        <v>0</v>
      </c>
      <c r="F1016" s="67">
        <f>tblGem[[#This Row],[Aantal]]-SUMIFS(tblGem[Aantal],tblGem[Datum],tblGem[[#This Row],[Datum]]-1,tblGem[Plaats],tblGem[[#This Row],[Plaats]])</f>
        <v>0</v>
      </c>
      <c r="G1016" s="59" t="str">
        <f>INDEX(tblGemProv[Grootte],MATCH(tblGem[[#This Row],[Plaats]],tblGemProv[Gemeentenaam],0))</f>
        <v>Klein</v>
      </c>
      <c r="H1016" s="59" t="str">
        <f>INDEX(tblGemProv[Provincie],MATCH(tblGem[[#This Row],[Plaats]],tblGemProv[Gemeentenaam],0))</f>
        <v>Groningen</v>
      </c>
      <c r="I1016" s="68">
        <f>INDEX(tblGemProv[InwonerAantal],MATCH(tblGem[[#This Row],[Plaats]],tblGemProv[Gemeentenaam],0))</f>
        <v>27508</v>
      </c>
      <c r="J1016" s="69">
        <f>tblGem[[#This Row],[Aantal]]/INDEX($N$5:$N$16,MATCH(tblGem[[#This Row],[Prov]],$M$5:$M$16,0))*100000</f>
        <v>0</v>
      </c>
      <c r="K1016" s="69">
        <f>tblGem[[#This Row],[Aantal]]/tblGem[[#This Row],[Inwoners]]*100000</f>
        <v>0</v>
      </c>
      <c r="L1016" s="59"/>
      <c r="M1016" s="60"/>
      <c r="N1016" s="58"/>
    </row>
    <row r="1017" spans="2:14" x14ac:dyDescent="0.3">
      <c r="B1017" s="63">
        <v>43911</v>
      </c>
      <c r="C1017" s="66" t="s">
        <v>302</v>
      </c>
      <c r="D1017" s="65">
        <v>3</v>
      </c>
      <c r="E1017" s="66">
        <v>2</v>
      </c>
      <c r="F1017" s="67">
        <f>tblGem[[#This Row],[Aantal]]-SUMIFS(tblGem[Aantal],tblGem[Datum],tblGem[[#This Row],[Datum]]-1,tblGem[Plaats],tblGem[[#This Row],[Plaats]])</f>
        <v>0</v>
      </c>
      <c r="G1017" s="59" t="str">
        <f>INDEX(tblGemProv[Grootte],MATCH(tblGem[[#This Row],[Plaats]],tblGemProv[Gemeentenaam],0))</f>
        <v>Middelgroot</v>
      </c>
      <c r="H1017" s="59" t="str">
        <f>INDEX(tblGemProv[Provincie],MATCH(tblGem[[#This Row],[Plaats]],tblGemProv[Gemeentenaam],0))</f>
        <v>Utrecht</v>
      </c>
      <c r="I1017" s="68">
        <f>INDEX(tblGemProv[InwonerAantal],MATCH(tblGem[[#This Row],[Plaats]],tblGemProv[Gemeentenaam],0))</f>
        <v>64918</v>
      </c>
      <c r="J1017" s="69">
        <f>tblGem[[#This Row],[Aantal]]/INDEX($N$5:$N$16,MATCH(tblGem[[#This Row],[Prov]],$M$5:$M$16,0))*100000</f>
        <v>0.1503173951799224</v>
      </c>
      <c r="K1017" s="69">
        <f>tblGem[[#This Row],[Aantal]]/tblGem[[#This Row],[Inwoners]]*100000</f>
        <v>3.0808096367725439</v>
      </c>
      <c r="L1017" s="59"/>
      <c r="M1017" s="60"/>
      <c r="N1017" s="58"/>
    </row>
    <row r="1018" spans="2:14" x14ac:dyDescent="0.3">
      <c r="B1018" s="63">
        <v>43911</v>
      </c>
      <c r="C1018" s="66" t="s">
        <v>303</v>
      </c>
      <c r="D1018" s="65">
        <v>22.9</v>
      </c>
      <c r="E1018" s="66">
        <v>5</v>
      </c>
      <c r="F1018" s="67">
        <f>tblGem[[#This Row],[Aantal]]-SUMIFS(tblGem[Aantal],tblGem[Datum],tblGem[[#This Row],[Datum]]-1,tblGem[Plaats],tblGem[[#This Row],[Plaats]])</f>
        <v>3</v>
      </c>
      <c r="G1018" s="59" t="str">
        <f>INDEX(tblGemProv[Grootte],MATCH(tblGem[[#This Row],[Plaats]],tblGemProv[Gemeentenaam],0))</f>
        <v>Klein</v>
      </c>
      <c r="H1018" s="59" t="str">
        <f>INDEX(tblGemProv[Provincie],MATCH(tblGem[[#This Row],[Plaats]],tblGemProv[Gemeentenaam],0))</f>
        <v>Zeeland</v>
      </c>
      <c r="I1018" s="68">
        <f>INDEX(tblGemProv[InwonerAantal],MATCH(tblGem[[#This Row],[Plaats]],tblGemProv[Gemeentenaam],0))</f>
        <v>21867</v>
      </c>
      <c r="J1018" s="69">
        <f>tblGem[[#This Row],[Aantal]]/INDEX($N$5:$N$16,MATCH(tblGem[[#This Row],[Prov]],$M$5:$M$16,0))*100000</f>
        <v>1.307859713735666</v>
      </c>
      <c r="K1018" s="69">
        <f>tblGem[[#This Row],[Aantal]]/tblGem[[#This Row],[Inwoners]]*100000</f>
        <v>22.865505099007635</v>
      </c>
      <c r="L1018" s="59"/>
      <c r="M1018" s="60"/>
      <c r="N1018" s="58"/>
    </row>
    <row r="1019" spans="2:14" x14ac:dyDescent="0.3">
      <c r="B1019" s="63">
        <v>43911</v>
      </c>
      <c r="C1019" s="66" t="s">
        <v>304</v>
      </c>
      <c r="D1019" s="65">
        <v>19.899999999999999</v>
      </c>
      <c r="E1019" s="66">
        <v>9</v>
      </c>
      <c r="F1019" s="67">
        <f>tblGem[[#This Row],[Aantal]]-SUMIFS(tblGem[Aantal],tblGem[Datum],tblGem[[#This Row],[Datum]]-1,tblGem[Plaats],tblGem[[#This Row],[Plaats]])</f>
        <v>4</v>
      </c>
      <c r="G1019" s="59" t="str">
        <f>INDEX(tblGemProv[Grootte],MATCH(tblGem[[#This Row],[Plaats]],tblGemProv[Gemeentenaam],0))</f>
        <v>Klein</v>
      </c>
      <c r="H1019" s="59" t="str">
        <f>INDEX(tblGemProv[Provincie],MATCH(tblGem[[#This Row],[Plaats]],tblGemProv[Gemeentenaam],0))</f>
        <v>Noord-Brabant</v>
      </c>
      <c r="I1019" s="68">
        <f>INDEX(tblGemProv[InwonerAantal],MATCH(tblGem[[#This Row],[Plaats]],tblGemProv[Gemeentenaam],0))</f>
        <v>44925</v>
      </c>
      <c r="J1019" s="69">
        <f>tblGem[[#This Row],[Aantal]]/INDEX($N$5:$N$16,MATCH(tblGem[[#This Row],[Prov]],$M$5:$M$16,0))*100000</f>
        <v>0.35597238603544057</v>
      </c>
      <c r="K1019" s="69">
        <f>tblGem[[#This Row],[Aantal]]/tblGem[[#This Row],[Inwoners]]*100000</f>
        <v>20.033388981636058</v>
      </c>
      <c r="L1019" s="59"/>
      <c r="M1019" s="60"/>
      <c r="N1019" s="58"/>
    </row>
    <row r="1020" spans="2:14" x14ac:dyDescent="0.3">
      <c r="B1020" s="63">
        <v>43911</v>
      </c>
      <c r="C1020" s="66" t="s">
        <v>305</v>
      </c>
      <c r="D1020" s="65">
        <v>11.7</v>
      </c>
      <c r="E1020" s="66">
        <v>8</v>
      </c>
      <c r="F1020" s="67">
        <f>tblGem[[#This Row],[Aantal]]-SUMIFS(tblGem[Aantal],tblGem[Datum],tblGem[[#This Row],[Datum]]-1,tblGem[Plaats],tblGem[[#This Row],[Plaats]])</f>
        <v>3</v>
      </c>
      <c r="G1020" s="59" t="str">
        <f>INDEX(tblGemProv[Grootte],MATCH(tblGem[[#This Row],[Plaats]],tblGemProv[Gemeentenaam],0))</f>
        <v>Middelgroot</v>
      </c>
      <c r="H1020" s="59" t="str">
        <f>INDEX(tblGemProv[Provincie],MATCH(tblGem[[#This Row],[Plaats]],tblGemProv[Gemeentenaam],0))</f>
        <v>Noord-Holland</v>
      </c>
      <c r="I1020" s="68">
        <f>INDEX(tblGemProv[InwonerAantal],MATCH(tblGem[[#This Row],[Plaats]],tblGemProv[Gemeentenaam],0))</f>
        <v>67831</v>
      </c>
      <c r="J1020" s="69">
        <f>tblGem[[#This Row],[Aantal]]/INDEX($N$5:$N$16,MATCH(tblGem[[#This Row],[Prov]],$M$5:$M$16,0))*100000</f>
        <v>0.28256749301175271</v>
      </c>
      <c r="K1020" s="69">
        <f>tblGem[[#This Row],[Aantal]]/tblGem[[#This Row],[Inwoners]]*100000</f>
        <v>11.79401748463092</v>
      </c>
      <c r="L1020" s="59"/>
      <c r="M1020" s="60"/>
      <c r="N1020" s="58"/>
    </row>
    <row r="1021" spans="2:14" x14ac:dyDescent="0.3">
      <c r="B1021" s="63">
        <v>43911</v>
      </c>
      <c r="C1021" s="66" t="s">
        <v>306</v>
      </c>
      <c r="D1021" s="65">
        <v>32.5</v>
      </c>
      <c r="E1021" s="66">
        <v>33</v>
      </c>
      <c r="F1021" s="67">
        <f>tblGem[[#This Row],[Aantal]]-SUMIFS(tblGem[Aantal],tblGem[Datum],tblGem[[#This Row],[Datum]]-1,tblGem[Plaats],tblGem[[#This Row],[Plaats]])</f>
        <v>9</v>
      </c>
      <c r="G1021" s="59" t="str">
        <f>INDEX(tblGemProv[Grootte],MATCH(tblGem[[#This Row],[Plaats]],tblGemProv[Gemeentenaam],0))</f>
        <v>Groot</v>
      </c>
      <c r="H1021" s="59" t="str">
        <f>INDEX(tblGemProv[Provincie],MATCH(tblGem[[#This Row],[Plaats]],tblGemProv[Gemeentenaam],0))</f>
        <v>Limburg</v>
      </c>
      <c r="I1021" s="68">
        <f>INDEX(tblGemProv[InwonerAantal],MATCH(tblGem[[#This Row],[Plaats]],tblGemProv[Gemeentenaam],0))</f>
        <v>101192</v>
      </c>
      <c r="J1021" s="69">
        <f>tblGem[[#This Row],[Aantal]]/INDEX($N$5:$N$16,MATCH(tblGem[[#This Row],[Prov]],$M$5:$M$16,0))*100000</f>
        <v>2.9538183920844832</v>
      </c>
      <c r="K1021" s="69">
        <f>tblGem[[#This Row],[Aantal]]/tblGem[[#This Row],[Inwoners]]*100000</f>
        <v>32.611273618467862</v>
      </c>
      <c r="L1021" s="59"/>
      <c r="M1021" s="60"/>
      <c r="N1021" s="58"/>
    </row>
    <row r="1022" spans="2:14" x14ac:dyDescent="0.3">
      <c r="B1022" s="63">
        <v>43911</v>
      </c>
      <c r="C1022" s="66" t="s">
        <v>307</v>
      </c>
      <c r="D1022" s="65">
        <v>18.5</v>
      </c>
      <c r="E1022" s="66">
        <v>8</v>
      </c>
      <c r="F1022" s="67">
        <f>tblGem[[#This Row],[Aantal]]-SUMIFS(tblGem[Aantal],tblGem[Datum],tblGem[[#This Row],[Datum]]-1,tblGem[Plaats],tblGem[[#This Row],[Plaats]])</f>
        <v>2</v>
      </c>
      <c r="G1022" s="59" t="str">
        <f>INDEX(tblGemProv[Grootte],MATCH(tblGem[[#This Row],[Plaats]],tblGemProv[Gemeentenaam],0))</f>
        <v>Klein</v>
      </c>
      <c r="H1022" s="59" t="str">
        <f>INDEX(tblGemProv[Provincie],MATCH(tblGem[[#This Row],[Plaats]],tblGemProv[Gemeentenaam],0))</f>
        <v>Limburg</v>
      </c>
      <c r="I1022" s="68">
        <f>INDEX(tblGemProv[InwonerAantal],MATCH(tblGem[[#This Row],[Plaats]],tblGemProv[Gemeentenaam],0))</f>
        <v>43341</v>
      </c>
      <c r="J1022" s="69">
        <f>tblGem[[#This Row],[Aantal]]/INDEX($N$5:$N$16,MATCH(tblGem[[#This Row],[Prov]],$M$5:$M$16,0))*100000</f>
        <v>0.71607718595987457</v>
      </c>
      <c r="K1022" s="69">
        <f>tblGem[[#This Row],[Aantal]]/tblGem[[#This Row],[Inwoners]]*100000</f>
        <v>18.458272767125816</v>
      </c>
      <c r="L1022" s="59"/>
      <c r="M1022" s="60"/>
      <c r="N1022" s="58"/>
    </row>
    <row r="1023" spans="2:14" x14ac:dyDescent="0.3">
      <c r="B1023" s="63">
        <v>43911</v>
      </c>
      <c r="C1023" s="66" t="s">
        <v>308</v>
      </c>
      <c r="D1023" s="65">
        <v>16.2</v>
      </c>
      <c r="E1023" s="66">
        <v>9</v>
      </c>
      <c r="F1023" s="67">
        <f>tblGem[[#This Row],[Aantal]]-SUMIFS(tblGem[Aantal],tblGem[Datum],tblGem[[#This Row],[Datum]]-1,tblGem[Plaats],tblGem[[#This Row],[Plaats]])</f>
        <v>2</v>
      </c>
      <c r="G1023" s="59" t="str">
        <f>INDEX(tblGemProv[Grootte],MATCH(tblGem[[#This Row],[Plaats]],tblGemProv[Gemeentenaam],0))</f>
        <v>Middelgroot</v>
      </c>
      <c r="H1023" s="59" t="str">
        <f>INDEX(tblGemProv[Provincie],MATCH(tblGem[[#This Row],[Plaats]],tblGemProv[Gemeentenaam],0))</f>
        <v>Utrecht</v>
      </c>
      <c r="I1023" s="68">
        <f>INDEX(tblGemProv[InwonerAantal],MATCH(tblGem[[#This Row],[Plaats]],tblGemProv[Gemeentenaam],0))</f>
        <v>55001</v>
      </c>
      <c r="J1023" s="69">
        <f>tblGem[[#This Row],[Aantal]]/INDEX($N$5:$N$16,MATCH(tblGem[[#This Row],[Prov]],$M$5:$M$16,0))*100000</f>
        <v>0.6764282783096508</v>
      </c>
      <c r="K1023" s="69">
        <f>tblGem[[#This Row],[Aantal]]/tblGem[[#This Row],[Inwoners]]*100000</f>
        <v>16.363338848384576</v>
      </c>
      <c r="L1023" s="59"/>
      <c r="M1023" s="60"/>
      <c r="N1023" s="58"/>
    </row>
    <row r="1024" spans="2:14" x14ac:dyDescent="0.3">
      <c r="B1024" s="63">
        <v>43911</v>
      </c>
      <c r="C1024" s="66" t="s">
        <v>309</v>
      </c>
      <c r="D1024" s="65">
        <v>16.600000000000001</v>
      </c>
      <c r="E1024" s="66">
        <v>12</v>
      </c>
      <c r="F1024" s="67">
        <f>tblGem[[#This Row],[Aantal]]-SUMIFS(tblGem[Aantal],tblGem[Datum],tblGem[[#This Row],[Datum]]-1,tblGem[Plaats],tblGem[[#This Row],[Plaats]])</f>
        <v>5</v>
      </c>
      <c r="G1024" s="59" t="str">
        <f>INDEX(tblGemProv[Grootte],MATCH(tblGem[[#This Row],[Plaats]],tblGemProv[Gemeentenaam],0))</f>
        <v>Middelgroot</v>
      </c>
      <c r="H1024" s="59" t="str">
        <f>INDEX(tblGemProv[Provincie],MATCH(tblGem[[#This Row],[Plaats]],tblGemProv[Gemeentenaam],0))</f>
        <v>Zuid-Holland</v>
      </c>
      <c r="I1024" s="68">
        <f>INDEX(tblGemProv[InwonerAantal],MATCH(tblGem[[#This Row],[Plaats]],tblGemProv[Gemeentenaam],0))</f>
        <v>72050</v>
      </c>
      <c r="J1024" s="69">
        <f>tblGem[[#This Row],[Aantal]]/INDEX($N$5:$N$16,MATCH(tblGem[[#This Row],[Prov]],$M$5:$M$16,0))*100000</f>
        <v>0.32912690859322935</v>
      </c>
      <c r="K1024" s="69">
        <f>tblGem[[#This Row],[Aantal]]/tblGem[[#This Row],[Inwoners]]*100000</f>
        <v>16.655100624566273</v>
      </c>
      <c r="L1024" s="59"/>
      <c r="M1024" s="60"/>
      <c r="N1024" s="58"/>
    </row>
    <row r="1025" spans="2:14" x14ac:dyDescent="0.3">
      <c r="B1025" s="63">
        <v>43911</v>
      </c>
      <c r="C1025" s="66" t="s">
        <v>310</v>
      </c>
      <c r="D1025" s="65">
        <v>0</v>
      </c>
      <c r="E1025" s="66">
        <v>0</v>
      </c>
      <c r="F1025" s="67">
        <f>tblGem[[#This Row],[Aantal]]-SUMIFS(tblGem[Aantal],tblGem[Datum],tblGem[[#This Row],[Datum]]-1,tblGem[Plaats],tblGem[[#This Row],[Plaats]])</f>
        <v>0</v>
      </c>
      <c r="G1025" s="59" t="str">
        <f>INDEX(tblGemProv[Grootte],MATCH(tblGem[[#This Row],[Plaats]],tblGemProv[Gemeentenaam],0))</f>
        <v>Klein</v>
      </c>
      <c r="H1025" s="59" t="str">
        <f>INDEX(tblGemProv[Provincie],MATCH(tblGem[[#This Row],[Plaats]],tblGemProv[Gemeentenaam],0))</f>
        <v>Friesland</v>
      </c>
      <c r="I1025" s="68">
        <f>INDEX(tblGemProv[InwonerAantal],MATCH(tblGem[[#This Row],[Plaats]],tblGemProv[Gemeentenaam],0))</f>
        <v>1132</v>
      </c>
      <c r="J1025" s="69">
        <f>tblGem[[#This Row],[Aantal]]/INDEX($N$5:$N$16,MATCH(tblGem[[#This Row],[Prov]],$M$5:$M$16,0))*100000</f>
        <v>0</v>
      </c>
      <c r="K1025" s="69">
        <f>tblGem[[#This Row],[Aantal]]/tblGem[[#This Row],[Inwoners]]*100000</f>
        <v>0</v>
      </c>
      <c r="L1025" s="59"/>
      <c r="M1025" s="60"/>
      <c r="N1025" s="58"/>
    </row>
    <row r="1026" spans="2:14" x14ac:dyDescent="0.3">
      <c r="B1026" s="63">
        <v>43911</v>
      </c>
      <c r="C1026" s="66" t="s">
        <v>311</v>
      </c>
      <c r="D1026" s="65">
        <v>13.5</v>
      </c>
      <c r="E1026" s="66">
        <v>6</v>
      </c>
      <c r="F1026" s="67">
        <f>tblGem[[#This Row],[Aantal]]-SUMIFS(tblGem[Aantal],tblGem[Datum],tblGem[[#This Row],[Datum]]-1,tblGem[Plaats],tblGem[[#This Row],[Plaats]])</f>
        <v>0</v>
      </c>
      <c r="G1026" s="59" t="str">
        <f>INDEX(tblGemProv[Grootte],MATCH(tblGem[[#This Row],[Plaats]],tblGemProv[Gemeentenaam],0))</f>
        <v>Klein</v>
      </c>
      <c r="H1026" s="59" t="str">
        <f>INDEX(tblGemProv[Provincie],MATCH(tblGem[[#This Row],[Plaats]],tblGemProv[Gemeentenaam],0))</f>
        <v>Zeeland</v>
      </c>
      <c r="I1026" s="68">
        <f>INDEX(tblGemProv[InwonerAantal],MATCH(tblGem[[#This Row],[Plaats]],tblGemProv[Gemeentenaam],0))</f>
        <v>44485</v>
      </c>
      <c r="J1026" s="69">
        <f>tblGem[[#This Row],[Aantal]]/INDEX($N$5:$N$16,MATCH(tblGem[[#This Row],[Prov]],$M$5:$M$16,0))*100000</f>
        <v>1.569431656482799</v>
      </c>
      <c r="K1026" s="69">
        <f>tblGem[[#This Row],[Aantal]]/tblGem[[#This Row],[Inwoners]]*100000</f>
        <v>13.487692480611441</v>
      </c>
      <c r="L1026" s="59"/>
      <c r="M1026" s="60"/>
      <c r="N1026" s="58"/>
    </row>
    <row r="1027" spans="2:14" x14ac:dyDescent="0.3">
      <c r="B1027" s="63">
        <v>43911</v>
      </c>
      <c r="C1027" s="66" t="s">
        <v>312</v>
      </c>
      <c r="D1027" s="65">
        <v>32.1</v>
      </c>
      <c r="E1027" s="66">
        <v>4</v>
      </c>
      <c r="F1027" s="67">
        <f>tblGem[[#This Row],[Aantal]]-SUMIFS(tblGem[Aantal],tblGem[Datum],tblGem[[#This Row],[Datum]]-1,tblGem[Plaats],tblGem[[#This Row],[Plaats]])</f>
        <v>0</v>
      </c>
      <c r="G1027" s="59" t="str">
        <f>INDEX(tblGemProv[Grootte],MATCH(tblGem[[#This Row],[Plaats]],tblGemProv[Gemeentenaam],0))</f>
        <v>Klein</v>
      </c>
      <c r="H1027" s="59" t="str">
        <f>INDEX(tblGemProv[Provincie],MATCH(tblGem[[#This Row],[Plaats]],tblGemProv[Gemeentenaam],0))</f>
        <v>Limburg</v>
      </c>
      <c r="I1027" s="68">
        <f>INDEX(tblGemProv[InwonerAantal],MATCH(tblGem[[#This Row],[Plaats]],tblGemProv[Gemeentenaam],0))</f>
        <v>12390</v>
      </c>
      <c r="J1027" s="69">
        <f>tblGem[[#This Row],[Aantal]]/INDEX($N$5:$N$16,MATCH(tblGem[[#This Row],[Prov]],$M$5:$M$16,0))*100000</f>
        <v>0.35803859297993729</v>
      </c>
      <c r="K1027" s="69">
        <f>tblGem[[#This Row],[Aantal]]/tblGem[[#This Row],[Inwoners]]*100000</f>
        <v>32.284100080710253</v>
      </c>
      <c r="L1027" s="59"/>
      <c r="M1027" s="60"/>
      <c r="N1027" s="58"/>
    </row>
    <row r="1028" spans="2:14" x14ac:dyDescent="0.3">
      <c r="B1028" s="63">
        <v>43911</v>
      </c>
      <c r="C1028" s="66" t="s">
        <v>313</v>
      </c>
      <c r="D1028" s="65">
        <v>7.8</v>
      </c>
      <c r="E1028" s="66">
        <v>2</v>
      </c>
      <c r="F1028" s="67">
        <f>tblGem[[#This Row],[Aantal]]-SUMIFS(tblGem[Aantal],tblGem[Datum],tblGem[[#This Row],[Datum]]-1,tblGem[Plaats],tblGem[[#This Row],[Plaats]])</f>
        <v>0</v>
      </c>
      <c r="G1028" s="59" t="str">
        <f>INDEX(tblGemProv[Grootte],MATCH(tblGem[[#This Row],[Plaats]],tblGemProv[Gemeentenaam],0))</f>
        <v>Klein</v>
      </c>
      <c r="H1028" s="59" t="str">
        <f>INDEX(tblGemProv[Provincie],MATCH(tblGem[[#This Row],[Plaats]],tblGemProv[Gemeentenaam],0))</f>
        <v>Zuid-Holland</v>
      </c>
      <c r="I1028" s="68">
        <f>INDEX(tblGemProv[InwonerAantal],MATCH(tblGem[[#This Row],[Plaats]],tblGemProv[Gemeentenaam],0))</f>
        <v>25453</v>
      </c>
      <c r="J1028" s="69">
        <f>tblGem[[#This Row],[Aantal]]/INDEX($N$5:$N$16,MATCH(tblGem[[#This Row],[Prov]],$M$5:$M$16,0))*100000</f>
        <v>5.4854484765538218E-2</v>
      </c>
      <c r="K1028" s="69">
        <f>tblGem[[#This Row],[Aantal]]/tblGem[[#This Row],[Inwoners]]*100000</f>
        <v>7.8576199269241345</v>
      </c>
      <c r="L1028" s="59"/>
      <c r="M1028" s="60"/>
      <c r="N1028" s="58"/>
    </row>
    <row r="1029" spans="2:14" x14ac:dyDescent="0.3">
      <c r="B1029" s="63">
        <v>43911</v>
      </c>
      <c r="C1029" s="66" t="s">
        <v>314</v>
      </c>
      <c r="D1029" s="65">
        <v>8.1999999999999993</v>
      </c>
      <c r="E1029" s="66">
        <v>2</v>
      </c>
      <c r="F1029" s="67">
        <f>tblGem[[#This Row],[Aantal]]-SUMIFS(tblGem[Aantal],tblGem[Datum],tblGem[[#This Row],[Datum]]-1,tblGem[Plaats],tblGem[[#This Row],[Plaats]])</f>
        <v>1</v>
      </c>
      <c r="G1029" s="59" t="str">
        <f>INDEX(tblGemProv[Grootte],MATCH(tblGem[[#This Row],[Plaats]],tblGemProv[Gemeentenaam],0))</f>
        <v>Klein</v>
      </c>
      <c r="H1029" s="59" t="str">
        <f>INDEX(tblGemProv[Provincie],MATCH(tblGem[[#This Row],[Plaats]],tblGemProv[Gemeentenaam],0))</f>
        <v>Gelderland</v>
      </c>
      <c r="I1029" s="68">
        <f>INDEX(tblGemProv[InwonerAantal],MATCH(tblGem[[#This Row],[Plaats]],tblGemProv[Gemeentenaam],0))</f>
        <v>24310</v>
      </c>
      <c r="J1029" s="69">
        <f>tblGem[[#This Row],[Aantal]]/INDEX($N$5:$N$16,MATCH(tblGem[[#This Row],[Prov]],$M$5:$M$16,0))*100000</f>
        <v>9.7082524514550975E-2</v>
      </c>
      <c r="K1029" s="69">
        <f>tblGem[[#This Row],[Aantal]]/tblGem[[#This Row],[Inwoners]]*100000</f>
        <v>8.227067050596462</v>
      </c>
      <c r="L1029" s="59"/>
      <c r="M1029" s="60"/>
      <c r="N1029" s="58"/>
    </row>
    <row r="1030" spans="2:14" x14ac:dyDescent="0.3">
      <c r="B1030" s="63">
        <v>43911</v>
      </c>
      <c r="C1030" s="66" t="s">
        <v>315</v>
      </c>
      <c r="D1030" s="65">
        <v>41.7</v>
      </c>
      <c r="E1030" s="66">
        <v>11</v>
      </c>
      <c r="F1030" s="67">
        <f>tblGem[[#This Row],[Aantal]]-SUMIFS(tblGem[Aantal],tblGem[Datum],tblGem[[#This Row],[Datum]]-1,tblGem[Plaats],tblGem[[#This Row],[Plaats]])</f>
        <v>3</v>
      </c>
      <c r="G1030" s="59" t="str">
        <f>INDEX(tblGemProv[Grootte],MATCH(tblGem[[#This Row],[Plaats]],tblGemProv[Gemeentenaam],0))</f>
        <v>Klein</v>
      </c>
      <c r="H1030" s="59" t="str">
        <f>INDEX(tblGemProv[Provincie],MATCH(tblGem[[#This Row],[Plaats]],tblGemProv[Gemeentenaam],0))</f>
        <v>Noord-Brabant</v>
      </c>
      <c r="I1030" s="68">
        <f>INDEX(tblGemProv[InwonerAantal],MATCH(tblGem[[#This Row],[Plaats]],tblGemProv[Gemeentenaam],0))</f>
        <v>26418</v>
      </c>
      <c r="J1030" s="69">
        <f>tblGem[[#This Row],[Aantal]]/INDEX($N$5:$N$16,MATCH(tblGem[[#This Row],[Prov]],$M$5:$M$16,0))*100000</f>
        <v>0.43507736070998299</v>
      </c>
      <c r="K1030" s="69">
        <f>tblGem[[#This Row],[Aantal]]/tblGem[[#This Row],[Inwoners]]*100000</f>
        <v>41.638276932394575</v>
      </c>
      <c r="L1030" s="59"/>
      <c r="M1030" s="60"/>
      <c r="N1030" s="58"/>
    </row>
    <row r="1031" spans="2:14" x14ac:dyDescent="0.3">
      <c r="B1031" s="63">
        <v>43911</v>
      </c>
      <c r="C1031" s="66" t="s">
        <v>316</v>
      </c>
      <c r="D1031" s="65">
        <v>0</v>
      </c>
      <c r="E1031" s="66">
        <v>0</v>
      </c>
      <c r="F1031" s="67">
        <f>tblGem[[#This Row],[Aantal]]-SUMIFS(tblGem[Aantal],tblGem[Datum],tblGem[[#This Row],[Datum]]-1,tblGem[Plaats],tblGem[[#This Row],[Plaats]])</f>
        <v>0</v>
      </c>
      <c r="G1031" s="59" t="str">
        <f>INDEX(tblGemProv[Grootte],MATCH(tblGem[[#This Row],[Plaats]],tblGemProv[Gemeentenaam],0))</f>
        <v>Klein</v>
      </c>
      <c r="H1031" s="59" t="str">
        <f>INDEX(tblGemProv[Provincie],MATCH(tblGem[[#This Row],[Plaats]],tblGemProv[Gemeentenaam],0))</f>
        <v>Friesland</v>
      </c>
      <c r="I1031" s="68">
        <f>INDEX(tblGemProv[InwonerAantal],MATCH(tblGem[[#This Row],[Plaats]],tblGemProv[Gemeentenaam],0))</f>
        <v>46112</v>
      </c>
      <c r="J1031" s="69">
        <f>tblGem[[#This Row],[Aantal]]/INDEX($N$5:$N$16,MATCH(tblGem[[#This Row],[Prov]],$M$5:$M$16,0))*100000</f>
        <v>0</v>
      </c>
      <c r="K1031" s="69">
        <f>tblGem[[#This Row],[Aantal]]/tblGem[[#This Row],[Inwoners]]*100000</f>
        <v>0</v>
      </c>
      <c r="L1031" s="59"/>
      <c r="M1031" s="60"/>
      <c r="N1031" s="58"/>
    </row>
    <row r="1032" spans="2:14" x14ac:dyDescent="0.3">
      <c r="B1032" s="63">
        <v>43911</v>
      </c>
      <c r="C1032" s="66" t="s">
        <v>317</v>
      </c>
      <c r="D1032" s="65">
        <v>11.6</v>
      </c>
      <c r="E1032" s="66">
        <v>2</v>
      </c>
      <c r="F1032" s="67">
        <f>tblGem[[#This Row],[Aantal]]-SUMIFS(tblGem[Aantal],tblGem[Datum],tblGem[[#This Row],[Datum]]-1,tblGem[Plaats],tblGem[[#This Row],[Plaats]])</f>
        <v>0</v>
      </c>
      <c r="G1032" s="59" t="str">
        <f>INDEX(tblGemProv[Grootte],MATCH(tblGem[[#This Row],[Plaats]],tblGemProv[Gemeentenaam],0))</f>
        <v>Klein</v>
      </c>
      <c r="H1032" s="59" t="str">
        <f>INDEX(tblGemProv[Provincie],MATCH(tblGem[[#This Row],[Plaats]],tblGemProv[Gemeentenaam],0))</f>
        <v>Noord-Brabant</v>
      </c>
      <c r="I1032" s="68">
        <f>INDEX(tblGemProv[InwonerAantal],MATCH(tblGem[[#This Row],[Plaats]],tblGemProv[Gemeentenaam],0))</f>
        <v>17075</v>
      </c>
      <c r="J1032" s="69">
        <f>tblGem[[#This Row],[Aantal]]/INDEX($N$5:$N$16,MATCH(tblGem[[#This Row],[Prov]],$M$5:$M$16,0))*100000</f>
        <v>7.9104974674542361E-2</v>
      </c>
      <c r="K1032" s="69">
        <f>tblGem[[#This Row],[Aantal]]/tblGem[[#This Row],[Inwoners]]*100000</f>
        <v>11.71303074670571</v>
      </c>
      <c r="L1032" s="59"/>
      <c r="M1032" s="60"/>
      <c r="N1032" s="58"/>
    </row>
    <row r="1033" spans="2:14" x14ac:dyDescent="0.3">
      <c r="B1033" s="63">
        <v>43911</v>
      </c>
      <c r="C1033" s="66" t="s">
        <v>318</v>
      </c>
      <c r="D1033" s="65">
        <v>33.200000000000003</v>
      </c>
      <c r="E1033" s="66">
        <v>16</v>
      </c>
      <c r="F1033" s="67">
        <f>tblGem[[#This Row],[Aantal]]-SUMIFS(tblGem[Aantal],tblGem[Datum],tblGem[[#This Row],[Datum]]-1,tblGem[Plaats],tblGem[[#This Row],[Plaats]])</f>
        <v>1</v>
      </c>
      <c r="G1033" s="59" t="str">
        <f>INDEX(tblGemProv[Grootte],MATCH(tblGem[[#This Row],[Plaats]],tblGemProv[Gemeentenaam],0))</f>
        <v>Klein</v>
      </c>
      <c r="H1033" s="59" t="str">
        <f>INDEX(tblGemProv[Provincie],MATCH(tblGem[[#This Row],[Plaats]],tblGemProv[Gemeentenaam],0))</f>
        <v>Noord-Brabant</v>
      </c>
      <c r="I1033" s="68">
        <f>INDEX(tblGemProv[InwonerAantal],MATCH(tblGem[[#This Row],[Plaats]],tblGemProv[Gemeentenaam],0))</f>
        <v>47725</v>
      </c>
      <c r="J1033" s="69">
        <f>tblGem[[#This Row],[Aantal]]/INDEX($N$5:$N$16,MATCH(tblGem[[#This Row],[Prov]],$M$5:$M$16,0))*100000</f>
        <v>0.63283979739633889</v>
      </c>
      <c r="K1033" s="69">
        <f>tblGem[[#This Row],[Aantal]]/tblGem[[#This Row],[Inwoners]]*100000</f>
        <v>33.525405971712942</v>
      </c>
      <c r="L1033" s="59"/>
      <c r="M1033" s="60"/>
      <c r="N1033" s="58"/>
    </row>
    <row r="1034" spans="2:14" x14ac:dyDescent="0.3">
      <c r="B1034" s="63">
        <v>43911</v>
      </c>
      <c r="C1034" s="66" t="s">
        <v>319</v>
      </c>
      <c r="D1034" s="65">
        <v>14.1</v>
      </c>
      <c r="E1034" s="66">
        <v>4</v>
      </c>
      <c r="F1034" s="67">
        <f>tblGem[[#This Row],[Aantal]]-SUMIFS(tblGem[Aantal],tblGem[Datum],tblGem[[#This Row],[Datum]]-1,tblGem[Plaats],tblGem[[#This Row],[Plaats]])</f>
        <v>1</v>
      </c>
      <c r="G1034" s="59" t="str">
        <f>INDEX(tblGemProv[Grootte],MATCH(tblGem[[#This Row],[Plaats]],tblGemProv[Gemeentenaam],0))</f>
        <v>Klein</v>
      </c>
      <c r="H1034" s="59" t="str">
        <f>INDEX(tblGemProv[Provincie],MATCH(tblGem[[#This Row],[Plaats]],tblGemProv[Gemeentenaam],0))</f>
        <v>Zuid-Holland</v>
      </c>
      <c r="I1034" s="68">
        <f>INDEX(tblGemProv[InwonerAantal],MATCH(tblGem[[#This Row],[Plaats]],tblGemProv[Gemeentenaam],0))</f>
        <v>27578</v>
      </c>
      <c r="J1034" s="69">
        <f>tblGem[[#This Row],[Aantal]]/INDEX($N$5:$N$16,MATCH(tblGem[[#This Row],[Prov]],$M$5:$M$16,0))*100000</f>
        <v>0.10970896953107644</v>
      </c>
      <c r="K1034" s="69">
        <f>tblGem[[#This Row],[Aantal]]/tblGem[[#This Row],[Inwoners]]*100000</f>
        <v>14.504315033722534</v>
      </c>
      <c r="L1034" s="59"/>
      <c r="M1034" s="60"/>
      <c r="N1034" s="58"/>
    </row>
    <row r="1035" spans="2:14" x14ac:dyDescent="0.3">
      <c r="B1035" s="63">
        <v>43911</v>
      </c>
      <c r="C1035" s="66" t="s">
        <v>320</v>
      </c>
      <c r="D1035" s="65">
        <v>7.7</v>
      </c>
      <c r="E1035" s="66">
        <v>3</v>
      </c>
      <c r="F1035" s="67">
        <f>tblGem[[#This Row],[Aantal]]-SUMIFS(tblGem[Aantal],tblGem[Datum],tblGem[[#This Row],[Datum]]-1,tblGem[Plaats],tblGem[[#This Row],[Plaats]])</f>
        <v>1</v>
      </c>
      <c r="G1035" s="59" t="str">
        <f>INDEX(tblGemProv[Grootte],MATCH(tblGem[[#This Row],[Plaats]],tblGemProv[Gemeentenaam],0))</f>
        <v>Klein</v>
      </c>
      <c r="H1035" s="59" t="str">
        <f>INDEX(tblGemProv[Provincie],MATCH(tblGem[[#This Row],[Plaats]],tblGemProv[Gemeentenaam],0))</f>
        <v>Gelderland</v>
      </c>
      <c r="I1035" s="68">
        <f>INDEX(tblGemProv[InwonerAantal],MATCH(tblGem[[#This Row],[Plaats]],tblGemProv[Gemeentenaam],0))</f>
        <v>38412</v>
      </c>
      <c r="J1035" s="69">
        <f>tblGem[[#This Row],[Aantal]]/INDEX($N$5:$N$16,MATCH(tblGem[[#This Row],[Prov]],$M$5:$M$16,0))*100000</f>
        <v>0.14562378677182647</v>
      </c>
      <c r="K1035" s="69">
        <f>tblGem[[#This Row],[Aantal]]/tblGem[[#This Row],[Inwoners]]*100000</f>
        <v>7.8100593564511085</v>
      </c>
      <c r="L1035" s="59"/>
      <c r="M1035" s="60"/>
      <c r="N1035" s="58"/>
    </row>
    <row r="1036" spans="2:14" x14ac:dyDescent="0.3">
      <c r="B1036" s="63">
        <v>43911</v>
      </c>
      <c r="C1036" s="66" t="s">
        <v>321</v>
      </c>
      <c r="D1036" s="65">
        <v>19.100000000000001</v>
      </c>
      <c r="E1036" s="66">
        <v>5</v>
      </c>
      <c r="F1036" s="67">
        <f>tblGem[[#This Row],[Aantal]]-SUMIFS(tblGem[Aantal],tblGem[Datum],tblGem[[#This Row],[Datum]]-1,tblGem[Plaats],tblGem[[#This Row],[Plaats]])</f>
        <v>1</v>
      </c>
      <c r="G1036" s="59" t="str">
        <f>INDEX(tblGemProv[Grootte],MATCH(tblGem[[#This Row],[Plaats]],tblGemProv[Gemeentenaam],0))</f>
        <v>Klein</v>
      </c>
      <c r="H1036" s="59" t="str">
        <f>INDEX(tblGemProv[Provincie],MATCH(tblGem[[#This Row],[Plaats]],tblGemProv[Gemeentenaam],0))</f>
        <v>Zuid-Holland</v>
      </c>
      <c r="I1036" s="68">
        <f>INDEX(tblGemProv[InwonerAantal],MATCH(tblGem[[#This Row],[Plaats]],tblGemProv[Gemeentenaam],0))</f>
        <v>26084</v>
      </c>
      <c r="J1036" s="69">
        <f>tblGem[[#This Row],[Aantal]]/INDEX($N$5:$N$16,MATCH(tblGem[[#This Row],[Prov]],$M$5:$M$16,0))*100000</f>
        <v>0.13713621191384553</v>
      </c>
      <c r="K1036" s="69">
        <f>tblGem[[#This Row],[Aantal]]/tblGem[[#This Row],[Inwoners]]*100000</f>
        <v>19.16883913510198</v>
      </c>
      <c r="L1036" s="59"/>
      <c r="M1036" s="60"/>
      <c r="N1036" s="58"/>
    </row>
    <row r="1037" spans="2:14" x14ac:dyDescent="0.3">
      <c r="B1037" s="63">
        <v>43911</v>
      </c>
      <c r="C1037" s="66" t="s">
        <v>322</v>
      </c>
      <c r="D1037" s="65">
        <v>46.2</v>
      </c>
      <c r="E1037" s="66">
        <v>8</v>
      </c>
      <c r="F1037" s="67">
        <f>tblGem[[#This Row],[Aantal]]-SUMIFS(tblGem[Aantal],tblGem[Datum],tblGem[[#This Row],[Datum]]-1,tblGem[Plaats],tblGem[[#This Row],[Plaats]])</f>
        <v>1</v>
      </c>
      <c r="G1037" s="59" t="str">
        <f>INDEX(tblGemProv[Grootte],MATCH(tblGem[[#This Row],[Plaats]],tblGemProv[Gemeentenaam],0))</f>
        <v>Klein</v>
      </c>
      <c r="H1037" s="59" t="str">
        <f>INDEX(tblGemProv[Provincie],MATCH(tblGem[[#This Row],[Plaats]],tblGemProv[Gemeentenaam],0))</f>
        <v>Noord-Holland</v>
      </c>
      <c r="I1037" s="68">
        <f>INDEX(tblGemProv[InwonerAantal],MATCH(tblGem[[#This Row],[Plaats]],tblGemProv[Gemeentenaam],0))</f>
        <v>17259</v>
      </c>
      <c r="J1037" s="69">
        <f>tblGem[[#This Row],[Aantal]]/INDEX($N$5:$N$16,MATCH(tblGem[[#This Row],[Prov]],$M$5:$M$16,0))*100000</f>
        <v>0.28256749301175271</v>
      </c>
      <c r="K1037" s="69">
        <f>tblGem[[#This Row],[Aantal]]/tblGem[[#This Row],[Inwoners]]*100000</f>
        <v>46.352627614577898</v>
      </c>
      <c r="L1037" s="59"/>
      <c r="M1037" s="60"/>
      <c r="N1037" s="58"/>
    </row>
    <row r="1038" spans="2:14" x14ac:dyDescent="0.3">
      <c r="B1038" s="63">
        <v>43911</v>
      </c>
      <c r="C1038" s="66" t="s">
        <v>323</v>
      </c>
      <c r="D1038" s="65">
        <v>14</v>
      </c>
      <c r="E1038" s="66">
        <v>7</v>
      </c>
      <c r="F1038" s="67">
        <f>tblGem[[#This Row],[Aantal]]-SUMIFS(tblGem[Aantal],tblGem[Datum],tblGem[[#This Row],[Datum]]-1,tblGem[Plaats],tblGem[[#This Row],[Plaats]])</f>
        <v>3</v>
      </c>
      <c r="G1038" s="59" t="str">
        <f>INDEX(tblGemProv[Grootte],MATCH(tblGem[[#This Row],[Plaats]],tblGemProv[Gemeentenaam],0))</f>
        <v>Klein</v>
      </c>
      <c r="H1038" s="59" t="str">
        <f>INDEX(tblGemProv[Provincie],MATCH(tblGem[[#This Row],[Plaats]],tblGemProv[Gemeentenaam],0))</f>
        <v>Limburg</v>
      </c>
      <c r="I1038" s="68">
        <f>INDEX(tblGemProv[InwonerAantal],MATCH(tblGem[[#This Row],[Plaats]],tblGemProv[Gemeentenaam],0))</f>
        <v>49855</v>
      </c>
      <c r="J1038" s="69">
        <f>tblGem[[#This Row],[Aantal]]/INDEX($N$5:$N$16,MATCH(tblGem[[#This Row],[Prov]],$M$5:$M$16,0))*100000</f>
        <v>0.62656753771489038</v>
      </c>
      <c r="K1038" s="69">
        <f>tblGem[[#This Row],[Aantal]]/tblGem[[#This Row],[Inwoners]]*100000</f>
        <v>14.040718082439072</v>
      </c>
      <c r="L1038" s="59"/>
      <c r="M1038" s="60"/>
      <c r="N1038" s="58"/>
    </row>
    <row r="1039" spans="2:14" x14ac:dyDescent="0.3">
      <c r="B1039" s="63">
        <v>43911</v>
      </c>
      <c r="C1039" s="66" t="s">
        <v>324</v>
      </c>
      <c r="D1039" s="65">
        <v>5.2</v>
      </c>
      <c r="E1039" s="66">
        <v>1</v>
      </c>
      <c r="F1039" s="67">
        <f>tblGem[[#This Row],[Aantal]]-SUMIFS(tblGem[Aantal],tblGem[Datum],tblGem[[#This Row],[Datum]]-1,tblGem[Plaats],tblGem[[#This Row],[Plaats]])</f>
        <v>0</v>
      </c>
      <c r="G1039" s="59" t="str">
        <f>INDEX(tblGemProv[Grootte],MATCH(tblGem[[#This Row],[Plaats]],tblGemProv[Gemeentenaam],0))</f>
        <v>Klein</v>
      </c>
      <c r="H1039" s="59" t="str">
        <f>INDEX(tblGemProv[Provincie],MATCH(tblGem[[#This Row],[Plaats]],tblGemProv[Gemeentenaam],0))</f>
        <v>Noord-Holland</v>
      </c>
      <c r="I1039" s="68">
        <f>INDEX(tblGemProv[InwonerAantal],MATCH(tblGem[[#This Row],[Plaats]],tblGemProv[Gemeentenaam],0))</f>
        <v>19147</v>
      </c>
      <c r="J1039" s="69">
        <f>tblGem[[#This Row],[Aantal]]/INDEX($N$5:$N$16,MATCH(tblGem[[#This Row],[Prov]],$M$5:$M$16,0))*100000</f>
        <v>3.5320936626469089E-2</v>
      </c>
      <c r="K1039" s="69">
        <f>tblGem[[#This Row],[Aantal]]/tblGem[[#This Row],[Inwoners]]*100000</f>
        <v>5.2227503003081424</v>
      </c>
      <c r="L1039" s="59"/>
      <c r="M1039" s="60"/>
      <c r="N1039" s="58"/>
    </row>
    <row r="1040" spans="2:14" x14ac:dyDescent="0.3">
      <c r="B1040" s="63">
        <v>43911</v>
      </c>
      <c r="C1040" s="66" t="s">
        <v>325</v>
      </c>
      <c r="D1040" s="65">
        <v>23.7</v>
      </c>
      <c r="E1040" s="66">
        <v>12</v>
      </c>
      <c r="F1040" s="67">
        <f>tblGem[[#This Row],[Aantal]]-SUMIFS(tblGem[Aantal],tblGem[Datum],tblGem[[#This Row],[Datum]]-1,tblGem[Plaats],tblGem[[#This Row],[Plaats]])</f>
        <v>1</v>
      </c>
      <c r="G1040" s="59" t="str">
        <f>INDEX(tblGemProv[Grootte],MATCH(tblGem[[#This Row],[Plaats]],tblGemProv[Gemeentenaam],0))</f>
        <v>Middelgroot</v>
      </c>
      <c r="H1040" s="59" t="str">
        <f>INDEX(tblGemProv[Provincie],MATCH(tblGem[[#This Row],[Plaats]],tblGemProv[Gemeentenaam],0))</f>
        <v>Gelderland</v>
      </c>
      <c r="I1040" s="68">
        <f>INDEX(tblGemProv[InwonerAantal],MATCH(tblGem[[#This Row],[Plaats]],tblGemProv[Gemeentenaam],0))</f>
        <v>50349</v>
      </c>
      <c r="J1040" s="69">
        <f>tblGem[[#This Row],[Aantal]]/INDEX($N$5:$N$16,MATCH(tblGem[[#This Row],[Prov]],$M$5:$M$16,0))*100000</f>
        <v>0.58249514708730588</v>
      </c>
      <c r="K1040" s="69">
        <f>tblGem[[#This Row],[Aantal]]/tblGem[[#This Row],[Inwoners]]*100000</f>
        <v>23.833641184531967</v>
      </c>
      <c r="L1040" s="59"/>
      <c r="M1040" s="60"/>
      <c r="N1040" s="58"/>
    </row>
    <row r="1041" spans="2:14" x14ac:dyDescent="0.3">
      <c r="B1041" s="63">
        <v>43911</v>
      </c>
      <c r="C1041" s="66" t="s">
        <v>326</v>
      </c>
      <c r="D1041" s="65">
        <v>21</v>
      </c>
      <c r="E1041" s="66">
        <v>4</v>
      </c>
      <c r="F1041" s="67">
        <f>tblGem[[#This Row],[Aantal]]-SUMIFS(tblGem[Aantal],tblGem[Datum],tblGem[[#This Row],[Datum]]-1,tblGem[Plaats],tblGem[[#This Row],[Plaats]])</f>
        <v>0</v>
      </c>
      <c r="G1041" s="59" t="str">
        <f>INDEX(tblGemProv[Grootte],MATCH(tblGem[[#This Row],[Plaats]],tblGemProv[Gemeentenaam],0))</f>
        <v>Klein</v>
      </c>
      <c r="H1041" s="59" t="str">
        <f>INDEX(tblGemProv[Provincie],MATCH(tblGem[[#This Row],[Plaats]],tblGemProv[Gemeentenaam],0))</f>
        <v>Gelderland</v>
      </c>
      <c r="I1041" s="68">
        <f>INDEX(tblGemProv[InwonerAantal],MATCH(tblGem[[#This Row],[Plaats]],tblGemProv[Gemeentenaam],0))</f>
        <v>18891</v>
      </c>
      <c r="J1041" s="69">
        <f>tblGem[[#This Row],[Aantal]]/INDEX($N$5:$N$16,MATCH(tblGem[[#This Row],[Prov]],$M$5:$M$16,0))*100000</f>
        <v>0.19416504902910195</v>
      </c>
      <c r="K1041" s="69">
        <f>tblGem[[#This Row],[Aantal]]/tblGem[[#This Row],[Inwoners]]*100000</f>
        <v>21.174104070721508</v>
      </c>
      <c r="L1041" s="59"/>
      <c r="M1041" s="60"/>
      <c r="N1041" s="58"/>
    </row>
    <row r="1042" spans="2:14" x14ac:dyDescent="0.3">
      <c r="B1042" s="63">
        <v>43911</v>
      </c>
      <c r="C1042" s="66" t="s">
        <v>327</v>
      </c>
      <c r="D1042" s="65">
        <v>4.8</v>
      </c>
      <c r="E1042" s="66">
        <v>3</v>
      </c>
      <c r="F1042" s="67">
        <f>tblGem[[#This Row],[Aantal]]-SUMIFS(tblGem[Aantal],tblGem[Datum],tblGem[[#This Row],[Datum]]-1,tblGem[Plaats],tblGem[[#This Row],[Plaats]])</f>
        <v>1</v>
      </c>
      <c r="G1042" s="59" t="str">
        <f>INDEX(tblGemProv[Grootte],MATCH(tblGem[[#This Row],[Plaats]],tblGemProv[Gemeentenaam],0))</f>
        <v>Middelgroot</v>
      </c>
      <c r="H1042" s="59" t="str">
        <f>INDEX(tblGemProv[Provincie],MATCH(tblGem[[#This Row],[Plaats]],tblGemProv[Gemeentenaam],0))</f>
        <v>Groningen</v>
      </c>
      <c r="I1042" s="68">
        <f>INDEX(tblGemProv[InwonerAantal],MATCH(tblGem[[#This Row],[Plaats]],tblGemProv[Gemeentenaam],0))</f>
        <v>62844</v>
      </c>
      <c r="J1042" s="69">
        <f>tblGem[[#This Row],[Aantal]]/INDEX($N$5:$N$16,MATCH(tblGem[[#This Row],[Prov]],$M$5:$M$16,0))*100000</f>
        <v>0.51463007532468874</v>
      </c>
      <c r="K1042" s="69">
        <f>tblGem[[#This Row],[Aantal]]/tblGem[[#This Row],[Inwoners]]*100000</f>
        <v>4.7737254153141109</v>
      </c>
      <c r="L1042" s="59"/>
      <c r="M1042" s="60"/>
      <c r="N1042" s="58"/>
    </row>
    <row r="1043" spans="2:14" x14ac:dyDescent="0.3">
      <c r="B1043" s="63">
        <v>43911</v>
      </c>
      <c r="C1043" s="66" t="s">
        <v>328</v>
      </c>
      <c r="D1043" s="65">
        <v>5.2</v>
      </c>
      <c r="E1043" s="66">
        <v>1</v>
      </c>
      <c r="F1043" s="67">
        <f>tblGem[[#This Row],[Aantal]]-SUMIFS(tblGem[Aantal],tblGem[Datum],tblGem[[#This Row],[Datum]]-1,tblGem[Plaats],tblGem[[#This Row],[Plaats]])</f>
        <v>1</v>
      </c>
      <c r="G1043" s="59" t="str">
        <f>INDEX(tblGemProv[Grootte],MATCH(tblGem[[#This Row],[Plaats]],tblGemProv[Gemeentenaam],0))</f>
        <v>Klein</v>
      </c>
      <c r="H1043" s="59" t="str">
        <f>INDEX(tblGemProv[Provincie],MATCH(tblGem[[#This Row],[Plaats]],tblGemProv[Gemeentenaam],0))</f>
        <v>Drenthe</v>
      </c>
      <c r="I1043" s="68">
        <f>INDEX(tblGemProv[InwonerAantal],MATCH(tblGem[[#This Row],[Plaats]],tblGemProv[Gemeentenaam],0))</f>
        <v>19152</v>
      </c>
      <c r="J1043" s="69">
        <f>tblGem[[#This Row],[Aantal]]/INDEX($N$5:$N$16,MATCH(tblGem[[#This Row],[Prov]],$M$5:$M$16,0))*100000</f>
        <v>0.20321072952651897</v>
      </c>
      <c r="K1043" s="69">
        <f>tblGem[[#This Row],[Aantal]]/tblGem[[#This Row],[Inwoners]]*100000</f>
        <v>5.2213868003341686</v>
      </c>
      <c r="L1043" s="59"/>
      <c r="M1043" s="60"/>
      <c r="N1043" s="58"/>
    </row>
    <row r="1044" spans="2:14" x14ac:dyDescent="0.3">
      <c r="B1044" s="63">
        <v>43911</v>
      </c>
      <c r="C1044" s="66" t="s">
        <v>329</v>
      </c>
      <c r="D1044" s="65">
        <v>6.7</v>
      </c>
      <c r="E1044" s="66">
        <v>1</v>
      </c>
      <c r="F1044" s="67">
        <f>tblGem[[#This Row],[Aantal]]-SUMIFS(tblGem[Aantal],tblGem[Datum],tblGem[[#This Row],[Datum]]-1,tblGem[Plaats],tblGem[[#This Row],[Plaats]])</f>
        <v>0</v>
      </c>
      <c r="G1044" s="59" t="str">
        <f>INDEX(tblGemProv[Grootte],MATCH(tblGem[[#This Row],[Plaats]],tblGemProv[Gemeentenaam],0))</f>
        <v>Klein</v>
      </c>
      <c r="H1044" s="59" t="str">
        <f>INDEX(tblGemProv[Provincie],MATCH(tblGem[[#This Row],[Plaats]],tblGemProv[Gemeentenaam],0))</f>
        <v>Gelderland</v>
      </c>
      <c r="I1044" s="68">
        <f>INDEX(tblGemProv[InwonerAantal],MATCH(tblGem[[#This Row],[Plaats]],tblGemProv[Gemeentenaam],0))</f>
        <v>15015</v>
      </c>
      <c r="J1044" s="69">
        <f>tblGem[[#This Row],[Aantal]]/INDEX($N$5:$N$16,MATCH(tblGem[[#This Row],[Prov]],$M$5:$M$16,0))*100000</f>
        <v>4.8541262257275487E-2</v>
      </c>
      <c r="K1044" s="69">
        <f>tblGem[[#This Row],[Aantal]]/tblGem[[#This Row],[Inwoners]]*100000</f>
        <v>6.6600066600066601</v>
      </c>
      <c r="L1044" s="59"/>
      <c r="M1044" s="60"/>
      <c r="N1044" s="58"/>
    </row>
    <row r="1045" spans="2:14" x14ac:dyDescent="0.3">
      <c r="B1045" s="63">
        <v>43911</v>
      </c>
      <c r="C1045" s="66" t="s">
        <v>330</v>
      </c>
      <c r="D1045" s="65">
        <v>0</v>
      </c>
      <c r="E1045" s="66">
        <v>0</v>
      </c>
      <c r="F1045" s="67">
        <f>tblGem[[#This Row],[Aantal]]-SUMIFS(tblGem[Aantal],tblGem[Datum],tblGem[[#This Row],[Datum]]-1,tblGem[Plaats],tblGem[[#This Row],[Plaats]])</f>
        <v>0</v>
      </c>
      <c r="G1045" s="59" t="str">
        <f>INDEX(tblGemProv[Grootte],MATCH(tblGem[[#This Row],[Plaats]],tblGemProv[Gemeentenaam],0))</f>
        <v>Klein</v>
      </c>
      <c r="H1045" s="59" t="str">
        <f>INDEX(tblGemProv[Provincie],MATCH(tblGem[[#This Row],[Plaats]],tblGemProv[Gemeentenaam],0))</f>
        <v>Groningen</v>
      </c>
      <c r="I1045" s="68">
        <f>INDEX(tblGemProv[InwonerAantal],MATCH(tblGem[[#This Row],[Plaats]],tblGemProv[Gemeentenaam],0))</f>
        <v>24684</v>
      </c>
      <c r="J1045" s="69">
        <f>tblGem[[#This Row],[Aantal]]/INDEX($N$5:$N$16,MATCH(tblGem[[#This Row],[Prov]],$M$5:$M$16,0))*100000</f>
        <v>0</v>
      </c>
      <c r="K1045" s="69">
        <f>tblGem[[#This Row],[Aantal]]/tblGem[[#This Row],[Inwoners]]*100000</f>
        <v>0</v>
      </c>
      <c r="L1045" s="59"/>
      <c r="M1045" s="60"/>
      <c r="N1045" s="58"/>
    </row>
    <row r="1046" spans="2:14" x14ac:dyDescent="0.3">
      <c r="B1046" s="63">
        <v>43911</v>
      </c>
      <c r="C1046" s="66" t="s">
        <v>331</v>
      </c>
      <c r="D1046" s="65">
        <v>10.1</v>
      </c>
      <c r="E1046" s="66">
        <v>11</v>
      </c>
      <c r="F1046" s="67">
        <f>tblGem[[#This Row],[Aantal]]-SUMIFS(tblGem[Aantal],tblGem[Datum],tblGem[[#This Row],[Datum]]-1,tblGem[Plaats],tblGem[[#This Row],[Plaats]])</f>
        <v>2</v>
      </c>
      <c r="G1046" s="59" t="str">
        <f>INDEX(tblGemProv[Grootte],MATCH(tblGem[[#This Row],[Plaats]],tblGemProv[Gemeentenaam],0))</f>
        <v>Groot</v>
      </c>
      <c r="H1046" s="59" t="str">
        <f>INDEX(tblGemProv[Provincie],MATCH(tblGem[[#This Row],[Plaats]],tblGemProv[Gemeentenaam],0))</f>
        <v>Zuid-Holland</v>
      </c>
      <c r="I1046" s="68">
        <f>INDEX(tblGemProv[InwonerAantal],MATCH(tblGem[[#This Row],[Plaats]],tblGemProv[Gemeentenaam],0))</f>
        <v>107492</v>
      </c>
      <c r="J1046" s="69">
        <f>tblGem[[#This Row],[Aantal]]/INDEX($N$5:$N$16,MATCH(tblGem[[#This Row],[Prov]],$M$5:$M$16,0))*100000</f>
        <v>0.30169966621046018</v>
      </c>
      <c r="K1046" s="69">
        <f>tblGem[[#This Row],[Aantal]]/tblGem[[#This Row],[Inwoners]]*100000</f>
        <v>10.233319688907081</v>
      </c>
      <c r="L1046" s="59"/>
      <c r="M1046" s="60"/>
      <c r="N1046" s="58"/>
    </row>
    <row r="1047" spans="2:14" x14ac:dyDescent="0.3">
      <c r="B1047" s="63">
        <v>43911</v>
      </c>
      <c r="C1047" s="66" t="s">
        <v>332</v>
      </c>
      <c r="D1047" s="65">
        <v>3.9</v>
      </c>
      <c r="E1047" s="66">
        <v>1</v>
      </c>
      <c r="F1047" s="67">
        <f>tblGem[[#This Row],[Aantal]]-SUMIFS(tblGem[Aantal],tblGem[Datum],tblGem[[#This Row],[Datum]]-1,tblGem[Plaats],tblGem[[#This Row],[Plaats]])</f>
        <v>1</v>
      </c>
      <c r="G1047" s="59" t="str">
        <f>INDEX(tblGemProv[Grootte],MATCH(tblGem[[#This Row],[Plaats]],tblGemProv[Gemeentenaam],0))</f>
        <v>Klein</v>
      </c>
      <c r="H1047" s="59" t="str">
        <f>INDEX(tblGemProv[Provincie],MATCH(tblGem[[#This Row],[Plaats]],tblGemProv[Gemeentenaam],0))</f>
        <v>Friesland</v>
      </c>
      <c r="I1047" s="68">
        <f>INDEX(tblGemProv[InwonerAantal],MATCH(tblGem[[#This Row],[Plaats]],tblGemProv[Gemeentenaam],0))</f>
        <v>25720</v>
      </c>
      <c r="J1047" s="69">
        <f>tblGem[[#This Row],[Aantal]]/INDEX($N$5:$N$16,MATCH(tblGem[[#This Row],[Prov]],$M$5:$M$16,0))*100000</f>
        <v>0.15449551036046894</v>
      </c>
      <c r="K1047" s="69">
        <f>tblGem[[#This Row],[Aantal]]/tblGem[[#This Row],[Inwoners]]*100000</f>
        <v>3.888024883359253</v>
      </c>
      <c r="L1047" s="59"/>
      <c r="M1047" s="60"/>
      <c r="N1047" s="58"/>
    </row>
    <row r="1048" spans="2:14" x14ac:dyDescent="0.3">
      <c r="B1048" s="63">
        <v>43911</v>
      </c>
      <c r="C1048" s="66" t="s">
        <v>333</v>
      </c>
      <c r="D1048" s="65">
        <v>20.5</v>
      </c>
      <c r="E1048" s="66">
        <v>3</v>
      </c>
      <c r="F1048" s="67">
        <f>tblGem[[#This Row],[Aantal]]-SUMIFS(tblGem[Aantal],tblGem[Datum],tblGem[[#This Row],[Datum]]-1,tblGem[Plaats],tblGem[[#This Row],[Plaats]])</f>
        <v>0</v>
      </c>
      <c r="G1048" s="59" t="str">
        <f>INDEX(tblGemProv[Grootte],MATCH(tblGem[[#This Row],[Plaats]],tblGemProv[Gemeentenaam],0))</f>
        <v>Klein</v>
      </c>
      <c r="H1048" s="59" t="str">
        <f>INDEX(tblGemProv[Provincie],MATCH(tblGem[[#This Row],[Plaats]],tblGemProv[Gemeentenaam],0))</f>
        <v>Zuid-Holland</v>
      </c>
      <c r="I1048" s="68">
        <f>INDEX(tblGemProv[InwonerAantal],MATCH(tblGem[[#This Row],[Plaats]],tblGemProv[Gemeentenaam],0))</f>
        <v>14508</v>
      </c>
      <c r="J1048" s="69">
        <f>tblGem[[#This Row],[Aantal]]/INDEX($N$5:$N$16,MATCH(tblGem[[#This Row],[Prov]],$M$5:$M$16,0))*100000</f>
        <v>8.2281727148307338E-2</v>
      </c>
      <c r="K1048" s="69">
        <f>tblGem[[#This Row],[Aantal]]/tblGem[[#This Row],[Inwoners]]*100000</f>
        <v>20.678246484698096</v>
      </c>
      <c r="L1048" s="59"/>
      <c r="M1048" s="60"/>
      <c r="N1048" s="58"/>
    </row>
    <row r="1049" spans="2:14" x14ac:dyDescent="0.3">
      <c r="B1049" s="63">
        <v>43911</v>
      </c>
      <c r="C1049" s="66" t="s">
        <v>334</v>
      </c>
      <c r="D1049" s="65">
        <v>0</v>
      </c>
      <c r="E1049" s="66">
        <v>0</v>
      </c>
      <c r="F1049" s="67">
        <f>tblGem[[#This Row],[Aantal]]-SUMIFS(tblGem[Aantal],tblGem[Datum],tblGem[[#This Row],[Datum]]-1,tblGem[Plaats],tblGem[[#This Row],[Plaats]])</f>
        <v>0</v>
      </c>
      <c r="G1049" s="59" t="str">
        <f>INDEX(tblGemProv[Grootte],MATCH(tblGem[[#This Row],[Plaats]],tblGemProv[Gemeentenaam],0))</f>
        <v>Klein</v>
      </c>
      <c r="H1049" s="59" t="str">
        <f>INDEX(tblGemProv[Provincie],MATCH(tblGem[[#This Row],[Plaats]],tblGemProv[Gemeentenaam],0))</f>
        <v>Overijssel</v>
      </c>
      <c r="I1049" s="68">
        <f>INDEX(tblGemProv[InwonerAantal],MATCH(tblGem[[#This Row],[Plaats]],tblGemProv[Gemeentenaam],0))</f>
        <v>24258</v>
      </c>
      <c r="J1049" s="69">
        <f>tblGem[[#This Row],[Aantal]]/INDEX($N$5:$N$16,MATCH(tblGem[[#This Row],[Prov]],$M$5:$M$16,0))*100000</f>
        <v>0</v>
      </c>
      <c r="K1049" s="69">
        <f>tblGem[[#This Row],[Aantal]]/tblGem[[#This Row],[Inwoners]]*100000</f>
        <v>0</v>
      </c>
      <c r="L1049" s="59"/>
      <c r="M1049" s="60"/>
      <c r="N1049" s="58"/>
    </row>
    <row r="1050" spans="2:14" x14ac:dyDescent="0.3">
      <c r="B1050" s="63">
        <v>43911</v>
      </c>
      <c r="C1050" s="66" t="s">
        <v>335</v>
      </c>
      <c r="D1050" s="65">
        <v>41.5</v>
      </c>
      <c r="E1050" s="66">
        <v>17</v>
      </c>
      <c r="F1050" s="67">
        <f>tblGem[[#This Row],[Aantal]]-SUMIFS(tblGem[Aantal],tblGem[Datum],tblGem[[#This Row],[Datum]]-1,tblGem[Plaats],tblGem[[#This Row],[Plaats]])</f>
        <v>3</v>
      </c>
      <c r="G1050" s="59" t="str">
        <f>INDEX(tblGemProv[Grootte],MATCH(tblGem[[#This Row],[Plaats]],tblGemProv[Gemeentenaam],0))</f>
        <v>Klein</v>
      </c>
      <c r="H1050" s="59" t="str">
        <f>INDEX(tblGemProv[Provincie],MATCH(tblGem[[#This Row],[Plaats]],tblGemProv[Gemeentenaam],0))</f>
        <v>Gelderland</v>
      </c>
      <c r="I1050" s="68">
        <f>INDEX(tblGemProv[InwonerAantal],MATCH(tblGem[[#This Row],[Plaats]],tblGemProv[Gemeentenaam],0))</f>
        <v>40847</v>
      </c>
      <c r="J1050" s="69">
        <f>tblGem[[#This Row],[Aantal]]/INDEX($N$5:$N$16,MATCH(tblGem[[#This Row],[Prov]],$M$5:$M$16,0))*100000</f>
        <v>0.82520145837368331</v>
      </c>
      <c r="K1050" s="69">
        <f>tblGem[[#This Row],[Aantal]]/tblGem[[#This Row],[Inwoners]]*100000</f>
        <v>41.618723529267754</v>
      </c>
      <c r="L1050" s="59"/>
      <c r="M1050" s="60"/>
      <c r="N1050" s="58"/>
    </row>
    <row r="1051" spans="2:14" x14ac:dyDescent="0.3">
      <c r="B1051" s="63">
        <v>43911</v>
      </c>
      <c r="C1051" s="66" t="s">
        <v>336</v>
      </c>
      <c r="D1051" s="65">
        <v>4.2</v>
      </c>
      <c r="E1051" s="66">
        <v>1</v>
      </c>
      <c r="F1051" s="67">
        <f>tblGem[[#This Row],[Aantal]]-SUMIFS(tblGem[Aantal],tblGem[Datum],tblGem[[#This Row],[Datum]]-1,tblGem[Plaats],tblGem[[#This Row],[Plaats]])</f>
        <v>0</v>
      </c>
      <c r="G1051" s="59" t="str">
        <f>INDEX(tblGemProv[Grootte],MATCH(tblGem[[#This Row],[Plaats]],tblGemProv[Gemeentenaam],0))</f>
        <v>Klein</v>
      </c>
      <c r="H1051" s="59" t="str">
        <f>INDEX(tblGemProv[Provincie],MATCH(tblGem[[#This Row],[Plaats]],tblGemProv[Gemeentenaam],0))</f>
        <v>Noord-Holland</v>
      </c>
      <c r="I1051" s="68">
        <f>INDEX(tblGemProv[InwonerAantal],MATCH(tblGem[[#This Row],[Plaats]],tblGemProv[Gemeentenaam],0))</f>
        <v>23659</v>
      </c>
      <c r="J1051" s="69">
        <f>tblGem[[#This Row],[Aantal]]/INDEX($N$5:$N$16,MATCH(tblGem[[#This Row],[Prov]],$M$5:$M$16,0))*100000</f>
        <v>3.5320936626469089E-2</v>
      </c>
      <c r="K1051" s="69">
        <f>tblGem[[#This Row],[Aantal]]/tblGem[[#This Row],[Inwoners]]*100000</f>
        <v>4.2267213322625636</v>
      </c>
      <c r="L1051" s="59"/>
      <c r="M1051" s="60"/>
      <c r="N1051" s="58"/>
    </row>
    <row r="1052" spans="2:14" x14ac:dyDescent="0.3">
      <c r="B1052" s="63">
        <v>43911</v>
      </c>
      <c r="C1052" s="66" t="s">
        <v>337</v>
      </c>
      <c r="D1052" s="65">
        <v>25.3</v>
      </c>
      <c r="E1052" s="66">
        <v>6</v>
      </c>
      <c r="F1052" s="67">
        <f>tblGem[[#This Row],[Aantal]]-SUMIFS(tblGem[Aantal],tblGem[Datum],tblGem[[#This Row],[Datum]]-1,tblGem[Plaats],tblGem[[#This Row],[Plaats]])</f>
        <v>1</v>
      </c>
      <c r="G1052" s="59" t="str">
        <f>INDEX(tblGemProv[Grootte],MATCH(tblGem[[#This Row],[Plaats]],tblGemProv[Gemeentenaam],0))</f>
        <v>Klein</v>
      </c>
      <c r="H1052" s="59" t="str">
        <f>INDEX(tblGemProv[Provincie],MATCH(tblGem[[#This Row],[Plaats]],tblGemProv[Gemeentenaam],0))</f>
        <v>Utrecht</v>
      </c>
      <c r="I1052" s="68">
        <f>INDEX(tblGemProv[InwonerAantal],MATCH(tblGem[[#This Row],[Plaats]],tblGemProv[Gemeentenaam],0))</f>
        <v>23678</v>
      </c>
      <c r="J1052" s="69">
        <f>tblGem[[#This Row],[Aantal]]/INDEX($N$5:$N$16,MATCH(tblGem[[#This Row],[Prov]],$M$5:$M$16,0))*100000</f>
        <v>0.45095218553976724</v>
      </c>
      <c r="K1052" s="69">
        <f>tblGem[[#This Row],[Aantal]]/tblGem[[#This Row],[Inwoners]]*100000</f>
        <v>25.3399780386857</v>
      </c>
      <c r="L1052" s="59"/>
      <c r="M1052" s="60"/>
      <c r="N1052" s="58"/>
    </row>
    <row r="1053" spans="2:14" x14ac:dyDescent="0.3">
      <c r="B1053" s="63">
        <v>43911</v>
      </c>
      <c r="C1053" s="66" t="s">
        <v>338</v>
      </c>
      <c r="D1053" s="65">
        <v>3.5</v>
      </c>
      <c r="E1053" s="66">
        <v>1</v>
      </c>
      <c r="F1053" s="67">
        <f>tblGem[[#This Row],[Aantal]]-SUMIFS(tblGem[Aantal],tblGem[Datum],tblGem[[#This Row],[Datum]]-1,tblGem[Plaats],tblGem[[#This Row],[Plaats]])</f>
        <v>1</v>
      </c>
      <c r="G1053" s="59" t="str">
        <f>INDEX(tblGemProv[Grootte],MATCH(tblGem[[#This Row],[Plaats]],tblGemProv[Gemeentenaam],0))</f>
        <v>Klein</v>
      </c>
      <c r="H1053" s="59" t="str">
        <f>INDEX(tblGemProv[Provincie],MATCH(tblGem[[#This Row],[Plaats]],tblGemProv[Gemeentenaam],0))</f>
        <v>Gelderland</v>
      </c>
      <c r="I1053" s="68">
        <f>INDEX(tblGemProv[InwonerAantal],MATCH(tblGem[[#This Row],[Plaats]],tblGemProv[Gemeentenaam],0))</f>
        <v>28987</v>
      </c>
      <c r="J1053" s="69">
        <f>tblGem[[#This Row],[Aantal]]/INDEX($N$5:$N$16,MATCH(tblGem[[#This Row],[Prov]],$M$5:$M$16,0))*100000</f>
        <v>4.8541262257275487E-2</v>
      </c>
      <c r="K1053" s="69">
        <f>tblGem[[#This Row],[Aantal]]/tblGem[[#This Row],[Inwoners]]*100000</f>
        <v>3.4498223341497911</v>
      </c>
      <c r="L1053" s="59"/>
      <c r="M1053" s="60"/>
      <c r="N1053" s="58"/>
    </row>
    <row r="1054" spans="2:14" x14ac:dyDescent="0.3">
      <c r="B1054" s="63">
        <v>43911</v>
      </c>
      <c r="C1054" s="66" t="s">
        <v>339</v>
      </c>
      <c r="D1054" s="65">
        <v>0</v>
      </c>
      <c r="E1054" s="66">
        <v>0</v>
      </c>
      <c r="F1054" s="67">
        <f>tblGem[[#This Row],[Aantal]]-SUMIFS(tblGem[Aantal],tblGem[Datum],tblGem[[#This Row],[Datum]]-1,tblGem[Plaats],tblGem[[#This Row],[Plaats]])</f>
        <v>0</v>
      </c>
      <c r="G1054" s="59" t="str">
        <f>INDEX(tblGemProv[Grootte],MATCH(tblGem[[#This Row],[Plaats]],tblGemProv[Gemeentenaam],0))</f>
        <v>Klein</v>
      </c>
      <c r="H1054" s="59" t="str">
        <f>INDEX(tblGemProv[Provincie],MATCH(tblGem[[#This Row],[Plaats]],tblGemProv[Gemeentenaam],0))</f>
        <v>Noord-Brabant</v>
      </c>
      <c r="I1054" s="68">
        <f>INDEX(tblGemProv[InwonerAantal],MATCH(tblGem[[#This Row],[Plaats]],tblGemProv[Gemeentenaam],0))</f>
        <v>21800</v>
      </c>
      <c r="J1054" s="69">
        <f>tblGem[[#This Row],[Aantal]]/INDEX($N$5:$N$16,MATCH(tblGem[[#This Row],[Prov]],$M$5:$M$16,0))*100000</f>
        <v>0</v>
      </c>
      <c r="K1054" s="69">
        <f>tblGem[[#This Row],[Aantal]]/tblGem[[#This Row],[Inwoners]]*100000</f>
        <v>0</v>
      </c>
      <c r="L1054" s="59"/>
      <c r="M1054" s="60"/>
      <c r="N1054" s="58"/>
    </row>
    <row r="1055" spans="2:14" x14ac:dyDescent="0.3">
      <c r="B1055" s="63">
        <v>43911</v>
      </c>
      <c r="C1055" s="66" t="s">
        <v>340</v>
      </c>
      <c r="D1055" s="65">
        <v>11.5</v>
      </c>
      <c r="E1055" s="66">
        <v>6</v>
      </c>
      <c r="F1055" s="67">
        <f>tblGem[[#This Row],[Aantal]]-SUMIFS(tblGem[Aantal],tblGem[Datum],tblGem[[#This Row],[Datum]]-1,tblGem[Plaats],tblGem[[#This Row],[Plaats]])</f>
        <v>1</v>
      </c>
      <c r="G1055" s="59" t="str">
        <f>INDEX(tblGemProv[Grootte],MATCH(tblGem[[#This Row],[Plaats]],tblGemProv[Gemeentenaam],0))</f>
        <v>Middelgroot</v>
      </c>
      <c r="H1055" s="59" t="str">
        <f>INDEX(tblGemProv[Provincie],MATCH(tblGem[[#This Row],[Plaats]],tblGemProv[Gemeentenaam],0))</f>
        <v>Utrecht</v>
      </c>
      <c r="I1055" s="68">
        <f>INDEX(tblGemProv[InwonerAantal],MATCH(tblGem[[#This Row],[Plaats]],tblGemProv[Gemeentenaam],0))</f>
        <v>51758</v>
      </c>
      <c r="J1055" s="69">
        <f>tblGem[[#This Row],[Aantal]]/INDEX($N$5:$N$16,MATCH(tblGem[[#This Row],[Prov]],$M$5:$M$16,0))*100000</f>
        <v>0.45095218553976724</v>
      </c>
      <c r="K1055" s="69">
        <f>tblGem[[#This Row],[Aantal]]/tblGem[[#This Row],[Inwoners]]*100000</f>
        <v>11.592410835039994</v>
      </c>
      <c r="L1055" s="59"/>
      <c r="M1055" s="60"/>
      <c r="N1055" s="58"/>
    </row>
    <row r="1056" spans="2:14" x14ac:dyDescent="0.3">
      <c r="B1056" s="63">
        <v>43911</v>
      </c>
      <c r="C1056" s="66" t="s">
        <v>341</v>
      </c>
      <c r="D1056" s="65">
        <v>6.1</v>
      </c>
      <c r="E1056" s="66">
        <v>1</v>
      </c>
      <c r="F1056" s="67">
        <f>tblGem[[#This Row],[Aantal]]-SUMIFS(tblGem[Aantal],tblGem[Datum],tblGem[[#This Row],[Datum]]-1,tblGem[Plaats],tblGem[[#This Row],[Plaats]])</f>
        <v>0</v>
      </c>
      <c r="G1056" s="59" t="str">
        <f>INDEX(tblGemProv[Grootte],MATCH(tblGem[[#This Row],[Plaats]],tblGemProv[Gemeentenaam],0))</f>
        <v>Klein</v>
      </c>
      <c r="H1056" s="59" t="str">
        <f>INDEX(tblGemProv[Provincie],MATCH(tblGem[[#This Row],[Plaats]],tblGemProv[Gemeentenaam],0))</f>
        <v>Noord-Holland</v>
      </c>
      <c r="I1056" s="68">
        <f>INDEX(tblGemProv[InwonerAantal],MATCH(tblGem[[#This Row],[Plaats]],tblGemProv[Gemeentenaam],0))</f>
        <v>15995</v>
      </c>
      <c r="J1056" s="69">
        <f>tblGem[[#This Row],[Aantal]]/INDEX($N$5:$N$16,MATCH(tblGem[[#This Row],[Prov]],$M$5:$M$16,0))*100000</f>
        <v>3.5320936626469089E-2</v>
      </c>
      <c r="K1056" s="69">
        <f>tblGem[[#This Row],[Aantal]]/tblGem[[#This Row],[Inwoners]]*100000</f>
        <v>6.2519537355423571</v>
      </c>
      <c r="L1056" s="59"/>
      <c r="M1056" s="60"/>
      <c r="N1056" s="58"/>
    </row>
    <row r="1057" spans="2:14" x14ac:dyDescent="0.3">
      <c r="B1057" s="63">
        <v>43911</v>
      </c>
      <c r="C1057" s="66" t="s">
        <v>342</v>
      </c>
      <c r="D1057" s="65">
        <v>22.8</v>
      </c>
      <c r="E1057" s="66">
        <v>3</v>
      </c>
      <c r="F1057" s="67">
        <f>tblGem[[#This Row],[Aantal]]-SUMIFS(tblGem[Aantal],tblGem[Datum],tblGem[[#This Row],[Datum]]-1,tblGem[Plaats],tblGem[[#This Row],[Plaats]])</f>
        <v>0</v>
      </c>
      <c r="G1057" s="59" t="str">
        <f>INDEX(tblGemProv[Grootte],MATCH(tblGem[[#This Row],[Plaats]],tblGemProv[Gemeentenaam],0))</f>
        <v>Klein</v>
      </c>
      <c r="H1057" s="59" t="str">
        <f>INDEX(tblGemProv[Provincie],MATCH(tblGem[[#This Row],[Plaats]],tblGemProv[Gemeentenaam],0))</f>
        <v>Utrecht</v>
      </c>
      <c r="I1057" s="68">
        <f>INDEX(tblGemProv[InwonerAantal],MATCH(tblGem[[#This Row],[Plaats]],tblGemProv[Gemeentenaam],0))</f>
        <v>13021</v>
      </c>
      <c r="J1057" s="69">
        <f>tblGem[[#This Row],[Aantal]]/INDEX($N$5:$N$16,MATCH(tblGem[[#This Row],[Prov]],$M$5:$M$16,0))*100000</f>
        <v>0.22547609276988362</v>
      </c>
      <c r="K1057" s="69">
        <f>tblGem[[#This Row],[Aantal]]/tblGem[[#This Row],[Inwoners]]*100000</f>
        <v>23.039705091774827</v>
      </c>
      <c r="L1057" s="59"/>
      <c r="M1057" s="60"/>
      <c r="N1057" s="58"/>
    </row>
    <row r="1058" spans="2:14" x14ac:dyDescent="0.3">
      <c r="B1058" s="63">
        <v>43911</v>
      </c>
      <c r="C1058" s="66" t="s">
        <v>343</v>
      </c>
      <c r="D1058" s="65">
        <v>5.8</v>
      </c>
      <c r="E1058" s="66">
        <v>9</v>
      </c>
      <c r="F1058" s="67">
        <f>tblGem[[#This Row],[Aantal]]-SUMIFS(tblGem[Aantal],tblGem[Datum],tblGem[[#This Row],[Datum]]-1,tblGem[Plaats],tblGem[[#This Row],[Plaats]])</f>
        <v>6</v>
      </c>
      <c r="G1058" s="59" t="str">
        <f>INDEX(tblGemProv[Grootte],MATCH(tblGem[[#This Row],[Plaats]],tblGemProv[Gemeentenaam],0))</f>
        <v>Groot</v>
      </c>
      <c r="H1058" s="59" t="str">
        <f>INDEX(tblGemProv[Provincie],MATCH(tblGem[[#This Row],[Plaats]],tblGemProv[Gemeentenaam],0))</f>
        <v>Noord-Holland</v>
      </c>
      <c r="I1058" s="68">
        <f>INDEX(tblGemProv[InwonerAantal],MATCH(tblGem[[#This Row],[Plaats]],tblGemProv[Gemeentenaam],0))</f>
        <v>154865</v>
      </c>
      <c r="J1058" s="69">
        <f>tblGem[[#This Row],[Aantal]]/INDEX($N$5:$N$16,MATCH(tblGem[[#This Row],[Prov]],$M$5:$M$16,0))*100000</f>
        <v>0.31788842963822178</v>
      </c>
      <c r="K1058" s="69">
        <f>tblGem[[#This Row],[Aantal]]/tblGem[[#This Row],[Inwoners]]*100000</f>
        <v>5.8115132534788358</v>
      </c>
      <c r="L1058" s="59"/>
      <c r="M1058" s="60"/>
      <c r="N1058" s="58"/>
    </row>
    <row r="1059" spans="2:14" x14ac:dyDescent="0.3">
      <c r="B1059" s="63">
        <v>43911</v>
      </c>
      <c r="C1059" s="66" t="s">
        <v>344</v>
      </c>
      <c r="D1059" s="65">
        <v>17.600000000000001</v>
      </c>
      <c r="E1059" s="66">
        <v>5</v>
      </c>
      <c r="F1059" s="67">
        <f>tblGem[[#This Row],[Aantal]]-SUMIFS(tblGem[Aantal],tblGem[Datum],tblGem[[#This Row],[Datum]]-1,tblGem[Plaats],tblGem[[#This Row],[Plaats]])</f>
        <v>1</v>
      </c>
      <c r="G1059" s="59" t="str">
        <f>INDEX(tblGemProv[Grootte],MATCH(tblGem[[#This Row],[Plaats]],tblGemProv[Gemeentenaam],0))</f>
        <v>Klein</v>
      </c>
      <c r="H1059" s="59" t="str">
        <f>INDEX(tblGemProv[Provincie],MATCH(tblGem[[#This Row],[Plaats]],tblGemProv[Gemeentenaam],0))</f>
        <v>Gelderland</v>
      </c>
      <c r="I1059" s="68">
        <f>INDEX(tblGemProv[InwonerAantal],MATCH(tblGem[[#This Row],[Plaats]],tblGemProv[Gemeentenaam],0))</f>
        <v>28014</v>
      </c>
      <c r="J1059" s="69">
        <f>tblGem[[#This Row],[Aantal]]/INDEX($N$5:$N$16,MATCH(tblGem[[#This Row],[Prov]],$M$5:$M$16,0))*100000</f>
        <v>0.24270631128637743</v>
      </c>
      <c r="K1059" s="69">
        <f>tblGem[[#This Row],[Aantal]]/tblGem[[#This Row],[Inwoners]]*100000</f>
        <v>17.848218747768971</v>
      </c>
      <c r="L1059" s="59"/>
      <c r="M1059" s="60"/>
      <c r="N1059" s="58"/>
    </row>
    <row r="1060" spans="2:14" x14ac:dyDescent="0.3">
      <c r="B1060" s="63">
        <v>43911</v>
      </c>
      <c r="C1060" s="66" t="s">
        <v>345</v>
      </c>
      <c r="D1060" s="65">
        <v>11.8</v>
      </c>
      <c r="E1060" s="66">
        <v>2</v>
      </c>
      <c r="F1060" s="67">
        <f>tblGem[[#This Row],[Aantal]]-SUMIFS(tblGem[Aantal],tblGem[Datum],tblGem[[#This Row],[Datum]]-1,tblGem[Plaats],tblGem[[#This Row],[Plaats]])</f>
        <v>1</v>
      </c>
      <c r="G1060" s="59" t="str">
        <f>INDEX(tblGemProv[Grootte],MATCH(tblGem[[#This Row],[Plaats]],tblGemProv[Gemeentenaam],0))</f>
        <v>Klein</v>
      </c>
      <c r="H1060" s="59" t="str">
        <f>INDEX(tblGemProv[Provincie],MATCH(tblGem[[#This Row],[Plaats]],tblGemProv[Gemeentenaam],0))</f>
        <v>Noord-Holland</v>
      </c>
      <c r="I1060" s="68">
        <f>INDEX(tblGemProv[InwonerAantal],MATCH(tblGem[[#This Row],[Plaats]],tblGemProv[Gemeentenaam],0))</f>
        <v>16970</v>
      </c>
      <c r="J1060" s="69">
        <f>tblGem[[#This Row],[Aantal]]/INDEX($N$5:$N$16,MATCH(tblGem[[#This Row],[Prov]],$M$5:$M$16,0))*100000</f>
        <v>7.0641873252938178E-2</v>
      </c>
      <c r="K1060" s="69">
        <f>tblGem[[#This Row],[Aantal]]/tblGem[[#This Row],[Inwoners]]*100000</f>
        <v>11.785503830288745</v>
      </c>
      <c r="L1060" s="59"/>
      <c r="M1060" s="60"/>
      <c r="N1060" s="58"/>
    </row>
    <row r="1061" spans="2:14" x14ac:dyDescent="0.3">
      <c r="B1061" s="63">
        <v>43911</v>
      </c>
      <c r="C1061" s="66" t="s">
        <v>346</v>
      </c>
      <c r="D1061" s="65">
        <v>17.899999999999999</v>
      </c>
      <c r="E1061" s="66">
        <v>4</v>
      </c>
      <c r="F1061" s="67">
        <f>tblGem[[#This Row],[Aantal]]-SUMIFS(tblGem[Aantal],tblGem[Datum],tblGem[[#This Row],[Datum]]-1,tblGem[Plaats],tblGem[[#This Row],[Plaats]])</f>
        <v>0</v>
      </c>
      <c r="G1061" s="59" t="str">
        <f>INDEX(tblGemProv[Grootte],MATCH(tblGem[[#This Row],[Plaats]],tblGemProv[Gemeentenaam],0))</f>
        <v>Klein</v>
      </c>
      <c r="H1061" s="59" t="str">
        <f>INDEX(tblGemProv[Provincie],MATCH(tblGem[[#This Row],[Plaats]],tblGemProv[Gemeentenaam],0))</f>
        <v>Flevoland</v>
      </c>
      <c r="I1061" s="68">
        <f>INDEX(tblGemProv[InwonerAantal],MATCH(tblGem[[#This Row],[Plaats]],tblGemProv[Gemeentenaam],0))</f>
        <v>22407</v>
      </c>
      <c r="J1061" s="69">
        <f>tblGem[[#This Row],[Aantal]]/INDEX($N$5:$N$16,MATCH(tblGem[[#This Row],[Prov]],$M$5:$M$16,0))*100000</f>
        <v>0.97165205140039346</v>
      </c>
      <c r="K1061" s="69">
        <f>tblGem[[#This Row],[Aantal]]/tblGem[[#This Row],[Inwoners]]*100000</f>
        <v>17.851564243316822</v>
      </c>
      <c r="L1061" s="59"/>
      <c r="M1061" s="60"/>
      <c r="N1061" s="58"/>
    </row>
    <row r="1062" spans="2:14" x14ac:dyDescent="0.3">
      <c r="B1062" s="63">
        <v>43911</v>
      </c>
      <c r="C1062" s="66" t="s">
        <v>347</v>
      </c>
      <c r="D1062" s="65">
        <v>26.6</v>
      </c>
      <c r="E1062" s="66">
        <v>17</v>
      </c>
      <c r="F1062" s="67">
        <f>tblGem[[#This Row],[Aantal]]-SUMIFS(tblGem[Aantal],tblGem[Datum],tblGem[[#This Row],[Datum]]-1,tblGem[Plaats],tblGem[[#This Row],[Plaats]])</f>
        <v>4</v>
      </c>
      <c r="G1062" s="59" t="str">
        <f>INDEX(tblGemProv[Grootte],MATCH(tblGem[[#This Row],[Plaats]],tblGemProv[Gemeentenaam],0))</f>
        <v>Middelgroot</v>
      </c>
      <c r="H1062" s="59" t="str">
        <f>INDEX(tblGemProv[Provincie],MATCH(tblGem[[#This Row],[Plaats]],tblGemProv[Gemeentenaam],0))</f>
        <v>Utrecht</v>
      </c>
      <c r="I1062" s="68">
        <f>INDEX(tblGemProv[InwonerAantal],MATCH(tblGem[[#This Row],[Plaats]],tblGemProv[Gemeentenaam],0))</f>
        <v>63322</v>
      </c>
      <c r="J1062" s="69">
        <f>tblGem[[#This Row],[Aantal]]/INDEX($N$5:$N$16,MATCH(tblGem[[#This Row],[Prov]],$M$5:$M$16,0))*100000</f>
        <v>1.2776978590293404</v>
      </c>
      <c r="K1062" s="69">
        <f>tblGem[[#This Row],[Aantal]]/tblGem[[#This Row],[Inwoners]]*100000</f>
        <v>26.846909446953664</v>
      </c>
      <c r="L1062" s="59"/>
      <c r="M1062" s="60"/>
      <c r="N1062" s="58"/>
    </row>
    <row r="1063" spans="2:14" x14ac:dyDescent="0.3">
      <c r="B1063" s="63">
        <v>43911</v>
      </c>
      <c r="C1063" s="66" t="s">
        <v>348</v>
      </c>
      <c r="D1063" s="65">
        <v>13.8</v>
      </c>
      <c r="E1063" s="66">
        <v>6</v>
      </c>
      <c r="F1063" s="67">
        <f>tblGem[[#This Row],[Aantal]]-SUMIFS(tblGem[Aantal],tblGem[Datum],tblGem[[#This Row],[Datum]]-1,tblGem[Plaats],tblGem[[#This Row],[Plaats]])</f>
        <v>1</v>
      </c>
      <c r="G1063" s="59" t="str">
        <f>INDEX(tblGemProv[Grootte],MATCH(tblGem[[#This Row],[Plaats]],tblGemProv[Gemeentenaam],0))</f>
        <v>Klein</v>
      </c>
      <c r="H1063" s="59" t="str">
        <f>INDEX(tblGemProv[Provincie],MATCH(tblGem[[#This Row],[Plaats]],tblGemProv[Gemeentenaam],0))</f>
        <v>Gelderland</v>
      </c>
      <c r="I1063" s="68">
        <f>INDEX(tblGemProv[InwonerAantal],MATCH(tblGem[[#This Row],[Plaats]],tblGemProv[Gemeentenaam],0))</f>
        <v>43402</v>
      </c>
      <c r="J1063" s="69">
        <f>tblGem[[#This Row],[Aantal]]/INDEX($N$5:$N$16,MATCH(tblGem[[#This Row],[Prov]],$M$5:$M$16,0))*100000</f>
        <v>0.29124757354365294</v>
      </c>
      <c r="K1063" s="69">
        <f>tblGem[[#This Row],[Aantal]]/tblGem[[#This Row],[Inwoners]]*100000</f>
        <v>13.824247730519332</v>
      </c>
      <c r="L1063" s="59"/>
      <c r="M1063" s="60"/>
      <c r="N1063" s="58"/>
    </row>
    <row r="1064" spans="2:14" x14ac:dyDescent="0.3">
      <c r="B1064" s="63">
        <v>43911</v>
      </c>
      <c r="C1064" s="66" t="s">
        <v>349</v>
      </c>
      <c r="D1064" s="65">
        <v>3.2</v>
      </c>
      <c r="E1064" s="66">
        <v>4</v>
      </c>
      <c r="F1064" s="67">
        <f>tblGem[[#This Row],[Aantal]]-SUMIFS(tblGem[Aantal],tblGem[Datum],tblGem[[#This Row],[Datum]]-1,tblGem[Plaats],tblGem[[#This Row],[Plaats]])</f>
        <v>0</v>
      </c>
      <c r="G1064" s="59" t="str">
        <f>INDEX(tblGemProv[Grootte],MATCH(tblGem[[#This Row],[Plaats]],tblGemProv[Gemeentenaam],0))</f>
        <v>Groot</v>
      </c>
      <c r="H1064" s="59" t="str">
        <f>INDEX(tblGemProv[Provincie],MATCH(tblGem[[#This Row],[Plaats]],tblGemProv[Gemeentenaam],0))</f>
        <v>Zuid-Holland</v>
      </c>
      <c r="I1064" s="68">
        <f>INDEX(tblGemProv[InwonerAantal],MATCH(tblGem[[#This Row],[Plaats]],tblGemProv[Gemeentenaam],0))</f>
        <v>124695</v>
      </c>
      <c r="J1064" s="69">
        <f>tblGem[[#This Row],[Aantal]]/INDEX($N$5:$N$16,MATCH(tblGem[[#This Row],[Prov]],$M$5:$M$16,0))*100000</f>
        <v>0.10970896953107644</v>
      </c>
      <c r="K1064" s="69">
        <f>tblGem[[#This Row],[Aantal]]/tblGem[[#This Row],[Inwoners]]*100000</f>
        <v>3.2078270981194117</v>
      </c>
      <c r="L1064" s="59"/>
      <c r="M1064" s="60"/>
      <c r="N1064" s="58"/>
    </row>
    <row r="1065" spans="2:14" x14ac:dyDescent="0.3">
      <c r="B1065" s="63">
        <v>43911</v>
      </c>
      <c r="C1065" s="66" t="s">
        <v>350</v>
      </c>
      <c r="D1065" s="65">
        <v>0</v>
      </c>
      <c r="E1065" s="66">
        <v>0</v>
      </c>
      <c r="F1065" s="67">
        <f>tblGem[[#This Row],[Aantal]]-SUMIFS(tblGem[Aantal],tblGem[Datum],tblGem[[#This Row],[Datum]]-1,tblGem[Plaats],tblGem[[#This Row],[Plaats]])</f>
        <v>0</v>
      </c>
      <c r="G1065" s="59" t="str">
        <f>INDEX(tblGemProv[Grootte],MATCH(tblGem[[#This Row],[Plaats]],tblGemProv[Gemeentenaam],0))</f>
        <v>Klein</v>
      </c>
      <c r="H1065" s="59" t="str">
        <f>INDEX(tblGemProv[Provincie],MATCH(tblGem[[#This Row],[Plaats]],tblGemProv[Gemeentenaam],0))</f>
        <v>Zuid-Holland</v>
      </c>
      <c r="I1065" s="68">
        <f>INDEX(tblGemProv[InwonerAantal],MATCH(tblGem[[#This Row],[Plaats]],tblGemProv[Gemeentenaam],0))</f>
        <v>8430</v>
      </c>
      <c r="J1065" s="69">
        <f>tblGem[[#This Row],[Aantal]]/INDEX($N$5:$N$16,MATCH(tblGem[[#This Row],[Prov]],$M$5:$M$16,0))*100000</f>
        <v>0</v>
      </c>
      <c r="K1065" s="69">
        <f>tblGem[[#This Row],[Aantal]]/tblGem[[#This Row],[Inwoners]]*100000</f>
        <v>0</v>
      </c>
      <c r="L1065" s="59"/>
      <c r="M1065" s="60"/>
      <c r="N1065" s="58"/>
    </row>
    <row r="1066" spans="2:14" x14ac:dyDescent="0.3">
      <c r="B1066" s="63">
        <v>43911</v>
      </c>
      <c r="C1066" s="66" t="s">
        <v>351</v>
      </c>
      <c r="D1066" s="65">
        <v>2.2999999999999998</v>
      </c>
      <c r="E1066" s="66">
        <v>1</v>
      </c>
      <c r="F1066" s="67">
        <f>tblGem[[#This Row],[Aantal]]-SUMIFS(tblGem[Aantal],tblGem[Datum],tblGem[[#This Row],[Datum]]-1,tblGem[Plaats],tblGem[[#This Row],[Plaats]])</f>
        <v>1</v>
      </c>
      <c r="G1066" s="59" t="str">
        <f>INDEX(tblGemProv[Grootte],MATCH(tblGem[[#This Row],[Plaats]],tblGemProv[Gemeentenaam],0))</f>
        <v>Klein</v>
      </c>
      <c r="H1066" s="59" t="str">
        <f>INDEX(tblGemProv[Provincie],MATCH(tblGem[[#This Row],[Plaats]],tblGemProv[Gemeentenaam],0))</f>
        <v>Zuid-Holland</v>
      </c>
      <c r="I1066" s="68">
        <f>INDEX(tblGemProv[InwonerAantal],MATCH(tblGem[[#This Row],[Plaats]],tblGemProv[Gemeentenaam],0))</f>
        <v>41882</v>
      </c>
      <c r="J1066" s="69">
        <f>tblGem[[#This Row],[Aantal]]/INDEX($N$5:$N$16,MATCH(tblGem[[#This Row],[Prov]],$M$5:$M$16,0))*100000</f>
        <v>2.7427242382769109E-2</v>
      </c>
      <c r="K1066" s="69">
        <f>tblGem[[#This Row],[Aantal]]/tblGem[[#This Row],[Inwoners]]*100000</f>
        <v>2.387660570173344</v>
      </c>
      <c r="L1066" s="59"/>
      <c r="M1066" s="60"/>
      <c r="N1066" s="58"/>
    </row>
    <row r="1067" spans="2:14" x14ac:dyDescent="0.3">
      <c r="B1067" s="63">
        <v>43911</v>
      </c>
      <c r="C1067" s="66" t="s">
        <v>352</v>
      </c>
      <c r="D1067" s="65">
        <v>32.4</v>
      </c>
      <c r="E1067" s="66">
        <v>7</v>
      </c>
      <c r="F1067" s="67">
        <f>tblGem[[#This Row],[Aantal]]-SUMIFS(tblGem[Aantal],tblGem[Datum],tblGem[[#This Row],[Datum]]-1,tblGem[Plaats],tblGem[[#This Row],[Plaats]])</f>
        <v>0</v>
      </c>
      <c r="G1067" s="59" t="str">
        <f>INDEX(tblGemProv[Grootte],MATCH(tblGem[[#This Row],[Plaats]],tblGemProv[Gemeentenaam],0))</f>
        <v>Klein</v>
      </c>
      <c r="H1067" s="59" t="str">
        <f>INDEX(tblGemProv[Provincie],MATCH(tblGem[[#This Row],[Plaats]],tblGemProv[Gemeentenaam],0))</f>
        <v>Noord-Brabant</v>
      </c>
      <c r="I1067" s="68">
        <f>INDEX(tblGemProv[InwonerAantal],MATCH(tblGem[[#This Row],[Plaats]],tblGemProv[Gemeentenaam],0))</f>
        <v>21525</v>
      </c>
      <c r="J1067" s="69">
        <f>tblGem[[#This Row],[Aantal]]/INDEX($N$5:$N$16,MATCH(tblGem[[#This Row],[Prov]],$M$5:$M$16,0))*100000</f>
        <v>0.27686741136089826</v>
      </c>
      <c r="K1067" s="69">
        <f>tblGem[[#This Row],[Aantal]]/tblGem[[#This Row],[Inwoners]]*100000</f>
        <v>32.520325203252035</v>
      </c>
      <c r="L1067" s="59"/>
      <c r="M1067" s="60"/>
      <c r="N1067" s="58"/>
    </row>
    <row r="1068" spans="2:14" x14ac:dyDescent="0.3">
      <c r="B1068" s="63">
        <v>43911</v>
      </c>
      <c r="C1068" s="66" t="s">
        <v>353</v>
      </c>
      <c r="D1068" s="65">
        <v>8.4</v>
      </c>
      <c r="E1068" s="66">
        <v>4</v>
      </c>
      <c r="F1068" s="67">
        <f>tblGem[[#This Row],[Aantal]]-SUMIFS(tblGem[Aantal],tblGem[Datum],tblGem[[#This Row],[Datum]]-1,tblGem[Plaats],tblGem[[#This Row],[Plaats]])</f>
        <v>2</v>
      </c>
      <c r="G1068" s="59" t="str">
        <f>INDEX(tblGemProv[Grootte],MATCH(tblGem[[#This Row],[Plaats]],tblGemProv[Gemeentenaam],0))</f>
        <v>Klein</v>
      </c>
      <c r="H1068" s="59" t="str">
        <f>INDEX(tblGemProv[Provincie],MATCH(tblGem[[#This Row],[Plaats]],tblGemProv[Gemeentenaam],0))</f>
        <v>Gelderland</v>
      </c>
      <c r="I1068" s="68">
        <f>INDEX(tblGemProv[InwonerAantal],MATCH(tblGem[[#This Row],[Plaats]],tblGemProv[Gemeentenaam],0))</f>
        <v>47537</v>
      </c>
      <c r="J1068" s="69">
        <f>tblGem[[#This Row],[Aantal]]/INDEX($N$5:$N$16,MATCH(tblGem[[#This Row],[Prov]],$M$5:$M$16,0))*100000</f>
        <v>0.19416504902910195</v>
      </c>
      <c r="K1068" s="69">
        <f>tblGem[[#This Row],[Aantal]]/tblGem[[#This Row],[Inwoners]]*100000</f>
        <v>8.4144981803647685</v>
      </c>
      <c r="L1068" s="59"/>
      <c r="M1068" s="60"/>
      <c r="N1068" s="58"/>
    </row>
    <row r="1069" spans="2:14" x14ac:dyDescent="0.3">
      <c r="B1069" s="63">
        <v>43911</v>
      </c>
      <c r="C1069" s="66" t="s">
        <v>354</v>
      </c>
      <c r="D1069" s="65">
        <v>66.7</v>
      </c>
      <c r="E1069" s="66">
        <v>15</v>
      </c>
      <c r="F1069" s="67">
        <f>tblGem[[#This Row],[Aantal]]-SUMIFS(tblGem[Aantal],tblGem[Datum],tblGem[[#This Row],[Datum]]-1,tblGem[Plaats],tblGem[[#This Row],[Plaats]])</f>
        <v>6</v>
      </c>
      <c r="G1069" s="59" t="str">
        <f>INDEX(tblGemProv[Grootte],MATCH(tblGem[[#This Row],[Plaats]],tblGemProv[Gemeentenaam],0))</f>
        <v>Klein</v>
      </c>
      <c r="H1069" s="59" t="str">
        <f>INDEX(tblGemProv[Provincie],MATCH(tblGem[[#This Row],[Plaats]],tblGemProv[Gemeentenaam],0))</f>
        <v>Overijssel</v>
      </c>
      <c r="I1069" s="68">
        <f>INDEX(tblGemProv[InwonerAantal],MATCH(tblGem[[#This Row],[Plaats]],tblGemProv[Gemeentenaam],0))</f>
        <v>22468</v>
      </c>
      <c r="J1069" s="69">
        <f>tblGem[[#This Row],[Aantal]]/INDEX($N$5:$N$16,MATCH(tblGem[[#This Row],[Prov]],$M$5:$M$16,0))*100000</f>
        <v>1.3026475878006185</v>
      </c>
      <c r="K1069" s="69">
        <f>tblGem[[#This Row],[Aantal]]/tblGem[[#This Row],[Inwoners]]*100000</f>
        <v>66.761616521274703</v>
      </c>
      <c r="L1069" s="59"/>
      <c r="M1069" s="60"/>
      <c r="N1069" s="58"/>
    </row>
    <row r="1070" spans="2:14" x14ac:dyDescent="0.3">
      <c r="B1070" s="63">
        <v>43911</v>
      </c>
      <c r="C1070" s="66" t="s">
        <v>355</v>
      </c>
      <c r="D1070" s="65">
        <v>13.4</v>
      </c>
      <c r="E1070" s="66">
        <v>6</v>
      </c>
      <c r="F1070" s="67">
        <f>tblGem[[#This Row],[Aantal]]-SUMIFS(tblGem[Aantal],tblGem[Datum],tblGem[[#This Row],[Datum]]-1,tblGem[Plaats],tblGem[[#This Row],[Plaats]])</f>
        <v>0</v>
      </c>
      <c r="G1070" s="59" t="str">
        <f>INDEX(tblGemProv[Grootte],MATCH(tblGem[[#This Row],[Plaats]],tblGemProv[Gemeentenaam],0))</f>
        <v>Klein</v>
      </c>
      <c r="H1070" s="59" t="str">
        <f>INDEX(tblGemProv[Provincie],MATCH(tblGem[[#This Row],[Plaats]],tblGemProv[Gemeentenaam],0))</f>
        <v>Zuid-Holland</v>
      </c>
      <c r="I1070" s="68">
        <f>INDEX(tblGemProv[InwonerAantal],MATCH(tblGem[[#This Row],[Plaats]],tblGemProv[Gemeentenaam],0))</f>
        <v>44586</v>
      </c>
      <c r="J1070" s="69">
        <f>tblGem[[#This Row],[Aantal]]/INDEX($N$5:$N$16,MATCH(tblGem[[#This Row],[Prov]],$M$5:$M$16,0))*100000</f>
        <v>0.16456345429661468</v>
      </c>
      <c r="K1070" s="69">
        <f>tblGem[[#This Row],[Aantal]]/tblGem[[#This Row],[Inwoners]]*100000</f>
        <v>13.457139012245996</v>
      </c>
      <c r="L1070" s="59"/>
      <c r="M1070" s="60"/>
      <c r="N1070" s="58"/>
    </row>
    <row r="1071" spans="2:14" x14ac:dyDescent="0.3">
      <c r="B1071" s="63">
        <v>43911</v>
      </c>
      <c r="C1071" s="66" t="s">
        <v>356</v>
      </c>
      <c r="D1071" s="65">
        <v>18</v>
      </c>
      <c r="E1071" s="66">
        <v>23</v>
      </c>
      <c r="F1071" s="67">
        <f>tblGem[[#This Row],[Aantal]]-SUMIFS(tblGem[Aantal],tblGem[Datum],tblGem[[#This Row],[Datum]]-1,tblGem[Plaats],tblGem[[#This Row],[Plaats]])</f>
        <v>5</v>
      </c>
      <c r="G1071" s="59" t="str">
        <f>INDEX(tblGemProv[Grootte],MATCH(tblGem[[#This Row],[Plaats]],tblGemProv[Gemeentenaam],0))</f>
        <v>Groot</v>
      </c>
      <c r="H1071" s="59" t="str">
        <f>INDEX(tblGemProv[Provincie],MATCH(tblGem[[#This Row],[Plaats]],tblGemProv[Gemeentenaam],0))</f>
        <v>Overijssel</v>
      </c>
      <c r="I1071" s="68">
        <f>INDEX(tblGemProv[InwonerAantal],MATCH(tblGem[[#This Row],[Plaats]],tblGemProv[Gemeentenaam],0))</f>
        <v>126116</v>
      </c>
      <c r="J1071" s="69">
        <f>tblGem[[#This Row],[Aantal]]/INDEX($N$5:$N$16,MATCH(tblGem[[#This Row],[Prov]],$M$5:$M$16,0))*100000</f>
        <v>1.9973929679609483</v>
      </c>
      <c r="K1071" s="69">
        <f>tblGem[[#This Row],[Aantal]]/tblGem[[#This Row],[Inwoners]]*100000</f>
        <v>18.237178470614356</v>
      </c>
      <c r="L1071" s="59"/>
      <c r="M1071" s="60"/>
      <c r="N1071" s="58"/>
    </row>
    <row r="1072" spans="2:14" x14ac:dyDescent="0.3">
      <c r="B1072" s="63">
        <v>43911</v>
      </c>
      <c r="C1072" s="64" t="s">
        <v>359</v>
      </c>
      <c r="D1072" s="65"/>
      <c r="E1072" s="66">
        <v>137</v>
      </c>
      <c r="F1072" s="67">
        <f>tblGem[[#This Row],[Aantal]]-SUMIFS(tblGem[Aantal],tblGem[Datum],tblGem[[#This Row],[Datum]]-1,tblGem[Plaats],tblGem[[#This Row],[Plaats]])</f>
        <v>25</v>
      </c>
      <c r="G1072" s="59" t="e">
        <f>INDEX(tblGemProv[Grootte],MATCH(tblGem[[#This Row],[Plaats]],tblGemProv[Gemeentenaam],0))</f>
        <v>#N/A</v>
      </c>
      <c r="H1072" s="59" t="e">
        <f>INDEX(tblGemProv[Provincie],MATCH(tblGem[[#This Row],[Plaats]],tblGemProv[Gemeentenaam],0))</f>
        <v>#N/A</v>
      </c>
      <c r="I1072" s="68" t="e">
        <f>INDEX(tblGemProv[InwonerAantal],MATCH(tblGem[[#This Row],[Plaats]],tblGemProv[Gemeentenaam],0))</f>
        <v>#N/A</v>
      </c>
      <c r="J1072" s="69" t="e">
        <f>tblGem[[#This Row],[Aantal]]/INDEX($N$5:$N$16,MATCH(tblGem[[#This Row],[Prov]],$M$5:$M$16,0))*100000</f>
        <v>#N/A</v>
      </c>
      <c r="K1072" s="69" t="e">
        <f>tblGem[[#This Row],[Aantal]]/tblGem[[#This Row],[Inwoners]]*100000</f>
        <v>#N/A</v>
      </c>
      <c r="L1072" s="59"/>
      <c r="M1072" s="60"/>
      <c r="N1072" s="58"/>
    </row>
    <row r="1073" spans="2:14" x14ac:dyDescent="0.3">
      <c r="B1073" s="63">
        <v>43912</v>
      </c>
      <c r="C1073" s="66" t="s">
        <v>4</v>
      </c>
      <c r="D1073" s="65">
        <v>3.9</v>
      </c>
      <c r="E1073" s="66">
        <v>1</v>
      </c>
      <c r="F1073" s="67">
        <f>tblGem[[#This Row],[Aantal]]-SUMIFS(tblGem[Aantal],tblGem[Datum],tblGem[[#This Row],[Datum]]-1,tblGem[Plaats],tblGem[[#This Row],[Plaats]])</f>
        <v>1</v>
      </c>
      <c r="G1073" s="59" t="str">
        <f>INDEX(tblGemProv[Grootte],MATCH(tblGem[[#This Row],[Plaats]],tblGemProv[Gemeentenaam],0))</f>
        <v>Klein</v>
      </c>
      <c r="H1073" s="59" t="str">
        <f>INDEX(tblGemProv[Provincie],MATCH(tblGem[[#This Row],[Plaats]],tblGemProv[Gemeentenaam],0))</f>
        <v>Drenthe</v>
      </c>
      <c r="I1073" s="68">
        <f>INDEX(tblGemProv[InwonerAantal],MATCH(tblGem[[#This Row],[Plaats]],tblGemProv[Gemeentenaam],0))</f>
        <v>25390</v>
      </c>
      <c r="J1073" s="69">
        <f>tblGem[[#This Row],[Aantal]]/INDEX($N$5:$N$16,MATCH(tblGem[[#This Row],[Prov]],$M$5:$M$16,0))*100000</f>
        <v>0.20321072952651897</v>
      </c>
      <c r="K1073" s="69">
        <f>tblGem[[#This Row],[Aantal]]/tblGem[[#This Row],[Inwoners]]*100000</f>
        <v>3.9385584875935407</v>
      </c>
      <c r="L1073" s="59"/>
      <c r="M1073" s="60"/>
      <c r="N1073" s="58"/>
    </row>
    <row r="1074" spans="2:14" x14ac:dyDescent="0.3">
      <c r="B1074" s="63">
        <v>43912</v>
      </c>
      <c r="C1074" s="66" t="s">
        <v>5</v>
      </c>
      <c r="D1074" s="65">
        <v>22.1</v>
      </c>
      <c r="E1074" s="66">
        <v>7</v>
      </c>
      <c r="F1074" s="67">
        <f>tblGem[[#This Row],[Aantal]]-SUMIFS(tblGem[Aantal],tblGem[Datum],tblGem[[#This Row],[Datum]]-1,tblGem[Plaats],tblGem[[#This Row],[Plaats]])</f>
        <v>2</v>
      </c>
      <c r="G1074" s="59" t="str">
        <f>INDEX(tblGemProv[Grootte],MATCH(tblGem[[#This Row],[Plaats]],tblGemProv[Gemeentenaam],0))</f>
        <v>Klein</v>
      </c>
      <c r="H1074" s="59" t="str">
        <f>INDEX(tblGemProv[Provincie],MATCH(tblGem[[#This Row],[Plaats]],tblGemProv[Gemeentenaam],0))</f>
        <v>Noord-Holland</v>
      </c>
      <c r="I1074" s="68">
        <f>INDEX(tblGemProv[InwonerAantal],MATCH(tblGem[[#This Row],[Plaats]],tblGemProv[Gemeentenaam],0))</f>
        <v>31499</v>
      </c>
      <c r="J1074" s="69">
        <f>tblGem[[#This Row],[Aantal]]/INDEX($N$5:$N$16,MATCH(tblGem[[#This Row],[Prov]],$M$5:$M$16,0))*100000</f>
        <v>0.24724655638528362</v>
      </c>
      <c r="K1074" s="69">
        <f>tblGem[[#This Row],[Aantal]]/tblGem[[#This Row],[Inwoners]]*100000</f>
        <v>22.222927711990856</v>
      </c>
      <c r="L1074" s="59"/>
      <c r="M1074" s="60"/>
      <c r="N1074" s="58"/>
    </row>
    <row r="1075" spans="2:14" x14ac:dyDescent="0.3">
      <c r="B1075" s="63">
        <v>43912</v>
      </c>
      <c r="C1075" s="66" t="s">
        <v>6</v>
      </c>
      <c r="D1075" s="65">
        <v>3.7</v>
      </c>
      <c r="E1075" s="66">
        <v>1</v>
      </c>
      <c r="F1075" s="67">
        <f>tblGem[[#This Row],[Aantal]]-SUMIFS(tblGem[Aantal],tblGem[Datum],tblGem[[#This Row],[Datum]]-1,tblGem[Plaats],tblGem[[#This Row],[Plaats]])</f>
        <v>0</v>
      </c>
      <c r="G1075" s="59" t="str">
        <f>INDEX(tblGemProv[Grootte],MATCH(tblGem[[#This Row],[Plaats]],tblGemProv[Gemeentenaam],0))</f>
        <v>Klein</v>
      </c>
      <c r="H1075" s="59" t="str">
        <f>INDEX(tblGemProv[Provincie],MATCH(tblGem[[#This Row],[Plaats]],tblGemProv[Gemeentenaam],0))</f>
        <v>Gelderland</v>
      </c>
      <c r="I1075" s="68">
        <f>INDEX(tblGemProv[InwonerAantal],MATCH(tblGem[[#This Row],[Plaats]],tblGemProv[Gemeentenaam],0))</f>
        <v>26962</v>
      </c>
      <c r="J1075" s="69">
        <f>tblGem[[#This Row],[Aantal]]/INDEX($N$5:$N$16,MATCH(tblGem[[#This Row],[Prov]],$M$5:$M$16,0))*100000</f>
        <v>4.8541262257275487E-2</v>
      </c>
      <c r="K1075" s="69">
        <f>tblGem[[#This Row],[Aantal]]/tblGem[[#This Row],[Inwoners]]*100000</f>
        <v>3.7089236703508646</v>
      </c>
      <c r="L1075" s="59"/>
      <c r="M1075" s="60"/>
      <c r="N1075" s="58"/>
    </row>
    <row r="1076" spans="2:14" x14ac:dyDescent="0.3">
      <c r="B1076" s="63">
        <v>43912</v>
      </c>
      <c r="C1076" s="66" t="s">
        <v>7</v>
      </c>
      <c r="D1076" s="65">
        <v>0</v>
      </c>
      <c r="E1076" s="66">
        <v>0</v>
      </c>
      <c r="F1076" s="67">
        <f>tblGem[[#This Row],[Aantal]]-SUMIFS(tblGem[Aantal],tblGem[Datum],tblGem[[#This Row],[Datum]]-1,tblGem[Plaats],tblGem[[#This Row],[Plaats]])</f>
        <v>0</v>
      </c>
      <c r="G1076" s="59" t="str">
        <f>INDEX(tblGemProv[Grootte],MATCH(tblGem[[#This Row],[Plaats]],tblGemProv[Gemeentenaam],0))</f>
        <v>Klein</v>
      </c>
      <c r="H1076" s="59" t="str">
        <f>INDEX(tblGemProv[Provincie],MATCH(tblGem[[#This Row],[Plaats]],tblGemProv[Gemeentenaam],0))</f>
        <v>Friesland</v>
      </c>
      <c r="I1076" s="68">
        <f>INDEX(tblGemProv[InwonerAantal],MATCH(tblGem[[#This Row],[Plaats]],tblGemProv[Gemeentenaam],0))</f>
        <v>27935</v>
      </c>
      <c r="J1076" s="69">
        <f>tblGem[[#This Row],[Aantal]]/INDEX($N$5:$N$16,MATCH(tblGem[[#This Row],[Prov]],$M$5:$M$16,0))*100000</f>
        <v>0</v>
      </c>
      <c r="K1076" s="69">
        <f>tblGem[[#This Row],[Aantal]]/tblGem[[#This Row],[Inwoners]]*100000</f>
        <v>0</v>
      </c>
      <c r="L1076" s="59"/>
      <c r="M1076" s="60"/>
      <c r="N1076" s="58"/>
    </row>
    <row r="1077" spans="2:14" x14ac:dyDescent="0.3">
      <c r="B1077" s="63">
        <v>43912</v>
      </c>
      <c r="C1077" s="66" t="s">
        <v>8</v>
      </c>
      <c r="D1077" s="65">
        <v>19.899999999999999</v>
      </c>
      <c r="E1077" s="66">
        <v>4</v>
      </c>
      <c r="F1077" s="67">
        <f>tblGem[[#This Row],[Aantal]]-SUMIFS(tblGem[Aantal],tblGem[Datum],tblGem[[#This Row],[Datum]]-1,tblGem[Plaats],tblGem[[#This Row],[Plaats]])</f>
        <v>1</v>
      </c>
      <c r="G1077" s="59" t="str">
        <f>INDEX(tblGemProv[Grootte],MATCH(tblGem[[#This Row],[Plaats]],tblGemProv[Gemeentenaam],0))</f>
        <v>Klein</v>
      </c>
      <c r="H1077" s="59" t="str">
        <f>INDEX(tblGemProv[Provincie],MATCH(tblGem[[#This Row],[Plaats]],tblGemProv[Gemeentenaam],0))</f>
        <v>Zuid-Holland</v>
      </c>
      <c r="I1077" s="68">
        <f>INDEX(tblGemProv[InwonerAantal],MATCH(tblGem[[#This Row],[Plaats]],tblGemProv[Gemeentenaam],0))</f>
        <v>20014</v>
      </c>
      <c r="J1077" s="69">
        <f>tblGem[[#This Row],[Aantal]]/INDEX($N$5:$N$16,MATCH(tblGem[[#This Row],[Prov]],$M$5:$M$16,0))*100000</f>
        <v>0.10970896953107644</v>
      </c>
      <c r="K1077" s="69">
        <f>tblGem[[#This Row],[Aantal]]/tblGem[[#This Row],[Inwoners]]*100000</f>
        <v>19.986009793144799</v>
      </c>
      <c r="L1077" s="59"/>
      <c r="M1077" s="60"/>
      <c r="N1077" s="58"/>
    </row>
    <row r="1078" spans="2:14" x14ac:dyDescent="0.3">
      <c r="B1078" s="63">
        <v>43912</v>
      </c>
      <c r="C1078" s="66" t="s">
        <v>9</v>
      </c>
      <c r="D1078" s="65">
        <v>47.5</v>
      </c>
      <c r="E1078" s="66">
        <v>12</v>
      </c>
      <c r="F1078" s="67">
        <f>tblGem[[#This Row],[Aantal]]-SUMIFS(tblGem[Aantal],tblGem[Datum],tblGem[[#This Row],[Datum]]-1,tblGem[Plaats],tblGem[[#This Row],[Plaats]])</f>
        <v>4</v>
      </c>
      <c r="G1078" s="59" t="str">
        <f>INDEX(tblGemProv[Grootte],MATCH(tblGem[[#This Row],[Plaats]],tblGemProv[Gemeentenaam],0))</f>
        <v>Klein</v>
      </c>
      <c r="H1078" s="59" t="str">
        <f>INDEX(tblGemProv[Provincie],MATCH(tblGem[[#This Row],[Plaats]],tblGemProv[Gemeentenaam],0))</f>
        <v>Zuid-Holland</v>
      </c>
      <c r="I1078" s="68">
        <f>INDEX(tblGemProv[InwonerAantal],MATCH(tblGem[[#This Row],[Plaats]],tblGemProv[Gemeentenaam],0))</f>
        <v>25218</v>
      </c>
      <c r="J1078" s="69">
        <f>tblGem[[#This Row],[Aantal]]/INDEX($N$5:$N$16,MATCH(tblGem[[#This Row],[Prov]],$M$5:$M$16,0))*100000</f>
        <v>0.32912690859322935</v>
      </c>
      <c r="K1078" s="69">
        <f>tblGem[[#This Row],[Aantal]]/tblGem[[#This Row],[Inwoners]]*100000</f>
        <v>47.585058291696413</v>
      </c>
      <c r="L1078" s="59"/>
      <c r="M1078" s="60"/>
      <c r="N1078" s="58"/>
    </row>
    <row r="1079" spans="2:14" x14ac:dyDescent="0.3">
      <c r="B1079" s="63">
        <v>43912</v>
      </c>
      <c r="C1079" s="66" t="s">
        <v>10</v>
      </c>
      <c r="D1079" s="65">
        <v>13.8</v>
      </c>
      <c r="E1079" s="66">
        <v>15</v>
      </c>
      <c r="F1079" s="67">
        <f>tblGem[[#This Row],[Aantal]]-SUMIFS(tblGem[Aantal],tblGem[Datum],tblGem[[#This Row],[Datum]]-1,tblGem[Plaats],tblGem[[#This Row],[Plaats]])</f>
        <v>4</v>
      </c>
      <c r="G1079" s="59" t="str">
        <f>INDEX(tblGemProv[Grootte],MATCH(tblGem[[#This Row],[Plaats]],tblGemProv[Gemeentenaam],0))</f>
        <v>Groot</v>
      </c>
      <c r="H1079" s="59" t="str">
        <f>INDEX(tblGemProv[Provincie],MATCH(tblGem[[#This Row],[Plaats]],tblGemProv[Gemeentenaam],0))</f>
        <v>Noord-Holland</v>
      </c>
      <c r="I1079" s="68">
        <f>INDEX(tblGemProv[InwonerAantal],MATCH(tblGem[[#This Row],[Plaats]],tblGemProv[Gemeentenaam],0))</f>
        <v>108470</v>
      </c>
      <c r="J1079" s="69">
        <f>tblGem[[#This Row],[Aantal]]/INDEX($N$5:$N$16,MATCH(tblGem[[#This Row],[Prov]],$M$5:$M$16,0))*100000</f>
        <v>0.52981404939703636</v>
      </c>
      <c r="K1079" s="69">
        <f>tblGem[[#This Row],[Aantal]]/tblGem[[#This Row],[Inwoners]]*100000</f>
        <v>13.828708398635568</v>
      </c>
      <c r="L1079" s="59"/>
      <c r="M1079" s="60"/>
      <c r="N1079" s="58"/>
    </row>
    <row r="1080" spans="2:14" x14ac:dyDescent="0.3">
      <c r="B1080" s="63">
        <v>43912</v>
      </c>
      <c r="C1080" s="66" t="s">
        <v>11</v>
      </c>
      <c r="D1080" s="65">
        <v>6.9</v>
      </c>
      <c r="E1080" s="66">
        <v>5</v>
      </c>
      <c r="F1080" s="67">
        <f>tblGem[[#This Row],[Aantal]]-SUMIFS(tblGem[Aantal],tblGem[Datum],tblGem[[#This Row],[Datum]]-1,tblGem[Plaats],tblGem[[#This Row],[Plaats]])</f>
        <v>1</v>
      </c>
      <c r="G1080" s="59" t="str">
        <f>INDEX(tblGemProv[Grootte],MATCH(tblGem[[#This Row],[Plaats]],tblGemProv[Gemeentenaam],0))</f>
        <v>Middelgroot</v>
      </c>
      <c r="H1080" s="59" t="str">
        <f>INDEX(tblGemProv[Provincie],MATCH(tblGem[[#This Row],[Plaats]],tblGemProv[Gemeentenaam],0))</f>
        <v>Overijssel</v>
      </c>
      <c r="I1080" s="68">
        <f>INDEX(tblGemProv[InwonerAantal],MATCH(tblGem[[#This Row],[Plaats]],tblGemProv[Gemeentenaam],0))</f>
        <v>72629</v>
      </c>
      <c r="J1080" s="69">
        <f>tblGem[[#This Row],[Aantal]]/INDEX($N$5:$N$16,MATCH(tblGem[[#This Row],[Prov]],$M$5:$M$16,0))*100000</f>
        <v>0.43421586260020617</v>
      </c>
      <c r="K1080" s="69">
        <f>tblGem[[#This Row],[Aantal]]/tblGem[[#This Row],[Inwoners]]*100000</f>
        <v>6.8843024136364255</v>
      </c>
      <c r="L1080" s="59"/>
      <c r="M1080" s="60"/>
      <c r="N1080" s="58"/>
    </row>
    <row r="1081" spans="2:14" x14ac:dyDescent="0.3">
      <c r="B1081" s="63">
        <v>43912</v>
      </c>
      <c r="C1081" s="66" t="s">
        <v>12</v>
      </c>
      <c r="D1081" s="65">
        <v>6.7</v>
      </c>
      <c r="E1081" s="66">
        <v>14</v>
      </c>
      <c r="F1081" s="67">
        <f>tblGem[[#This Row],[Aantal]]-SUMIFS(tblGem[Aantal],tblGem[Datum],tblGem[[#This Row],[Datum]]-1,tblGem[Plaats],tblGem[[#This Row],[Plaats]])</f>
        <v>3</v>
      </c>
      <c r="G1081" s="59" t="str">
        <f>INDEX(tblGemProv[Grootte],MATCH(tblGem[[#This Row],[Plaats]],tblGemProv[Gemeentenaam],0))</f>
        <v>Groot</v>
      </c>
      <c r="H1081" s="59" t="str">
        <f>INDEX(tblGemProv[Provincie],MATCH(tblGem[[#This Row],[Plaats]],tblGemProv[Gemeentenaam],0))</f>
        <v>Flevoland</v>
      </c>
      <c r="I1081" s="68">
        <f>INDEX(tblGemProv[InwonerAantal],MATCH(tblGem[[#This Row],[Plaats]],tblGemProv[Gemeentenaam],0))</f>
        <v>203990</v>
      </c>
      <c r="J1081" s="69">
        <f>tblGem[[#This Row],[Aantal]]/INDEX($N$5:$N$16,MATCH(tblGem[[#This Row],[Prov]],$M$5:$M$16,0))*100000</f>
        <v>3.4007821799013778</v>
      </c>
      <c r="K1081" s="69">
        <f>tblGem[[#This Row],[Aantal]]/tblGem[[#This Row],[Inwoners]]*100000</f>
        <v>6.863081523604099</v>
      </c>
      <c r="L1081" s="59"/>
      <c r="M1081" s="60"/>
      <c r="N1081" s="58"/>
    </row>
    <row r="1082" spans="2:14" x14ac:dyDescent="0.3">
      <c r="B1082" s="63">
        <v>43912</v>
      </c>
      <c r="C1082" s="66" t="s">
        <v>13</v>
      </c>
      <c r="D1082" s="65">
        <v>15.3</v>
      </c>
      <c r="E1082" s="66">
        <v>17</v>
      </c>
      <c r="F1082" s="67">
        <f>tblGem[[#This Row],[Aantal]]-SUMIFS(tblGem[Aantal],tblGem[Datum],tblGem[[#This Row],[Datum]]-1,tblGem[Plaats],tblGem[[#This Row],[Plaats]])</f>
        <v>2</v>
      </c>
      <c r="G1082" s="59" t="str">
        <f>INDEX(tblGemProv[Grootte],MATCH(tblGem[[#This Row],[Plaats]],tblGemProv[Gemeentenaam],0))</f>
        <v>Groot</v>
      </c>
      <c r="H1082" s="59" t="str">
        <f>INDEX(tblGemProv[Provincie],MATCH(tblGem[[#This Row],[Plaats]],tblGemProv[Gemeentenaam],0))</f>
        <v>Zuid-Holland</v>
      </c>
      <c r="I1082" s="68">
        <f>INDEX(tblGemProv[InwonerAantal],MATCH(tblGem[[#This Row],[Plaats]],tblGemProv[Gemeentenaam],0))</f>
        <v>109682</v>
      </c>
      <c r="J1082" s="69">
        <f>tblGem[[#This Row],[Aantal]]/INDEX($N$5:$N$16,MATCH(tblGem[[#This Row],[Prov]],$M$5:$M$16,0))*100000</f>
        <v>0.46626312050707491</v>
      </c>
      <c r="K1082" s="69">
        <f>tblGem[[#This Row],[Aantal]]/tblGem[[#This Row],[Inwoners]]*100000</f>
        <v>15.499352674094199</v>
      </c>
      <c r="L1082" s="59"/>
      <c r="M1082" s="60"/>
      <c r="N1082" s="58"/>
    </row>
    <row r="1083" spans="2:14" x14ac:dyDescent="0.3">
      <c r="B1083" s="63">
        <v>43912</v>
      </c>
      <c r="C1083" s="66" t="s">
        <v>14</v>
      </c>
      <c r="D1083" s="65">
        <v>88.7</v>
      </c>
      <c r="E1083" s="66">
        <v>9</v>
      </c>
      <c r="F1083" s="67">
        <f>tblGem[[#This Row],[Aantal]]-SUMIFS(tblGem[Aantal],tblGem[Datum],tblGem[[#This Row],[Datum]]-1,tblGem[Plaats],tblGem[[#This Row],[Plaats]])</f>
        <v>2</v>
      </c>
      <c r="G1083" s="59" t="str">
        <f>INDEX(tblGemProv[Grootte],MATCH(tblGem[[#This Row],[Plaats]],tblGemProv[Gemeentenaam],0))</f>
        <v>Klein</v>
      </c>
      <c r="H1083" s="59" t="str">
        <f>INDEX(tblGemProv[Provincie],MATCH(tblGem[[#This Row],[Plaats]],tblGemProv[Gemeentenaam],0))</f>
        <v>Noord-Brabant</v>
      </c>
      <c r="I1083" s="68">
        <f>INDEX(tblGemProv[InwonerAantal],MATCH(tblGem[[#This Row],[Plaats]],tblGemProv[Gemeentenaam],0))</f>
        <v>10083</v>
      </c>
      <c r="J1083" s="69">
        <f>tblGem[[#This Row],[Aantal]]/INDEX($N$5:$N$16,MATCH(tblGem[[#This Row],[Prov]],$M$5:$M$16,0))*100000</f>
        <v>0.35597238603544057</v>
      </c>
      <c r="K1083" s="69">
        <f>tblGem[[#This Row],[Aantal]]/tblGem[[#This Row],[Inwoners]]*100000</f>
        <v>89.259149062778931</v>
      </c>
      <c r="L1083" s="59"/>
      <c r="M1083" s="60"/>
      <c r="N1083" s="58"/>
    </row>
    <row r="1084" spans="2:14" x14ac:dyDescent="0.3">
      <c r="B1084" s="63">
        <v>43912</v>
      </c>
      <c r="C1084" s="66" t="s">
        <v>15</v>
      </c>
      <c r="D1084" s="65">
        <v>41.5</v>
      </c>
      <c r="E1084" s="66">
        <v>23</v>
      </c>
      <c r="F1084" s="67">
        <f>tblGem[[#This Row],[Aantal]]-SUMIFS(tblGem[Aantal],tblGem[Datum],tblGem[[#This Row],[Datum]]-1,tblGem[Plaats],tblGem[[#This Row],[Plaats]])</f>
        <v>1</v>
      </c>
      <c r="G1084" s="59" t="str">
        <f>INDEX(tblGemProv[Grootte],MATCH(tblGem[[#This Row],[Plaats]],tblGemProv[Gemeentenaam],0))</f>
        <v>Middelgroot</v>
      </c>
      <c r="H1084" s="59" t="str">
        <f>INDEX(tblGemProv[Provincie],MATCH(tblGem[[#This Row],[Plaats]],tblGemProv[Gemeentenaam],0))</f>
        <v>Noord-Brabant</v>
      </c>
      <c r="I1084" s="68">
        <f>INDEX(tblGemProv[InwonerAantal],MATCH(tblGem[[#This Row],[Plaats]],tblGemProv[Gemeentenaam],0))</f>
        <v>54766</v>
      </c>
      <c r="J1084" s="69">
        <f>tblGem[[#This Row],[Aantal]]/INDEX($N$5:$N$16,MATCH(tblGem[[#This Row],[Prov]],$M$5:$M$16,0))*100000</f>
        <v>0.9097072087572371</v>
      </c>
      <c r="K1084" s="69">
        <f>tblGem[[#This Row],[Aantal]]/tblGem[[#This Row],[Inwoners]]*100000</f>
        <v>41.996859365299642</v>
      </c>
      <c r="L1084" s="59"/>
      <c r="M1084" s="60"/>
      <c r="N1084" s="58"/>
    </row>
    <row r="1085" spans="2:14" x14ac:dyDescent="0.3">
      <c r="B1085" s="63">
        <v>43912</v>
      </c>
      <c r="C1085" s="66" t="s">
        <v>16</v>
      </c>
      <c r="D1085" s="65">
        <v>0</v>
      </c>
      <c r="E1085" s="66">
        <v>0</v>
      </c>
      <c r="F1085" s="67">
        <f>tblGem[[#This Row],[Aantal]]-SUMIFS(tblGem[Aantal],tblGem[Datum],tblGem[[#This Row],[Datum]]-1,tblGem[Plaats],tblGem[[#This Row],[Plaats]])</f>
        <v>0</v>
      </c>
      <c r="G1085" s="59" t="str">
        <f>INDEX(tblGemProv[Grootte],MATCH(tblGem[[#This Row],[Plaats]],tblGemProv[Gemeentenaam],0))</f>
        <v>Klein</v>
      </c>
      <c r="H1085" s="59" t="str">
        <f>INDEX(tblGemProv[Provincie],MATCH(tblGem[[#This Row],[Plaats]],tblGemProv[Gemeentenaam],0))</f>
        <v>Friesland</v>
      </c>
      <c r="I1085" s="68">
        <f>INDEX(tblGemProv[InwonerAantal],MATCH(tblGem[[#This Row],[Plaats]],tblGemProv[Gemeentenaam],0))</f>
        <v>3654</v>
      </c>
      <c r="J1085" s="69">
        <f>tblGem[[#This Row],[Aantal]]/INDEX($N$5:$N$16,MATCH(tblGem[[#This Row],[Prov]],$M$5:$M$16,0))*100000</f>
        <v>0</v>
      </c>
      <c r="K1085" s="69">
        <f>tblGem[[#This Row],[Aantal]]/tblGem[[#This Row],[Inwoners]]*100000</f>
        <v>0</v>
      </c>
      <c r="L1085" s="59"/>
      <c r="M1085" s="60"/>
      <c r="N1085" s="58"/>
    </row>
    <row r="1086" spans="2:14" x14ac:dyDescent="0.3">
      <c r="B1086" s="63">
        <v>43912</v>
      </c>
      <c r="C1086" s="66" t="s">
        <v>17</v>
      </c>
      <c r="D1086" s="65">
        <v>23.7</v>
      </c>
      <c r="E1086" s="66">
        <v>37</v>
      </c>
      <c r="F1086" s="67">
        <f>tblGem[[#This Row],[Aantal]]-SUMIFS(tblGem[Aantal],tblGem[Datum],tblGem[[#This Row],[Datum]]-1,tblGem[Plaats],tblGem[[#This Row],[Plaats]])</f>
        <v>0</v>
      </c>
      <c r="G1086" s="59" t="str">
        <f>INDEX(tblGemProv[Grootte],MATCH(tblGem[[#This Row],[Plaats]],tblGemProv[Gemeentenaam],0))</f>
        <v>Groot</v>
      </c>
      <c r="H1086" s="59" t="str">
        <f>INDEX(tblGemProv[Provincie],MATCH(tblGem[[#This Row],[Plaats]],tblGemProv[Gemeentenaam],0))</f>
        <v>Utrecht</v>
      </c>
      <c r="I1086" s="68">
        <f>INDEX(tblGemProv[InwonerAantal],MATCH(tblGem[[#This Row],[Plaats]],tblGemProv[Gemeentenaam],0))</f>
        <v>155226</v>
      </c>
      <c r="J1086" s="69">
        <f>tblGem[[#This Row],[Aantal]]/INDEX($N$5:$N$16,MATCH(tblGem[[#This Row],[Prov]],$M$5:$M$16,0))*100000</f>
        <v>2.7808718108285642</v>
      </c>
      <c r="K1086" s="69">
        <f>tblGem[[#This Row],[Aantal]]/tblGem[[#This Row],[Inwoners]]*100000</f>
        <v>23.836213005553194</v>
      </c>
      <c r="L1086" s="59"/>
      <c r="M1086" s="60"/>
      <c r="N1086" s="58"/>
    </row>
    <row r="1087" spans="2:14" x14ac:dyDescent="0.3">
      <c r="B1087" s="63">
        <v>43912</v>
      </c>
      <c r="C1087" s="66" t="s">
        <v>18</v>
      </c>
      <c r="D1087" s="65">
        <v>29.7</v>
      </c>
      <c r="E1087" s="66">
        <v>27</v>
      </c>
      <c r="F1087" s="67">
        <f>tblGem[[#This Row],[Aantal]]-SUMIFS(tblGem[Aantal],tblGem[Datum],tblGem[[#This Row],[Datum]]-1,tblGem[Plaats],tblGem[[#This Row],[Plaats]])</f>
        <v>1</v>
      </c>
      <c r="G1087" s="59" t="str">
        <f>INDEX(tblGemProv[Grootte],MATCH(tblGem[[#This Row],[Plaats]],tblGemProv[Gemeentenaam],0))</f>
        <v>Middelgroot</v>
      </c>
      <c r="H1087" s="59" t="str">
        <f>INDEX(tblGemProv[Provincie],MATCH(tblGem[[#This Row],[Plaats]],tblGemProv[Gemeentenaam],0))</f>
        <v>Noord-Holland</v>
      </c>
      <c r="I1087" s="68">
        <f>INDEX(tblGemProv[InwonerAantal],MATCH(tblGem[[#This Row],[Plaats]],tblGemProv[Gemeentenaam],0))</f>
        <v>89870</v>
      </c>
      <c r="J1087" s="69">
        <f>tblGem[[#This Row],[Aantal]]/INDEX($N$5:$N$16,MATCH(tblGem[[#This Row],[Prov]],$M$5:$M$16,0))*100000</f>
        <v>0.95366528891466529</v>
      </c>
      <c r="K1087" s="69">
        <f>tblGem[[#This Row],[Aantal]]/tblGem[[#This Row],[Inwoners]]*100000</f>
        <v>30.043396016468233</v>
      </c>
      <c r="L1087" s="59"/>
      <c r="M1087" s="60"/>
      <c r="N1087" s="58"/>
    </row>
    <row r="1088" spans="2:14" x14ac:dyDescent="0.3">
      <c r="B1088" s="63">
        <v>43912</v>
      </c>
      <c r="C1088" s="66" t="s">
        <v>19</v>
      </c>
      <c r="D1088" s="65">
        <v>21.8</v>
      </c>
      <c r="E1088" s="66">
        <v>188</v>
      </c>
      <c r="F1088" s="67">
        <f>tblGem[[#This Row],[Aantal]]-SUMIFS(tblGem[Aantal],tblGem[Datum],tblGem[[#This Row],[Datum]]-1,tblGem[Plaats],tblGem[[#This Row],[Plaats]])</f>
        <v>27</v>
      </c>
      <c r="G1088" s="59" t="str">
        <f>INDEX(tblGemProv[Grootte],MATCH(tblGem[[#This Row],[Plaats]],tblGemProv[Gemeentenaam],0))</f>
        <v>Groot</v>
      </c>
      <c r="H1088" s="59" t="str">
        <f>INDEX(tblGemProv[Provincie],MATCH(tblGem[[#This Row],[Plaats]],tblGemProv[Gemeentenaam],0))</f>
        <v>Noord-Holland</v>
      </c>
      <c r="I1088" s="68">
        <f>INDEX(tblGemProv[InwonerAantal],MATCH(tblGem[[#This Row],[Plaats]],tblGemProv[Gemeentenaam],0))</f>
        <v>854047</v>
      </c>
      <c r="J1088" s="69">
        <f>tblGem[[#This Row],[Aantal]]/INDEX($N$5:$N$16,MATCH(tblGem[[#This Row],[Prov]],$M$5:$M$16,0))*100000</f>
        <v>6.6403360857761875</v>
      </c>
      <c r="K1088" s="69">
        <f>tblGem[[#This Row],[Aantal]]/tblGem[[#This Row],[Inwoners]]*100000</f>
        <v>22.012840042761113</v>
      </c>
      <c r="L1088" s="59"/>
      <c r="M1088" s="60"/>
      <c r="N1088" s="58"/>
    </row>
    <row r="1089" spans="2:14" x14ac:dyDescent="0.3">
      <c r="B1089" s="63">
        <v>43912</v>
      </c>
      <c r="C1089" s="66" t="s">
        <v>20</v>
      </c>
      <c r="D1089" s="65">
        <v>10.5</v>
      </c>
      <c r="E1089" s="66">
        <v>17</v>
      </c>
      <c r="F1089" s="67">
        <f>tblGem[[#This Row],[Aantal]]-SUMIFS(tblGem[Aantal],tblGem[Datum],tblGem[[#This Row],[Datum]]-1,tblGem[Plaats],tblGem[[#This Row],[Plaats]])</f>
        <v>1</v>
      </c>
      <c r="G1089" s="59" t="str">
        <f>INDEX(tblGemProv[Grootte],MATCH(tblGem[[#This Row],[Plaats]],tblGemProv[Gemeentenaam],0))</f>
        <v>Groot</v>
      </c>
      <c r="H1089" s="59" t="str">
        <f>INDEX(tblGemProv[Provincie],MATCH(tblGem[[#This Row],[Plaats]],tblGemProv[Gemeentenaam],0))</f>
        <v>Gelderland</v>
      </c>
      <c r="I1089" s="68">
        <f>INDEX(tblGemProv[InwonerAantal],MATCH(tblGem[[#This Row],[Plaats]],tblGemProv[Gemeentenaam],0))</f>
        <v>161156</v>
      </c>
      <c r="J1089" s="69">
        <f>tblGem[[#This Row],[Aantal]]/INDEX($N$5:$N$16,MATCH(tblGem[[#This Row],[Prov]],$M$5:$M$16,0))*100000</f>
        <v>0.82520145837368331</v>
      </c>
      <c r="K1089" s="69">
        <f>tblGem[[#This Row],[Aantal]]/tblGem[[#This Row],[Inwoners]]*100000</f>
        <v>10.548785028171462</v>
      </c>
      <c r="L1089" s="59"/>
      <c r="M1089" s="60"/>
      <c r="N1089" s="58"/>
    </row>
    <row r="1090" spans="2:14" x14ac:dyDescent="0.3">
      <c r="B1090" s="63">
        <v>43912</v>
      </c>
      <c r="C1090" s="66" t="s">
        <v>21</v>
      </c>
      <c r="D1090" s="65">
        <v>0</v>
      </c>
      <c r="E1090" s="66">
        <v>0</v>
      </c>
      <c r="F1090" s="67">
        <f>tblGem[[#This Row],[Aantal]]-SUMIFS(tblGem[Aantal],tblGem[Datum],tblGem[[#This Row],[Datum]]-1,tblGem[Plaats],tblGem[[#This Row],[Plaats]])</f>
        <v>0</v>
      </c>
      <c r="G1090" s="59" t="str">
        <f>INDEX(tblGemProv[Grootte],MATCH(tblGem[[#This Row],[Plaats]],tblGemProv[Gemeentenaam],0))</f>
        <v>Klein</v>
      </c>
      <c r="H1090" s="59" t="str">
        <f>INDEX(tblGemProv[Provincie],MATCH(tblGem[[#This Row],[Plaats]],tblGemProv[Gemeentenaam],0))</f>
        <v>Groningen</v>
      </c>
      <c r="I1090" s="68">
        <f>INDEX(tblGemProv[InwonerAantal],MATCH(tblGem[[#This Row],[Plaats]],tblGemProv[Gemeentenaam],0))</f>
        <v>11801</v>
      </c>
      <c r="J1090" s="69">
        <f>tblGem[[#This Row],[Aantal]]/INDEX($N$5:$N$16,MATCH(tblGem[[#This Row],[Prov]],$M$5:$M$16,0))*100000</f>
        <v>0</v>
      </c>
      <c r="K1090" s="69">
        <f>tblGem[[#This Row],[Aantal]]/tblGem[[#This Row],[Inwoners]]*100000</f>
        <v>0</v>
      </c>
      <c r="L1090" s="59"/>
      <c r="M1090" s="60"/>
      <c r="N1090" s="58"/>
    </row>
    <row r="1091" spans="2:14" x14ac:dyDescent="0.3">
      <c r="B1091" s="63">
        <v>43912</v>
      </c>
      <c r="C1091" s="66" t="s">
        <v>22</v>
      </c>
      <c r="D1091" s="65">
        <v>10</v>
      </c>
      <c r="E1091" s="66">
        <v>16</v>
      </c>
      <c r="F1091" s="67">
        <f>tblGem[[#This Row],[Aantal]]-SUMIFS(tblGem[Aantal],tblGem[Datum],tblGem[[#This Row],[Datum]]-1,tblGem[Plaats],tblGem[[#This Row],[Plaats]])</f>
        <v>1</v>
      </c>
      <c r="G1091" s="59" t="str">
        <f>INDEX(tblGemProv[Grootte],MATCH(tblGem[[#This Row],[Plaats]],tblGemProv[Gemeentenaam],0))</f>
        <v>Groot</v>
      </c>
      <c r="H1091" s="59" t="str">
        <f>INDEX(tblGemProv[Provincie],MATCH(tblGem[[#This Row],[Plaats]],tblGemProv[Gemeentenaam],0))</f>
        <v>Gelderland</v>
      </c>
      <c r="I1091" s="68">
        <f>INDEX(tblGemProv[InwonerAantal],MATCH(tblGem[[#This Row],[Plaats]],tblGemProv[Gemeentenaam],0))</f>
        <v>157223</v>
      </c>
      <c r="J1091" s="69">
        <f>tblGem[[#This Row],[Aantal]]/INDEX($N$5:$N$16,MATCH(tblGem[[#This Row],[Prov]],$M$5:$M$16,0))*100000</f>
        <v>0.7766601961164078</v>
      </c>
      <c r="K1091" s="69">
        <f>tblGem[[#This Row],[Aantal]]/tblGem[[#This Row],[Inwoners]]*100000</f>
        <v>10.176628101486424</v>
      </c>
      <c r="L1091" s="59"/>
      <c r="M1091" s="60"/>
      <c r="N1091" s="58"/>
    </row>
    <row r="1092" spans="2:14" x14ac:dyDescent="0.3">
      <c r="B1092" s="63">
        <v>43912</v>
      </c>
      <c r="C1092" s="66" t="s">
        <v>23</v>
      </c>
      <c r="D1092" s="65">
        <v>2.9</v>
      </c>
      <c r="E1092" s="66">
        <v>2</v>
      </c>
      <c r="F1092" s="67">
        <f>tblGem[[#This Row],[Aantal]]-SUMIFS(tblGem[Aantal],tblGem[Datum],tblGem[[#This Row],[Datum]]-1,tblGem[Plaats],tblGem[[#This Row],[Plaats]])</f>
        <v>1</v>
      </c>
      <c r="G1092" s="59" t="str">
        <f>INDEX(tblGemProv[Grootte],MATCH(tblGem[[#This Row],[Plaats]],tblGemProv[Gemeentenaam],0))</f>
        <v>Middelgroot</v>
      </c>
      <c r="H1092" s="59" t="str">
        <f>INDEX(tblGemProv[Provincie],MATCH(tblGem[[#This Row],[Plaats]],tblGemProv[Gemeentenaam],0))</f>
        <v>Drenthe</v>
      </c>
      <c r="I1092" s="68">
        <f>INDEX(tblGemProv[InwonerAantal],MATCH(tblGem[[#This Row],[Plaats]],tblGemProv[Gemeentenaam],0))</f>
        <v>67708</v>
      </c>
      <c r="J1092" s="69">
        <f>tblGem[[#This Row],[Aantal]]/INDEX($N$5:$N$16,MATCH(tblGem[[#This Row],[Prov]],$M$5:$M$16,0))*100000</f>
        <v>0.40642145905303795</v>
      </c>
      <c r="K1092" s="69">
        <f>tblGem[[#This Row],[Aantal]]/tblGem[[#This Row],[Inwoners]]*100000</f>
        <v>2.9538606959295799</v>
      </c>
      <c r="L1092" s="59"/>
      <c r="M1092" s="60"/>
      <c r="N1092" s="58"/>
    </row>
    <row r="1093" spans="2:14" x14ac:dyDescent="0.3">
      <c r="B1093" s="63">
        <v>43912</v>
      </c>
      <c r="C1093" s="66" t="s">
        <v>24</v>
      </c>
      <c r="D1093" s="65">
        <v>29.9</v>
      </c>
      <c r="E1093" s="66">
        <v>5</v>
      </c>
      <c r="F1093" s="67">
        <f>tblGem[[#This Row],[Aantal]]-SUMIFS(tblGem[Aantal],tblGem[Datum],tblGem[[#This Row],[Datum]]-1,tblGem[Plaats],tblGem[[#This Row],[Plaats]])</f>
        <v>0</v>
      </c>
      <c r="G1093" s="59" t="str">
        <f>INDEX(tblGemProv[Grootte],MATCH(tblGem[[#This Row],[Plaats]],tblGemProv[Gemeentenaam],0))</f>
        <v>Klein</v>
      </c>
      <c r="H1093" s="59" t="str">
        <f>INDEX(tblGemProv[Provincie],MATCH(tblGem[[#This Row],[Plaats]],tblGemProv[Gemeentenaam],0))</f>
        <v>Noord-Brabant</v>
      </c>
      <c r="I1093" s="68">
        <f>INDEX(tblGemProv[InwonerAantal],MATCH(tblGem[[#This Row],[Plaats]],tblGemProv[Gemeentenaam],0))</f>
        <v>16719</v>
      </c>
      <c r="J1093" s="69">
        <f>tblGem[[#This Row],[Aantal]]/INDEX($N$5:$N$16,MATCH(tblGem[[#This Row],[Prov]],$M$5:$M$16,0))*100000</f>
        <v>0.1977624366863559</v>
      </c>
      <c r="K1093" s="69">
        <f>tblGem[[#This Row],[Aantal]]/tblGem[[#This Row],[Inwoners]]*100000</f>
        <v>29.906094862132903</v>
      </c>
      <c r="L1093" s="59"/>
      <c r="M1093" s="60"/>
      <c r="N1093" s="58"/>
    </row>
    <row r="1094" spans="2:14" x14ac:dyDescent="0.3">
      <c r="B1094" s="63">
        <v>43912</v>
      </c>
      <c r="C1094" s="66" t="s">
        <v>25</v>
      </c>
      <c r="D1094" s="65">
        <v>14.6</v>
      </c>
      <c r="E1094" s="66">
        <v>1</v>
      </c>
      <c r="F1094" s="67">
        <f>tblGem[[#This Row],[Aantal]]-SUMIFS(tblGem[Aantal],tblGem[Datum],tblGem[[#This Row],[Datum]]-1,tblGem[Plaats],tblGem[[#This Row],[Plaats]])</f>
        <v>0</v>
      </c>
      <c r="G1094" s="59" t="str">
        <f>INDEX(tblGemProv[Grootte],MATCH(tblGem[[#This Row],[Plaats]],tblGemProv[Gemeentenaam],0))</f>
        <v>Klein</v>
      </c>
      <c r="H1094" s="59" t="str">
        <f>INDEX(tblGemProv[Provincie],MATCH(tblGem[[#This Row],[Plaats]],tblGemProv[Gemeentenaam],0))</f>
        <v>Noord-Brabant</v>
      </c>
      <c r="I1094" s="68">
        <f>INDEX(tblGemProv[InwonerAantal],MATCH(tblGem[[#This Row],[Plaats]],tblGemProv[Gemeentenaam],0))</f>
        <v>6799</v>
      </c>
      <c r="J1094" s="69">
        <f>tblGem[[#This Row],[Aantal]]/INDEX($N$5:$N$16,MATCH(tblGem[[#This Row],[Prov]],$M$5:$M$16,0))*100000</f>
        <v>3.955248733727118E-2</v>
      </c>
      <c r="K1094" s="69">
        <f>tblGem[[#This Row],[Aantal]]/tblGem[[#This Row],[Inwoners]]*100000</f>
        <v>14.708045300779526</v>
      </c>
      <c r="L1094" s="59"/>
      <c r="M1094" s="60"/>
      <c r="N1094" s="58"/>
    </row>
    <row r="1095" spans="2:14" x14ac:dyDescent="0.3">
      <c r="B1095" s="63">
        <v>43912</v>
      </c>
      <c r="C1095" s="66" t="s">
        <v>26</v>
      </c>
      <c r="D1095" s="65">
        <v>4</v>
      </c>
      <c r="E1095" s="66">
        <v>1</v>
      </c>
      <c r="F1095" s="67">
        <f>tblGem[[#This Row],[Aantal]]-SUMIFS(tblGem[Aantal],tblGem[Datum],tblGem[[#This Row],[Datum]]-1,tblGem[Plaats],tblGem[[#This Row],[Plaats]])</f>
        <v>0</v>
      </c>
      <c r="G1095" s="59" t="str">
        <f>INDEX(tblGemProv[Grootte],MATCH(tblGem[[#This Row],[Plaats]],tblGemProv[Gemeentenaam],0))</f>
        <v>Klein</v>
      </c>
      <c r="H1095" s="59" t="str">
        <f>INDEX(tblGemProv[Provincie],MATCH(tblGem[[#This Row],[Plaats]],tblGemProv[Gemeentenaam],0))</f>
        <v>Utrecht</v>
      </c>
      <c r="I1095" s="68">
        <f>INDEX(tblGemProv[InwonerAantal],MATCH(tblGem[[#This Row],[Plaats]],tblGemProv[Gemeentenaam],0))</f>
        <v>24630</v>
      </c>
      <c r="J1095" s="69">
        <f>tblGem[[#This Row],[Aantal]]/INDEX($N$5:$N$16,MATCH(tblGem[[#This Row],[Prov]],$M$5:$M$16,0))*100000</f>
        <v>7.5158697589961201E-2</v>
      </c>
      <c r="K1095" s="69">
        <f>tblGem[[#This Row],[Aantal]]/tblGem[[#This Row],[Inwoners]]*100000</f>
        <v>4.0600893219650827</v>
      </c>
      <c r="L1095" s="59"/>
      <c r="M1095" s="60"/>
      <c r="N1095" s="58"/>
    </row>
    <row r="1096" spans="2:14" x14ac:dyDescent="0.3">
      <c r="B1096" s="63">
        <v>43912</v>
      </c>
      <c r="C1096" s="66" t="s">
        <v>27</v>
      </c>
      <c r="D1096" s="65">
        <v>20.5</v>
      </c>
      <c r="E1096" s="66">
        <v>10</v>
      </c>
      <c r="F1096" s="67">
        <f>tblGem[[#This Row],[Aantal]]-SUMIFS(tblGem[Aantal],tblGem[Datum],tblGem[[#This Row],[Datum]]-1,tblGem[Plaats],tblGem[[#This Row],[Plaats]])</f>
        <v>1</v>
      </c>
      <c r="G1096" s="59" t="str">
        <f>INDEX(tblGemProv[Grootte],MATCH(tblGem[[#This Row],[Plaats]],tblGemProv[Gemeentenaam],0))</f>
        <v>Klein</v>
      </c>
      <c r="H1096" s="59" t="str">
        <f>INDEX(tblGemProv[Provincie],MATCH(tblGem[[#This Row],[Plaats]],tblGemProv[Gemeentenaam],0))</f>
        <v>Zuid-Holland</v>
      </c>
      <c r="I1096" s="68">
        <f>INDEX(tblGemProv[InwonerAantal],MATCH(tblGem[[#This Row],[Plaats]],tblGemProv[Gemeentenaam],0))</f>
        <v>48477</v>
      </c>
      <c r="J1096" s="69">
        <f>tblGem[[#This Row],[Aantal]]/INDEX($N$5:$N$16,MATCH(tblGem[[#This Row],[Prov]],$M$5:$M$16,0))*100000</f>
        <v>0.27427242382769107</v>
      </c>
      <c r="K1096" s="69">
        <f>tblGem[[#This Row],[Aantal]]/tblGem[[#This Row],[Inwoners]]*100000</f>
        <v>20.628339212410008</v>
      </c>
      <c r="L1096" s="59"/>
      <c r="M1096" s="60"/>
      <c r="N1096" s="58"/>
    </row>
    <row r="1097" spans="2:14" x14ac:dyDescent="0.3">
      <c r="B1097" s="63">
        <v>43912</v>
      </c>
      <c r="C1097" s="66" t="s">
        <v>28</v>
      </c>
      <c r="D1097" s="65">
        <v>15.5</v>
      </c>
      <c r="E1097" s="66">
        <v>9</v>
      </c>
      <c r="F1097" s="67">
        <f>tblGem[[#This Row],[Aantal]]-SUMIFS(tblGem[Aantal],tblGem[Datum],tblGem[[#This Row],[Datum]]-1,tblGem[Plaats],tblGem[[#This Row],[Plaats]])</f>
        <v>1</v>
      </c>
      <c r="G1097" s="59" t="str">
        <f>INDEX(tblGemProv[Grootte],MATCH(tblGem[[#This Row],[Plaats]],tblGemProv[Gemeentenaam],0))</f>
        <v>Middelgroot</v>
      </c>
      <c r="H1097" s="59" t="str">
        <f>INDEX(tblGemProv[Provincie],MATCH(tblGem[[#This Row],[Plaats]],tblGemProv[Gemeentenaam],0))</f>
        <v>Gelderland</v>
      </c>
      <c r="I1097" s="68">
        <f>INDEX(tblGemProv[InwonerAantal],MATCH(tblGem[[#This Row],[Plaats]],tblGemProv[Gemeentenaam],0))</f>
        <v>57339</v>
      </c>
      <c r="J1097" s="69">
        <f>tblGem[[#This Row],[Aantal]]/INDEX($N$5:$N$16,MATCH(tblGem[[#This Row],[Prov]],$M$5:$M$16,0))*100000</f>
        <v>0.43687136031547941</v>
      </c>
      <c r="K1097" s="69">
        <f>tblGem[[#This Row],[Aantal]]/tblGem[[#This Row],[Inwoners]]*100000</f>
        <v>15.696123057604771</v>
      </c>
      <c r="L1097" s="59"/>
      <c r="M1097" s="60"/>
      <c r="N1097" s="58"/>
    </row>
    <row r="1098" spans="2:14" x14ac:dyDescent="0.3">
      <c r="B1098" s="63">
        <v>43912</v>
      </c>
      <c r="C1098" s="66" t="s">
        <v>29</v>
      </c>
      <c r="D1098" s="65">
        <v>31.4</v>
      </c>
      <c r="E1098" s="66">
        <v>5</v>
      </c>
      <c r="F1098" s="67">
        <f>tblGem[[#This Row],[Aantal]]-SUMIFS(tblGem[Aantal],tblGem[Datum],tblGem[[#This Row],[Datum]]-1,tblGem[Plaats],tblGem[[#This Row],[Plaats]])</f>
        <v>0</v>
      </c>
      <c r="G1098" s="59" t="str">
        <f>INDEX(tblGemProv[Grootte],MATCH(tblGem[[#This Row],[Plaats]],tblGemProv[Gemeentenaam],0))</f>
        <v>Klein</v>
      </c>
      <c r="H1098" s="59" t="str">
        <f>INDEX(tblGemProv[Provincie],MATCH(tblGem[[#This Row],[Plaats]],tblGemProv[Gemeentenaam],0))</f>
        <v>Limburg</v>
      </c>
      <c r="I1098" s="68">
        <f>INDEX(tblGemProv[InwonerAantal],MATCH(tblGem[[#This Row],[Plaats]],tblGemProv[Gemeentenaam],0))</f>
        <v>15895</v>
      </c>
      <c r="J1098" s="69">
        <f>tblGem[[#This Row],[Aantal]]/INDEX($N$5:$N$16,MATCH(tblGem[[#This Row],[Prov]],$M$5:$M$16,0))*100000</f>
        <v>0.44754824122492165</v>
      </c>
      <c r="K1098" s="69">
        <f>tblGem[[#This Row],[Aantal]]/tblGem[[#This Row],[Inwoners]]*100000</f>
        <v>31.456432840515884</v>
      </c>
      <c r="L1098" s="59"/>
      <c r="M1098" s="60"/>
      <c r="N1098" s="58"/>
    </row>
    <row r="1099" spans="2:14" x14ac:dyDescent="0.3">
      <c r="B1099" s="63">
        <v>43912</v>
      </c>
      <c r="C1099" s="66" t="s">
        <v>30</v>
      </c>
      <c r="D1099" s="65">
        <v>53.2</v>
      </c>
      <c r="E1099" s="66">
        <v>19</v>
      </c>
      <c r="F1099" s="67">
        <f>tblGem[[#This Row],[Aantal]]-SUMIFS(tblGem[Aantal],tblGem[Datum],tblGem[[#This Row],[Datum]]-1,tblGem[Plaats],tblGem[[#This Row],[Plaats]])</f>
        <v>0</v>
      </c>
      <c r="G1099" s="59" t="str">
        <f>INDEX(tblGemProv[Grootte],MATCH(tblGem[[#This Row],[Plaats]],tblGemProv[Gemeentenaam],0))</f>
        <v>Klein</v>
      </c>
      <c r="H1099" s="59" t="str">
        <f>INDEX(tblGemProv[Provincie],MATCH(tblGem[[#This Row],[Plaats]],tblGemProv[Gemeentenaam],0))</f>
        <v>Limburg</v>
      </c>
      <c r="I1099" s="68">
        <f>INDEX(tblGemProv[InwonerAantal],MATCH(tblGem[[#This Row],[Plaats]],tblGemProv[Gemeentenaam],0))</f>
        <v>35969</v>
      </c>
      <c r="J1099" s="69">
        <f>tblGem[[#This Row],[Aantal]]/INDEX($N$5:$N$16,MATCH(tblGem[[#This Row],[Prov]],$M$5:$M$16,0))*100000</f>
        <v>1.7006833166547022</v>
      </c>
      <c r="K1099" s="69">
        <f>tblGem[[#This Row],[Aantal]]/tblGem[[#This Row],[Inwoners]]*100000</f>
        <v>52.823264477744729</v>
      </c>
      <c r="L1099" s="59"/>
      <c r="M1099" s="60"/>
      <c r="N1099" s="58"/>
    </row>
    <row r="1100" spans="2:14" x14ac:dyDescent="0.3">
      <c r="B1100" s="63">
        <v>43912</v>
      </c>
      <c r="C1100" s="66" t="s">
        <v>31</v>
      </c>
      <c r="D1100" s="65">
        <v>0</v>
      </c>
      <c r="E1100" s="66">
        <v>0</v>
      </c>
      <c r="F1100" s="67">
        <f>tblGem[[#This Row],[Aantal]]-SUMIFS(tblGem[Aantal],tblGem[Datum],tblGem[[#This Row],[Datum]]-1,tblGem[Plaats],tblGem[[#This Row],[Plaats]])</f>
        <v>0</v>
      </c>
      <c r="G1100" s="59" t="str">
        <f>INDEX(tblGemProv[Grootte],MATCH(tblGem[[#This Row],[Plaats]],tblGemProv[Gemeentenaam],0))</f>
        <v>Klein</v>
      </c>
      <c r="H1100" s="59" t="str">
        <f>INDEX(tblGemProv[Provincie],MATCH(tblGem[[#This Row],[Plaats]],tblGemProv[Gemeentenaam],0))</f>
        <v>Noord-Holland</v>
      </c>
      <c r="I1100" s="68">
        <f>INDEX(tblGemProv[InwonerAantal],MATCH(tblGem[[#This Row],[Plaats]],tblGemProv[Gemeentenaam],0))</f>
        <v>9550</v>
      </c>
      <c r="J1100" s="69">
        <f>tblGem[[#This Row],[Aantal]]/INDEX($N$5:$N$16,MATCH(tblGem[[#This Row],[Prov]],$M$5:$M$16,0))*100000</f>
        <v>0</v>
      </c>
      <c r="K1100" s="69">
        <f>tblGem[[#This Row],[Aantal]]/tblGem[[#This Row],[Inwoners]]*100000</f>
        <v>0</v>
      </c>
      <c r="L1100" s="59"/>
      <c r="M1100" s="60"/>
      <c r="N1100" s="58"/>
    </row>
    <row r="1101" spans="2:14" x14ac:dyDescent="0.3">
      <c r="B1101" s="63">
        <v>43912</v>
      </c>
      <c r="C1101" s="66" t="s">
        <v>32</v>
      </c>
      <c r="D1101" s="65">
        <v>37</v>
      </c>
      <c r="E1101" s="66">
        <v>5</v>
      </c>
      <c r="F1101" s="67">
        <f>tblGem[[#This Row],[Aantal]]-SUMIFS(tblGem[Aantal],tblGem[Datum],tblGem[[#This Row],[Datum]]-1,tblGem[Plaats],tblGem[[#This Row],[Plaats]])</f>
        <v>2</v>
      </c>
      <c r="G1101" s="59" t="str">
        <f>INDEX(tblGemProv[Grootte],MATCH(tblGem[[#This Row],[Plaats]],tblGemProv[Gemeentenaam],0))</f>
        <v>Klein</v>
      </c>
      <c r="H1101" s="59" t="str">
        <f>INDEX(tblGemProv[Provincie],MATCH(tblGem[[#This Row],[Plaats]],tblGemProv[Gemeentenaam],0))</f>
        <v>Limburg</v>
      </c>
      <c r="I1101" s="68">
        <f>INDEX(tblGemProv[InwonerAantal],MATCH(tblGem[[#This Row],[Plaats]],tblGemProv[Gemeentenaam],0))</f>
        <v>13444</v>
      </c>
      <c r="J1101" s="69">
        <f>tblGem[[#This Row],[Aantal]]/INDEX($N$5:$N$16,MATCH(tblGem[[#This Row],[Prov]],$M$5:$M$16,0))*100000</f>
        <v>0.44754824122492165</v>
      </c>
      <c r="K1101" s="69">
        <f>tblGem[[#This Row],[Aantal]]/tblGem[[#This Row],[Inwoners]]*100000</f>
        <v>37.191312109491221</v>
      </c>
      <c r="L1101" s="59"/>
      <c r="M1101" s="60"/>
      <c r="N1101" s="58"/>
    </row>
    <row r="1102" spans="2:14" x14ac:dyDescent="0.3">
      <c r="B1102" s="63">
        <v>43912</v>
      </c>
      <c r="C1102" s="66" t="s">
        <v>33</v>
      </c>
      <c r="D1102" s="65">
        <v>86.2</v>
      </c>
      <c r="E1102" s="66">
        <v>30</v>
      </c>
      <c r="F1102" s="67">
        <f>tblGem[[#This Row],[Aantal]]-SUMIFS(tblGem[Aantal],tblGem[Datum],tblGem[[#This Row],[Datum]]-1,tblGem[Plaats],tblGem[[#This Row],[Plaats]])</f>
        <v>5</v>
      </c>
      <c r="G1102" s="59" t="str">
        <f>INDEX(tblGemProv[Grootte],MATCH(tblGem[[#This Row],[Plaats]],tblGemProv[Gemeentenaam],0))</f>
        <v>Klein</v>
      </c>
      <c r="H1102" s="59" t="str">
        <f>INDEX(tblGemProv[Provincie],MATCH(tblGem[[#This Row],[Plaats]],tblGemProv[Gemeentenaam],0))</f>
        <v>Gelderland</v>
      </c>
      <c r="I1102" s="68">
        <f>INDEX(tblGemProv[InwonerAantal],MATCH(tblGem[[#This Row],[Plaats]],tblGemProv[Gemeentenaam],0))</f>
        <v>34748</v>
      </c>
      <c r="J1102" s="69">
        <f>tblGem[[#This Row],[Aantal]]/INDEX($N$5:$N$16,MATCH(tblGem[[#This Row],[Prov]],$M$5:$M$16,0))*100000</f>
        <v>1.4562378677182646</v>
      </c>
      <c r="K1102" s="69">
        <f>tblGem[[#This Row],[Aantal]]/tblGem[[#This Row],[Inwoners]]*100000</f>
        <v>86.335904224703583</v>
      </c>
      <c r="L1102" s="59"/>
      <c r="M1102" s="60"/>
      <c r="N1102" s="58"/>
    </row>
    <row r="1103" spans="2:14" x14ac:dyDescent="0.3">
      <c r="B1103" s="63">
        <v>43912</v>
      </c>
      <c r="C1103" s="66" t="s">
        <v>34</v>
      </c>
      <c r="D1103" s="65">
        <v>5.4</v>
      </c>
      <c r="E1103" s="66">
        <v>1</v>
      </c>
      <c r="F1103" s="67">
        <f>tblGem[[#This Row],[Aantal]]-SUMIFS(tblGem[Aantal],tblGem[Datum],tblGem[[#This Row],[Datum]]-1,tblGem[Plaats],tblGem[[#This Row],[Plaats]])</f>
        <v>0</v>
      </c>
      <c r="G1103" s="59" t="str">
        <f>INDEX(tblGemProv[Grootte],MATCH(tblGem[[#This Row],[Plaats]],tblGemProv[Gemeentenaam],0))</f>
        <v>Klein</v>
      </c>
      <c r="H1103" s="59" t="str">
        <f>INDEX(tblGemProv[Provincie],MATCH(tblGem[[#This Row],[Plaats]],tblGemProv[Gemeentenaam],0))</f>
        <v>Noord-Brabant</v>
      </c>
      <c r="I1103" s="68">
        <f>INDEX(tblGemProv[InwonerAantal],MATCH(tblGem[[#This Row],[Plaats]],tblGemProv[Gemeentenaam],0))</f>
        <v>18398</v>
      </c>
      <c r="J1103" s="69">
        <f>tblGem[[#This Row],[Aantal]]/INDEX($N$5:$N$16,MATCH(tblGem[[#This Row],[Prov]],$M$5:$M$16,0))*100000</f>
        <v>3.955248733727118E-2</v>
      </c>
      <c r="K1103" s="69">
        <f>tblGem[[#This Row],[Aantal]]/tblGem[[#This Row],[Inwoners]]*100000</f>
        <v>5.4353734101532778</v>
      </c>
      <c r="L1103" s="59"/>
      <c r="M1103" s="60"/>
      <c r="N1103" s="58"/>
    </row>
    <row r="1104" spans="2:14" x14ac:dyDescent="0.3">
      <c r="B1104" s="63">
        <v>43912</v>
      </c>
      <c r="C1104" s="66" t="s">
        <v>35</v>
      </c>
      <c r="D1104" s="65">
        <v>7.6</v>
      </c>
      <c r="E1104" s="66">
        <v>1</v>
      </c>
      <c r="F1104" s="67">
        <f>tblGem[[#This Row],[Aantal]]-SUMIFS(tblGem[Aantal],tblGem[Datum],tblGem[[#This Row],[Datum]]-1,tblGem[Plaats],tblGem[[#This Row],[Plaats]])</f>
        <v>0</v>
      </c>
      <c r="G1104" s="59" t="str">
        <f>INDEX(tblGemProv[Grootte],MATCH(tblGem[[#This Row],[Plaats]],tblGemProv[Gemeentenaam],0))</f>
        <v>Klein</v>
      </c>
      <c r="H1104" s="59" t="str">
        <f>INDEX(tblGemProv[Provincie],MATCH(tblGem[[#This Row],[Plaats]],tblGemProv[Gemeentenaam],0))</f>
        <v>Limburg</v>
      </c>
      <c r="I1104" s="68">
        <f>INDEX(tblGemProv[InwonerAantal],MATCH(tblGem[[#This Row],[Plaats]],tblGemProv[Gemeentenaam],0))</f>
        <v>13106</v>
      </c>
      <c r="J1104" s="69">
        <f>tblGem[[#This Row],[Aantal]]/INDEX($N$5:$N$16,MATCH(tblGem[[#This Row],[Prov]],$M$5:$M$16,0))*100000</f>
        <v>8.9509648244984322E-2</v>
      </c>
      <c r="K1104" s="69">
        <f>tblGem[[#This Row],[Aantal]]/tblGem[[#This Row],[Inwoners]]*100000</f>
        <v>7.6300930871356627</v>
      </c>
      <c r="L1104" s="59"/>
      <c r="M1104" s="60"/>
      <c r="N1104" s="58"/>
    </row>
    <row r="1105" spans="2:14" x14ac:dyDescent="0.3">
      <c r="B1105" s="63">
        <v>43912</v>
      </c>
      <c r="C1105" s="66" t="s">
        <v>36</v>
      </c>
      <c r="D1105" s="65">
        <v>26.7</v>
      </c>
      <c r="E1105" s="66">
        <v>8</v>
      </c>
      <c r="F1105" s="67">
        <f>tblGem[[#This Row],[Aantal]]-SUMIFS(tblGem[Aantal],tblGem[Datum],tblGem[[#This Row],[Datum]]-1,tblGem[Plaats],tblGem[[#This Row],[Plaats]])</f>
        <v>2</v>
      </c>
      <c r="G1105" s="59" t="str">
        <f>INDEX(tblGemProv[Grootte],MATCH(tblGem[[#This Row],[Plaats]],tblGemProv[Gemeentenaam],0))</f>
        <v>Klein</v>
      </c>
      <c r="H1105" s="59" t="str">
        <f>INDEX(tblGemProv[Provincie],MATCH(tblGem[[#This Row],[Plaats]],tblGemProv[Gemeentenaam],0))</f>
        <v>Noord-Holland</v>
      </c>
      <c r="I1105" s="68">
        <f>INDEX(tblGemProv[InwonerAantal],MATCH(tblGem[[#This Row],[Plaats]],tblGemProv[Gemeentenaam],0))</f>
        <v>29941</v>
      </c>
      <c r="J1105" s="69">
        <f>tblGem[[#This Row],[Aantal]]/INDEX($N$5:$N$16,MATCH(tblGem[[#This Row],[Prov]],$M$5:$M$16,0))*100000</f>
        <v>0.28256749301175271</v>
      </c>
      <c r="K1105" s="69">
        <f>tblGem[[#This Row],[Aantal]]/tblGem[[#This Row],[Inwoners]]*100000</f>
        <v>26.719214455095024</v>
      </c>
      <c r="L1105" s="59"/>
      <c r="M1105" s="60"/>
      <c r="N1105" s="58"/>
    </row>
    <row r="1106" spans="2:14" x14ac:dyDescent="0.3">
      <c r="B1106" s="63">
        <v>43912</v>
      </c>
      <c r="C1106" s="66" t="s">
        <v>37</v>
      </c>
      <c r="D1106" s="65">
        <v>15</v>
      </c>
      <c r="E1106" s="66">
        <v>10</v>
      </c>
      <c r="F1106" s="67">
        <f>tblGem[[#This Row],[Aantal]]-SUMIFS(tblGem[Aantal],tblGem[Datum],tblGem[[#This Row],[Datum]]-1,tblGem[Plaats],tblGem[[#This Row],[Plaats]])</f>
        <v>1</v>
      </c>
      <c r="G1106" s="59" t="str">
        <f>INDEX(tblGemProv[Grootte],MATCH(tblGem[[#This Row],[Plaats]],tblGemProv[Gemeentenaam],0))</f>
        <v>Middelgroot</v>
      </c>
      <c r="H1106" s="59" t="str">
        <f>INDEX(tblGemProv[Provincie],MATCH(tblGem[[#This Row],[Plaats]],tblGemProv[Gemeentenaam],0))</f>
        <v>Noord-Brabant</v>
      </c>
      <c r="I1106" s="68">
        <f>INDEX(tblGemProv[InwonerAantal],MATCH(tblGem[[#This Row],[Plaats]],tblGemProv[Gemeentenaam],0))</f>
        <v>66354</v>
      </c>
      <c r="J1106" s="69">
        <f>tblGem[[#This Row],[Aantal]]/INDEX($N$5:$N$16,MATCH(tblGem[[#This Row],[Prov]],$M$5:$M$16,0))*100000</f>
        <v>0.3955248733727118</v>
      </c>
      <c r="K1106" s="69">
        <f>tblGem[[#This Row],[Aantal]]/tblGem[[#This Row],[Inwoners]]*100000</f>
        <v>15.070681496217258</v>
      </c>
      <c r="L1106" s="59"/>
      <c r="M1106" s="60"/>
      <c r="N1106" s="58"/>
    </row>
    <row r="1107" spans="2:14" x14ac:dyDescent="0.3">
      <c r="B1107" s="63">
        <v>43912</v>
      </c>
      <c r="C1107" s="66" t="s">
        <v>38</v>
      </c>
      <c r="D1107" s="65">
        <v>2.2999999999999998</v>
      </c>
      <c r="E1107" s="66">
        <v>1</v>
      </c>
      <c r="F1107" s="67">
        <f>tblGem[[#This Row],[Aantal]]-SUMIFS(tblGem[Aantal],tblGem[Datum],tblGem[[#This Row],[Datum]]-1,tblGem[Plaats],tblGem[[#This Row],[Plaats]])</f>
        <v>0</v>
      </c>
      <c r="G1107" s="59" t="str">
        <f>INDEX(tblGemProv[Grootte],MATCH(tblGem[[#This Row],[Plaats]],tblGemProv[Gemeentenaam],0))</f>
        <v>Klein</v>
      </c>
      <c r="H1107" s="59" t="str">
        <f>INDEX(tblGemProv[Provincie],MATCH(tblGem[[#This Row],[Plaats]],tblGemProv[Gemeentenaam],0))</f>
        <v>Gelderland</v>
      </c>
      <c r="I1107" s="68">
        <f>INDEX(tblGemProv[InwonerAantal],MATCH(tblGem[[#This Row],[Plaats]],tblGemProv[Gemeentenaam],0))</f>
        <v>44029</v>
      </c>
      <c r="J1107" s="69">
        <f>tblGem[[#This Row],[Aantal]]/INDEX($N$5:$N$16,MATCH(tblGem[[#This Row],[Prov]],$M$5:$M$16,0))*100000</f>
        <v>4.8541262257275487E-2</v>
      </c>
      <c r="K1107" s="69">
        <f>tblGem[[#This Row],[Aantal]]/tblGem[[#This Row],[Inwoners]]*100000</f>
        <v>2.2712303254673056</v>
      </c>
      <c r="L1107" s="59"/>
      <c r="M1107" s="60"/>
      <c r="N1107" s="58"/>
    </row>
    <row r="1108" spans="2:14" x14ac:dyDescent="0.3">
      <c r="B1108" s="63">
        <v>43912</v>
      </c>
      <c r="C1108" s="66" t="s">
        <v>39</v>
      </c>
      <c r="D1108" s="65">
        <v>185</v>
      </c>
      <c r="E1108" s="66">
        <v>57</v>
      </c>
      <c r="F1108" s="67">
        <f>tblGem[[#This Row],[Aantal]]-SUMIFS(tblGem[Aantal],tblGem[Datum],tblGem[[#This Row],[Datum]]-1,tblGem[Plaats],tblGem[[#This Row],[Plaats]])</f>
        <v>16</v>
      </c>
      <c r="G1108" s="59" t="str">
        <f>INDEX(tblGemProv[Grootte],MATCH(tblGem[[#This Row],[Plaats]],tblGemProv[Gemeentenaam],0))</f>
        <v>Klein</v>
      </c>
      <c r="H1108" s="59" t="str">
        <f>INDEX(tblGemProv[Provincie],MATCH(tblGem[[#This Row],[Plaats]],tblGemProv[Gemeentenaam],0))</f>
        <v>Noord-Brabant</v>
      </c>
      <c r="I1108" s="68">
        <f>INDEX(tblGemProv[InwonerAantal],MATCH(tblGem[[#This Row],[Plaats]],tblGemProv[Gemeentenaam],0))</f>
        <v>30550</v>
      </c>
      <c r="J1108" s="69">
        <f>tblGem[[#This Row],[Aantal]]/INDEX($N$5:$N$16,MATCH(tblGem[[#This Row],[Prov]],$M$5:$M$16,0))*100000</f>
        <v>2.2544917782244571</v>
      </c>
      <c r="K1108" s="69">
        <f>tblGem[[#This Row],[Aantal]]/tblGem[[#This Row],[Inwoners]]*100000</f>
        <v>186.57937806873977</v>
      </c>
      <c r="L1108" s="59"/>
      <c r="M1108" s="60"/>
      <c r="N1108" s="58"/>
    </row>
    <row r="1109" spans="2:14" x14ac:dyDescent="0.3">
      <c r="B1109" s="63">
        <v>43912</v>
      </c>
      <c r="C1109" s="66" t="s">
        <v>40</v>
      </c>
      <c r="D1109" s="65">
        <v>46.9</v>
      </c>
      <c r="E1109" s="66">
        <v>14</v>
      </c>
      <c r="F1109" s="67">
        <f>tblGem[[#This Row],[Aantal]]-SUMIFS(tblGem[Aantal],tblGem[Datum],tblGem[[#This Row],[Datum]]-1,tblGem[Plaats],tblGem[[#This Row],[Plaats]])</f>
        <v>3</v>
      </c>
      <c r="G1109" s="59" t="str">
        <f>INDEX(tblGemProv[Grootte],MATCH(tblGem[[#This Row],[Plaats]],tblGemProv[Gemeentenaam],0))</f>
        <v>Klein</v>
      </c>
      <c r="H1109" s="59" t="str">
        <f>INDEX(tblGemProv[Provincie],MATCH(tblGem[[#This Row],[Plaats]],tblGemProv[Gemeentenaam],0))</f>
        <v>Noord-Brabant</v>
      </c>
      <c r="I1109" s="68">
        <f>INDEX(tblGemProv[InwonerAantal],MATCH(tblGem[[#This Row],[Plaats]],tblGemProv[Gemeentenaam],0))</f>
        <v>29497</v>
      </c>
      <c r="J1109" s="69">
        <f>tblGem[[#This Row],[Aantal]]/INDEX($N$5:$N$16,MATCH(tblGem[[#This Row],[Prov]],$M$5:$M$16,0))*100000</f>
        <v>0.55373482272179653</v>
      </c>
      <c r="K1109" s="69">
        <f>tblGem[[#This Row],[Aantal]]/tblGem[[#This Row],[Inwoners]]*100000</f>
        <v>47.462453808861916</v>
      </c>
      <c r="L1109" s="59"/>
      <c r="M1109" s="60"/>
      <c r="N1109" s="58"/>
    </row>
    <row r="1110" spans="2:14" x14ac:dyDescent="0.3">
      <c r="B1110" s="63">
        <v>43912</v>
      </c>
      <c r="C1110" s="66" t="s">
        <v>41</v>
      </c>
      <c r="D1110" s="65">
        <v>42.5</v>
      </c>
      <c r="E1110" s="66">
        <v>11</v>
      </c>
      <c r="F1110" s="67">
        <f>tblGem[[#This Row],[Aantal]]-SUMIFS(tblGem[Aantal],tblGem[Datum],tblGem[[#This Row],[Datum]]-1,tblGem[Plaats],tblGem[[#This Row],[Plaats]])</f>
        <v>2</v>
      </c>
      <c r="G1110" s="59" t="str">
        <f>INDEX(tblGemProv[Grootte],MATCH(tblGem[[#This Row],[Plaats]],tblGemProv[Gemeentenaam],0))</f>
        <v>Klein</v>
      </c>
      <c r="H1110" s="59" t="str">
        <f>INDEX(tblGemProv[Provincie],MATCH(tblGem[[#This Row],[Plaats]],tblGemProv[Gemeentenaam],0))</f>
        <v>Gelderland</v>
      </c>
      <c r="I1110" s="68">
        <f>INDEX(tblGemProv[InwonerAantal],MATCH(tblGem[[#This Row],[Plaats]],tblGemProv[Gemeentenaam],0))</f>
        <v>25798</v>
      </c>
      <c r="J1110" s="69">
        <f>tblGem[[#This Row],[Aantal]]/INDEX($N$5:$N$16,MATCH(tblGem[[#This Row],[Prov]],$M$5:$M$16,0))*100000</f>
        <v>0.53395388483003037</v>
      </c>
      <c r="K1110" s="69">
        <f>tblGem[[#This Row],[Aantal]]/tblGem[[#This Row],[Inwoners]]*100000</f>
        <v>42.638964260795412</v>
      </c>
      <c r="L1110" s="59"/>
      <c r="M1110" s="60"/>
      <c r="N1110" s="58"/>
    </row>
    <row r="1111" spans="2:14" x14ac:dyDescent="0.3">
      <c r="B1111" s="63">
        <v>43912</v>
      </c>
      <c r="C1111" s="66" t="s">
        <v>42</v>
      </c>
      <c r="D1111" s="65">
        <v>17</v>
      </c>
      <c r="E1111" s="66">
        <v>7</v>
      </c>
      <c r="F1111" s="67">
        <f>tblGem[[#This Row],[Aantal]]-SUMIFS(tblGem[Aantal],tblGem[Datum],tblGem[[#This Row],[Datum]]-1,tblGem[Plaats],tblGem[[#This Row],[Plaats]])</f>
        <v>1</v>
      </c>
      <c r="G1111" s="59" t="str">
        <f>INDEX(tblGemProv[Grootte],MATCH(tblGem[[#This Row],[Plaats]],tblGemProv[Gemeentenaam],0))</f>
        <v>Klein</v>
      </c>
      <c r="H1111" s="59" t="str">
        <f>INDEX(tblGemProv[Provincie],MATCH(tblGem[[#This Row],[Plaats]],tblGemProv[Gemeentenaam],0))</f>
        <v>Noord-Holland</v>
      </c>
      <c r="I1111" s="68">
        <f>INDEX(tblGemProv[InwonerAantal],MATCH(tblGem[[#This Row],[Plaats]],tblGemProv[Gemeentenaam],0))</f>
        <v>41077</v>
      </c>
      <c r="J1111" s="69">
        <f>tblGem[[#This Row],[Aantal]]/INDEX($N$5:$N$16,MATCH(tblGem[[#This Row],[Prov]],$M$5:$M$16,0))*100000</f>
        <v>0.24724655638528362</v>
      </c>
      <c r="K1111" s="69">
        <f>tblGem[[#This Row],[Aantal]]/tblGem[[#This Row],[Inwoners]]*100000</f>
        <v>17.041166589575674</v>
      </c>
      <c r="L1111" s="59"/>
      <c r="M1111" s="60"/>
      <c r="N1111" s="58"/>
    </row>
    <row r="1112" spans="2:14" x14ac:dyDescent="0.3">
      <c r="B1112" s="63">
        <v>43912</v>
      </c>
      <c r="C1112" s="66" t="s">
        <v>43</v>
      </c>
      <c r="D1112" s="65">
        <v>54.5</v>
      </c>
      <c r="E1112" s="66">
        <v>11</v>
      </c>
      <c r="F1112" s="67">
        <f>tblGem[[#This Row],[Aantal]]-SUMIFS(tblGem[Aantal],tblGem[Datum],tblGem[[#This Row],[Datum]]-1,tblGem[Plaats],tblGem[[#This Row],[Plaats]])</f>
        <v>4</v>
      </c>
      <c r="G1112" s="59" t="str">
        <f>INDEX(tblGemProv[Grootte],MATCH(tblGem[[#This Row],[Plaats]],tblGemProv[Gemeentenaam],0))</f>
        <v>Klein</v>
      </c>
      <c r="H1112" s="59" t="str">
        <f>INDEX(tblGemProv[Provincie],MATCH(tblGem[[#This Row],[Plaats]],tblGemProv[Gemeentenaam],0))</f>
        <v>Noord-Brabant</v>
      </c>
      <c r="I1112" s="68">
        <f>INDEX(tblGemProv[InwonerAantal],MATCH(tblGem[[#This Row],[Plaats]],tblGemProv[Gemeentenaam],0))</f>
        <v>20144</v>
      </c>
      <c r="J1112" s="69">
        <f>tblGem[[#This Row],[Aantal]]/INDEX($N$5:$N$16,MATCH(tblGem[[#This Row],[Prov]],$M$5:$M$16,0))*100000</f>
        <v>0.43507736070998299</v>
      </c>
      <c r="K1112" s="69">
        <f>tblGem[[#This Row],[Aantal]]/tblGem[[#This Row],[Inwoners]]*100000</f>
        <v>54.606830818109614</v>
      </c>
      <c r="L1112" s="59"/>
      <c r="M1112" s="60"/>
      <c r="N1112" s="58"/>
    </row>
    <row r="1113" spans="2:14" x14ac:dyDescent="0.3">
      <c r="B1113" s="63">
        <v>43912</v>
      </c>
      <c r="C1113" s="66" t="s">
        <v>44</v>
      </c>
      <c r="D1113" s="65">
        <v>35.700000000000003</v>
      </c>
      <c r="E1113" s="66">
        <v>4</v>
      </c>
      <c r="F1113" s="67">
        <f>tblGem[[#This Row],[Aantal]]-SUMIFS(tblGem[Aantal],tblGem[Datum],tblGem[[#This Row],[Datum]]-1,tblGem[Plaats],tblGem[[#This Row],[Plaats]])</f>
        <v>0</v>
      </c>
      <c r="G1113" s="59" t="str">
        <f>INDEX(tblGemProv[Grootte],MATCH(tblGem[[#This Row],[Plaats]],tblGemProv[Gemeentenaam],0))</f>
        <v>Klein</v>
      </c>
      <c r="H1113" s="59" t="str">
        <f>INDEX(tblGemProv[Provincie],MATCH(tblGem[[#This Row],[Plaats]],tblGemProv[Gemeentenaam],0))</f>
        <v>Noord-Holland</v>
      </c>
      <c r="I1113" s="68">
        <f>INDEX(tblGemProv[InwonerAantal],MATCH(tblGem[[#This Row],[Plaats]],tblGemProv[Gemeentenaam],0))</f>
        <v>10795</v>
      </c>
      <c r="J1113" s="69">
        <f>tblGem[[#This Row],[Aantal]]/INDEX($N$5:$N$16,MATCH(tblGem[[#This Row],[Prov]],$M$5:$M$16,0))*100000</f>
        <v>0.14128374650587636</v>
      </c>
      <c r="K1113" s="69">
        <f>tblGem[[#This Row],[Aantal]]/tblGem[[#This Row],[Inwoners]]*100000</f>
        <v>37.054191755442332</v>
      </c>
      <c r="L1113" s="59"/>
      <c r="M1113" s="60"/>
      <c r="N1113" s="58"/>
    </row>
    <row r="1114" spans="2:14" x14ac:dyDescent="0.3">
      <c r="B1114" s="63">
        <v>43912</v>
      </c>
      <c r="C1114" s="66" t="s">
        <v>45</v>
      </c>
      <c r="D1114" s="65">
        <v>34.200000000000003</v>
      </c>
      <c r="E1114" s="66">
        <v>8</v>
      </c>
      <c r="F1114" s="67">
        <f>tblGem[[#This Row],[Aantal]]-SUMIFS(tblGem[Aantal],tblGem[Datum],tblGem[[#This Row],[Datum]]-1,tblGem[Plaats],tblGem[[#This Row],[Plaats]])</f>
        <v>0</v>
      </c>
      <c r="G1114" s="59" t="str">
        <f>INDEX(tblGemProv[Grootte],MATCH(tblGem[[#This Row],[Plaats]],tblGemProv[Gemeentenaam],0))</f>
        <v>Klein</v>
      </c>
      <c r="H1114" s="59" t="str">
        <f>INDEX(tblGemProv[Provincie],MATCH(tblGem[[#This Row],[Plaats]],tblGemProv[Gemeentenaam],0))</f>
        <v>Noord-Holland</v>
      </c>
      <c r="I1114" s="68">
        <f>INDEX(tblGemProv[InwonerAantal],MATCH(tblGem[[#This Row],[Plaats]],tblGemProv[Gemeentenaam],0))</f>
        <v>23208</v>
      </c>
      <c r="J1114" s="69">
        <f>tblGem[[#This Row],[Aantal]]/INDEX($N$5:$N$16,MATCH(tblGem[[#This Row],[Prov]],$M$5:$M$16,0))*100000</f>
        <v>0.28256749301175271</v>
      </c>
      <c r="K1114" s="69">
        <f>tblGem[[#This Row],[Aantal]]/tblGem[[#This Row],[Inwoners]]*100000</f>
        <v>34.470872113064459</v>
      </c>
      <c r="L1114" s="59"/>
      <c r="M1114" s="60"/>
      <c r="N1114" s="58"/>
    </row>
    <row r="1115" spans="2:14" x14ac:dyDescent="0.3">
      <c r="B1115" s="63">
        <v>43912</v>
      </c>
      <c r="C1115" s="66" t="s">
        <v>46</v>
      </c>
      <c r="D1115" s="65">
        <v>14.5</v>
      </c>
      <c r="E1115" s="66">
        <v>5</v>
      </c>
      <c r="F1115" s="67">
        <f>tblGem[[#This Row],[Aantal]]-SUMIFS(tblGem[Aantal],tblGem[Datum],tblGem[[#This Row],[Datum]]-1,tblGem[Plaats],tblGem[[#This Row],[Plaats]])</f>
        <v>2</v>
      </c>
      <c r="G1115" s="59" t="str">
        <f>INDEX(tblGemProv[Grootte],MATCH(tblGem[[#This Row],[Plaats]],tblGemProv[Gemeentenaam],0))</f>
        <v>Klein</v>
      </c>
      <c r="H1115" s="59" t="str">
        <f>INDEX(tblGemProv[Provincie],MATCH(tblGem[[#This Row],[Plaats]],tblGemProv[Gemeentenaam],0))</f>
        <v>Zuid-Holland</v>
      </c>
      <c r="I1115" s="68">
        <f>INDEX(tblGemProv[InwonerAantal],MATCH(tblGem[[#This Row],[Plaats]],tblGemProv[Gemeentenaam],0))</f>
        <v>33948</v>
      </c>
      <c r="J1115" s="69">
        <f>tblGem[[#This Row],[Aantal]]/INDEX($N$5:$N$16,MATCH(tblGem[[#This Row],[Prov]],$M$5:$M$16,0))*100000</f>
        <v>0.13713621191384553</v>
      </c>
      <c r="K1115" s="69">
        <f>tblGem[[#This Row],[Aantal]]/tblGem[[#This Row],[Inwoners]]*100000</f>
        <v>14.728408153646754</v>
      </c>
      <c r="L1115" s="59"/>
      <c r="M1115" s="60"/>
      <c r="N1115" s="58"/>
    </row>
    <row r="1116" spans="2:14" x14ac:dyDescent="0.3">
      <c r="B1116" s="63">
        <v>43912</v>
      </c>
      <c r="C1116" s="66" t="s">
        <v>47</v>
      </c>
      <c r="D1116" s="65">
        <v>349.5</v>
      </c>
      <c r="E1116" s="66">
        <v>37</v>
      </c>
      <c r="F1116" s="67">
        <f>tblGem[[#This Row],[Aantal]]-SUMIFS(tblGem[Aantal],tblGem[Datum],tblGem[[#This Row],[Datum]]-1,tblGem[Plaats],tblGem[[#This Row],[Plaats]])</f>
        <v>5</v>
      </c>
      <c r="G1116" s="59" t="str">
        <f>INDEX(tblGemProv[Grootte],MATCH(tblGem[[#This Row],[Plaats]],tblGemProv[Gemeentenaam],0))</f>
        <v>Klein</v>
      </c>
      <c r="H1116" s="59" t="str">
        <f>INDEX(tblGemProv[Provincie],MATCH(tblGem[[#This Row],[Plaats]],tblGemProv[Gemeentenaam],0))</f>
        <v>Noord-Brabant</v>
      </c>
      <c r="I1116" s="68">
        <f>INDEX(tblGemProv[InwonerAantal],MATCH(tblGem[[#This Row],[Plaats]],tblGemProv[Gemeentenaam],0))</f>
        <v>10502</v>
      </c>
      <c r="J1116" s="69">
        <f>tblGem[[#This Row],[Aantal]]/INDEX($N$5:$N$16,MATCH(tblGem[[#This Row],[Prov]],$M$5:$M$16,0))*100000</f>
        <v>1.4634420314790337</v>
      </c>
      <c r="K1116" s="69">
        <f>tblGem[[#This Row],[Aantal]]/tblGem[[#This Row],[Inwoners]]*100000</f>
        <v>352.31384498190818</v>
      </c>
      <c r="L1116" s="59"/>
      <c r="M1116" s="60"/>
      <c r="N1116" s="58"/>
    </row>
    <row r="1117" spans="2:14" x14ac:dyDescent="0.3">
      <c r="B1117" s="63">
        <v>43912</v>
      </c>
      <c r="C1117" s="66" t="s">
        <v>48</v>
      </c>
      <c r="D1117" s="65">
        <v>0</v>
      </c>
      <c r="E1117" s="66">
        <v>0</v>
      </c>
      <c r="F1117" s="67">
        <f>tblGem[[#This Row],[Aantal]]-SUMIFS(tblGem[Aantal],tblGem[Datum],tblGem[[#This Row],[Datum]]-1,tblGem[Plaats],tblGem[[#This Row],[Plaats]])</f>
        <v>0</v>
      </c>
      <c r="G1117" s="59" t="str">
        <f>INDEX(tblGemProv[Grootte],MATCH(tblGem[[#This Row],[Plaats]],tblGemProv[Gemeentenaam],0))</f>
        <v>Klein</v>
      </c>
      <c r="H1117" s="59" t="str">
        <f>INDEX(tblGemProv[Provincie],MATCH(tblGem[[#This Row],[Plaats]],tblGemProv[Gemeentenaam],0))</f>
        <v>Drenthe</v>
      </c>
      <c r="I1117" s="68">
        <f>INDEX(tblGemProv[InwonerAantal],MATCH(tblGem[[#This Row],[Plaats]],tblGemProv[Gemeentenaam],0))</f>
        <v>25351</v>
      </c>
      <c r="J1117" s="69">
        <f>tblGem[[#This Row],[Aantal]]/INDEX($N$5:$N$16,MATCH(tblGem[[#This Row],[Prov]],$M$5:$M$16,0))*100000</f>
        <v>0</v>
      </c>
      <c r="K1117" s="69">
        <f>tblGem[[#This Row],[Aantal]]/tblGem[[#This Row],[Inwoners]]*100000</f>
        <v>0</v>
      </c>
      <c r="L1117" s="59"/>
      <c r="M1117" s="60"/>
      <c r="N1117" s="58"/>
    </row>
    <row r="1118" spans="2:14" x14ac:dyDescent="0.3">
      <c r="B1118" s="63">
        <v>43912</v>
      </c>
      <c r="C1118" s="66" t="s">
        <v>49</v>
      </c>
      <c r="D1118" s="65">
        <v>21.5</v>
      </c>
      <c r="E1118" s="66">
        <v>5</v>
      </c>
      <c r="F1118" s="67">
        <f>tblGem[[#This Row],[Aantal]]-SUMIFS(tblGem[Aantal],tblGem[Datum],tblGem[[#This Row],[Datum]]-1,tblGem[Plaats],tblGem[[#This Row],[Plaats]])</f>
        <v>1</v>
      </c>
      <c r="G1118" s="59" t="str">
        <f>INDEX(tblGemProv[Grootte],MATCH(tblGem[[#This Row],[Plaats]],tblGemProv[Gemeentenaam],0))</f>
        <v>Klein</v>
      </c>
      <c r="H1118" s="59" t="str">
        <f>INDEX(tblGemProv[Provincie],MATCH(tblGem[[#This Row],[Plaats]],tblGemProv[Gemeentenaam],0))</f>
        <v>Overijssel</v>
      </c>
      <c r="I1118" s="68">
        <f>INDEX(tblGemProv[InwonerAantal],MATCH(tblGem[[#This Row],[Plaats]],tblGemProv[Gemeentenaam],0))</f>
        <v>23124</v>
      </c>
      <c r="J1118" s="69">
        <f>tblGem[[#This Row],[Aantal]]/INDEX($N$5:$N$16,MATCH(tblGem[[#This Row],[Prov]],$M$5:$M$16,0))*100000</f>
        <v>0.43421586260020617</v>
      </c>
      <c r="K1118" s="69">
        <f>tblGem[[#This Row],[Aantal]]/tblGem[[#This Row],[Inwoners]]*100000</f>
        <v>21.622556651098428</v>
      </c>
      <c r="L1118" s="59"/>
      <c r="M1118" s="60"/>
      <c r="N1118" s="58"/>
    </row>
    <row r="1119" spans="2:14" x14ac:dyDescent="0.3">
      <c r="B1119" s="63">
        <v>43912</v>
      </c>
      <c r="C1119" s="66" t="s">
        <v>50</v>
      </c>
      <c r="D1119" s="65">
        <v>13.2</v>
      </c>
      <c r="E1119" s="66">
        <v>3</v>
      </c>
      <c r="F1119" s="67">
        <f>tblGem[[#This Row],[Aantal]]-SUMIFS(tblGem[Aantal],tblGem[Datum],tblGem[[#This Row],[Datum]]-1,tblGem[Plaats],tblGem[[#This Row],[Plaats]])</f>
        <v>0</v>
      </c>
      <c r="G1119" s="59" t="str">
        <f>INDEX(tblGemProv[Grootte],MATCH(tblGem[[#This Row],[Plaats]],tblGemProv[Gemeentenaam],0))</f>
        <v>Klein</v>
      </c>
      <c r="H1119" s="59" t="str">
        <f>INDEX(tblGemProv[Provincie],MATCH(tblGem[[#This Row],[Plaats]],tblGemProv[Gemeentenaam],0))</f>
        <v>Zeeland</v>
      </c>
      <c r="I1119" s="68">
        <f>INDEX(tblGemProv[InwonerAantal],MATCH(tblGem[[#This Row],[Plaats]],tblGemProv[Gemeentenaam],0))</f>
        <v>22716</v>
      </c>
      <c r="J1119" s="69">
        <f>tblGem[[#This Row],[Aantal]]/INDEX($N$5:$N$16,MATCH(tblGem[[#This Row],[Prov]],$M$5:$M$16,0))*100000</f>
        <v>0.78471582824139952</v>
      </c>
      <c r="K1119" s="69">
        <f>tblGem[[#This Row],[Aantal]]/tblGem[[#This Row],[Inwoners]]*100000</f>
        <v>13.206550449022716</v>
      </c>
      <c r="L1119" s="59"/>
      <c r="M1119" s="60"/>
      <c r="N1119" s="58"/>
    </row>
    <row r="1120" spans="2:14" x14ac:dyDescent="0.3">
      <c r="B1120" s="63">
        <v>43912</v>
      </c>
      <c r="C1120" s="66" t="s">
        <v>51</v>
      </c>
      <c r="D1120" s="65">
        <v>24.1</v>
      </c>
      <c r="E1120" s="66">
        <v>7</v>
      </c>
      <c r="F1120" s="67">
        <f>tblGem[[#This Row],[Aantal]]-SUMIFS(tblGem[Aantal],tblGem[Datum],tblGem[[#This Row],[Datum]]-1,tblGem[Plaats],tblGem[[#This Row],[Plaats]])</f>
        <v>1</v>
      </c>
      <c r="G1120" s="59" t="str">
        <f>INDEX(tblGemProv[Grootte],MATCH(tblGem[[#This Row],[Plaats]],tblGemProv[Gemeentenaam],0))</f>
        <v>Klein</v>
      </c>
      <c r="H1120" s="59" t="str">
        <f>INDEX(tblGemProv[Provincie],MATCH(tblGem[[#This Row],[Plaats]],tblGemProv[Gemeentenaam],0))</f>
        <v>Noord-Brabant</v>
      </c>
      <c r="I1120" s="68">
        <f>INDEX(tblGemProv[InwonerAantal],MATCH(tblGem[[#This Row],[Plaats]],tblGemProv[Gemeentenaam],0))</f>
        <v>28853</v>
      </c>
      <c r="J1120" s="69">
        <f>tblGem[[#This Row],[Aantal]]/INDEX($N$5:$N$16,MATCH(tblGem[[#This Row],[Prov]],$M$5:$M$16,0))*100000</f>
        <v>0.27686741136089826</v>
      </c>
      <c r="K1120" s="69">
        <f>tblGem[[#This Row],[Aantal]]/tblGem[[#This Row],[Inwoners]]*100000</f>
        <v>24.260908744324681</v>
      </c>
      <c r="L1120" s="59"/>
      <c r="M1120" s="60"/>
      <c r="N1120" s="58"/>
    </row>
    <row r="1121" spans="2:14" x14ac:dyDescent="0.3">
      <c r="B1121" s="63">
        <v>43912</v>
      </c>
      <c r="C1121" s="66" t="s">
        <v>52</v>
      </c>
      <c r="D1121" s="65">
        <v>39</v>
      </c>
      <c r="E1121" s="66">
        <v>12</v>
      </c>
      <c r="F1121" s="67">
        <f>tblGem[[#This Row],[Aantal]]-SUMIFS(tblGem[Aantal],tblGem[Datum],tblGem[[#This Row],[Datum]]-1,tblGem[Plaats],tblGem[[#This Row],[Plaats]])</f>
        <v>1</v>
      </c>
      <c r="G1121" s="59" t="str">
        <f>INDEX(tblGemProv[Grootte],MATCH(tblGem[[#This Row],[Plaats]],tblGemProv[Gemeentenaam],0))</f>
        <v>Klein</v>
      </c>
      <c r="H1121" s="59" t="str">
        <f>INDEX(tblGemProv[Provincie],MATCH(tblGem[[#This Row],[Plaats]],tblGemProv[Gemeentenaam],0))</f>
        <v>Noord-Brabant</v>
      </c>
      <c r="I1121" s="68">
        <f>INDEX(tblGemProv[InwonerAantal],MATCH(tblGem[[#This Row],[Plaats]],tblGemProv[Gemeentenaam],0))</f>
        <v>30672</v>
      </c>
      <c r="J1121" s="69">
        <f>tblGem[[#This Row],[Aantal]]/INDEX($N$5:$N$16,MATCH(tblGem[[#This Row],[Prov]],$M$5:$M$16,0))*100000</f>
        <v>0.47462984804725411</v>
      </c>
      <c r="K1121" s="69">
        <f>tblGem[[#This Row],[Aantal]]/tblGem[[#This Row],[Inwoners]]*100000</f>
        <v>39.123630672926446</v>
      </c>
      <c r="L1121" s="59"/>
      <c r="M1121" s="60"/>
      <c r="N1121" s="58"/>
    </row>
    <row r="1122" spans="2:14" x14ac:dyDescent="0.3">
      <c r="B1122" s="63">
        <v>43912</v>
      </c>
      <c r="C1122" s="66" t="s">
        <v>53</v>
      </c>
      <c r="D1122" s="65">
        <v>76.099999999999994</v>
      </c>
      <c r="E1122" s="66">
        <v>140</v>
      </c>
      <c r="F1122" s="67">
        <f>tblGem[[#This Row],[Aantal]]-SUMIFS(tblGem[Aantal],tblGem[Datum],tblGem[[#This Row],[Datum]]-1,tblGem[Plaats],tblGem[[#This Row],[Plaats]])</f>
        <v>7</v>
      </c>
      <c r="G1122" s="59" t="str">
        <f>INDEX(tblGemProv[Grootte],MATCH(tblGem[[#This Row],[Plaats]],tblGemProv[Gemeentenaam],0))</f>
        <v>Groot</v>
      </c>
      <c r="H1122" s="59" t="str">
        <f>INDEX(tblGemProv[Provincie],MATCH(tblGem[[#This Row],[Plaats]],tblGemProv[Gemeentenaam],0))</f>
        <v>Noord-Brabant</v>
      </c>
      <c r="I1122" s="68">
        <f>INDEX(tblGemProv[InwonerAantal],MATCH(tblGem[[#This Row],[Plaats]],tblGemProv[Gemeentenaam],0))</f>
        <v>183448</v>
      </c>
      <c r="J1122" s="69">
        <f>tblGem[[#This Row],[Aantal]]/INDEX($N$5:$N$16,MATCH(tblGem[[#This Row],[Prov]],$M$5:$M$16,0))*100000</f>
        <v>5.537348227217965</v>
      </c>
      <c r="K1122" s="69">
        <f>tblGem[[#This Row],[Aantal]]/tblGem[[#This Row],[Inwoners]]*100000</f>
        <v>76.315904234442456</v>
      </c>
      <c r="L1122" s="59"/>
      <c r="M1122" s="60"/>
      <c r="N1122" s="58"/>
    </row>
    <row r="1123" spans="2:14" x14ac:dyDescent="0.3">
      <c r="B1123" s="63">
        <v>43912</v>
      </c>
      <c r="C1123" s="66" t="s">
        <v>54</v>
      </c>
      <c r="D1123" s="65">
        <v>5.8</v>
      </c>
      <c r="E1123" s="66">
        <v>1</v>
      </c>
      <c r="F1123" s="67">
        <f>tblGem[[#This Row],[Aantal]]-SUMIFS(tblGem[Aantal],tblGem[Datum],tblGem[[#This Row],[Datum]]-1,tblGem[Plaats],tblGem[[#This Row],[Plaats]])</f>
        <v>0</v>
      </c>
      <c r="G1123" s="59" t="str">
        <f>INDEX(tblGemProv[Grootte],MATCH(tblGem[[#This Row],[Plaats]],tblGemProv[Gemeentenaam],0))</f>
        <v>Klein</v>
      </c>
      <c r="H1123" s="59" t="str">
        <f>INDEX(tblGemProv[Provincie],MATCH(tblGem[[#This Row],[Plaats]],tblGemProv[Gemeentenaam],0))</f>
        <v>Zuid-Holland</v>
      </c>
      <c r="I1123" s="68">
        <f>INDEX(tblGemProv[InwonerAantal],MATCH(tblGem[[#This Row],[Plaats]],tblGemProv[Gemeentenaam],0))</f>
        <v>17040</v>
      </c>
      <c r="J1123" s="69">
        <f>tblGem[[#This Row],[Aantal]]/INDEX($N$5:$N$16,MATCH(tblGem[[#This Row],[Prov]],$M$5:$M$16,0))*100000</f>
        <v>2.7427242382769109E-2</v>
      </c>
      <c r="K1123" s="69">
        <f>tblGem[[#This Row],[Aantal]]/tblGem[[#This Row],[Inwoners]]*100000</f>
        <v>5.868544600938967</v>
      </c>
      <c r="L1123" s="59"/>
      <c r="M1123" s="60"/>
      <c r="N1123" s="58"/>
    </row>
    <row r="1124" spans="2:14" x14ac:dyDescent="0.3">
      <c r="B1124" s="63">
        <v>43912</v>
      </c>
      <c r="C1124" s="66" t="s">
        <v>55</v>
      </c>
      <c r="D1124" s="65">
        <v>16.600000000000001</v>
      </c>
      <c r="E1124" s="66">
        <v>6</v>
      </c>
      <c r="F1124" s="67">
        <f>tblGem[[#This Row],[Aantal]]-SUMIFS(tblGem[Aantal],tblGem[Datum],tblGem[[#This Row],[Datum]]-1,tblGem[Plaats],tblGem[[#This Row],[Plaats]])</f>
        <v>0</v>
      </c>
      <c r="G1124" s="59" t="str">
        <f>INDEX(tblGemProv[Grootte],MATCH(tblGem[[#This Row],[Plaats]],tblGemProv[Gemeentenaam],0))</f>
        <v>Klein</v>
      </c>
      <c r="H1124" s="59" t="str">
        <f>INDEX(tblGemProv[Provincie],MATCH(tblGem[[#This Row],[Plaats]],tblGemProv[Gemeentenaam],0))</f>
        <v>Gelderland</v>
      </c>
      <c r="I1124" s="68">
        <f>INDEX(tblGemProv[InwonerAantal],MATCH(tblGem[[#This Row],[Plaats]],tblGemProv[Gemeentenaam],0))</f>
        <v>36352</v>
      </c>
      <c r="J1124" s="69">
        <f>tblGem[[#This Row],[Aantal]]/INDEX($N$5:$N$16,MATCH(tblGem[[#This Row],[Prov]],$M$5:$M$16,0))*100000</f>
        <v>0.29124757354365294</v>
      </c>
      <c r="K1124" s="69">
        <f>tblGem[[#This Row],[Aantal]]/tblGem[[#This Row],[Inwoners]]*100000</f>
        <v>16.505281690140844</v>
      </c>
      <c r="L1124" s="59"/>
      <c r="M1124" s="60"/>
      <c r="N1124" s="58"/>
    </row>
    <row r="1125" spans="2:14" x14ac:dyDescent="0.3">
      <c r="B1125" s="63">
        <v>43912</v>
      </c>
      <c r="C1125" s="66" t="s">
        <v>56</v>
      </c>
      <c r="D1125" s="65">
        <v>4.8</v>
      </c>
      <c r="E1125" s="66">
        <v>1</v>
      </c>
      <c r="F1125" s="67">
        <f>tblGem[[#This Row],[Aantal]]-SUMIFS(tblGem[Aantal],tblGem[Datum],tblGem[[#This Row],[Datum]]-1,tblGem[Plaats],tblGem[[#This Row],[Plaats]])</f>
        <v>0</v>
      </c>
      <c r="G1125" s="59" t="str">
        <f>INDEX(tblGemProv[Grootte],MATCH(tblGem[[#This Row],[Plaats]],tblGemProv[Gemeentenaam],0))</f>
        <v>Klein</v>
      </c>
      <c r="H1125" s="59" t="str">
        <f>INDEX(tblGemProv[Provincie],MATCH(tblGem[[#This Row],[Plaats]],tblGemProv[Gemeentenaam],0))</f>
        <v>Gelderland</v>
      </c>
      <c r="I1125" s="68">
        <f>INDEX(tblGemProv[InwonerAantal],MATCH(tblGem[[#This Row],[Plaats]],tblGemProv[Gemeentenaam],0))</f>
        <v>20771</v>
      </c>
      <c r="J1125" s="69">
        <f>tblGem[[#This Row],[Aantal]]/INDEX($N$5:$N$16,MATCH(tblGem[[#This Row],[Prov]],$M$5:$M$16,0))*100000</f>
        <v>4.8541262257275487E-2</v>
      </c>
      <c r="K1125" s="69">
        <f>tblGem[[#This Row],[Aantal]]/tblGem[[#This Row],[Inwoners]]*100000</f>
        <v>4.8144046988589864</v>
      </c>
      <c r="L1125" s="59"/>
      <c r="M1125" s="60"/>
      <c r="N1125" s="58"/>
    </row>
    <row r="1126" spans="2:14" x14ac:dyDescent="0.3">
      <c r="B1126" s="63">
        <v>43912</v>
      </c>
      <c r="C1126" s="66" t="s">
        <v>57</v>
      </c>
      <c r="D1126" s="65">
        <v>21.4</v>
      </c>
      <c r="E1126" s="66">
        <v>6</v>
      </c>
      <c r="F1126" s="67">
        <f>tblGem[[#This Row],[Aantal]]-SUMIFS(tblGem[Aantal],tblGem[Datum],tblGem[[#This Row],[Datum]]-1,tblGem[Plaats],tblGem[[#This Row],[Plaats]])</f>
        <v>0</v>
      </c>
      <c r="G1126" s="59" t="str">
        <f>INDEX(tblGemProv[Grootte],MATCH(tblGem[[#This Row],[Plaats]],tblGemProv[Gemeentenaam],0))</f>
        <v>Klein</v>
      </c>
      <c r="H1126" s="59" t="str">
        <f>INDEX(tblGemProv[Provincie],MATCH(tblGem[[#This Row],[Plaats]],tblGemProv[Gemeentenaam],0))</f>
        <v>Limburg</v>
      </c>
      <c r="I1126" s="68">
        <f>INDEX(tblGemProv[InwonerAantal],MATCH(tblGem[[#This Row],[Plaats]],tblGemProv[Gemeentenaam],0))</f>
        <v>28241</v>
      </c>
      <c r="J1126" s="69">
        <f>tblGem[[#This Row],[Aantal]]/INDEX($N$5:$N$16,MATCH(tblGem[[#This Row],[Prov]],$M$5:$M$16,0))*100000</f>
        <v>0.53705788946990596</v>
      </c>
      <c r="K1126" s="69">
        <f>tblGem[[#This Row],[Aantal]]/tblGem[[#This Row],[Inwoners]]*100000</f>
        <v>21.245706596791898</v>
      </c>
      <c r="L1126" s="59"/>
      <c r="M1126" s="60"/>
      <c r="N1126" s="58"/>
    </row>
    <row r="1127" spans="2:14" x14ac:dyDescent="0.3">
      <c r="B1127" s="63">
        <v>43912</v>
      </c>
      <c r="C1127" s="66" t="s">
        <v>58</v>
      </c>
      <c r="D1127" s="65">
        <v>19.7</v>
      </c>
      <c r="E1127" s="66">
        <v>3</v>
      </c>
      <c r="F1127" s="67">
        <f>tblGem[[#This Row],[Aantal]]-SUMIFS(tblGem[Aantal],tblGem[Datum],tblGem[[#This Row],[Datum]]-1,tblGem[Plaats],tblGem[[#This Row],[Plaats]])</f>
        <v>0</v>
      </c>
      <c r="G1127" s="59" t="str">
        <f>INDEX(tblGemProv[Grootte],MATCH(tblGem[[#This Row],[Plaats]],tblGemProv[Gemeentenaam],0))</f>
        <v>Klein</v>
      </c>
      <c r="H1127" s="59" t="str">
        <f>INDEX(tblGemProv[Provincie],MATCH(tblGem[[#This Row],[Plaats]],tblGemProv[Gemeentenaam],0))</f>
        <v>Utrecht</v>
      </c>
      <c r="I1127" s="68">
        <f>INDEX(tblGemProv[InwonerAantal],MATCH(tblGem[[#This Row],[Plaats]],tblGemProv[Gemeentenaam],0))</f>
        <v>15214</v>
      </c>
      <c r="J1127" s="69">
        <f>tblGem[[#This Row],[Aantal]]/INDEX($N$5:$N$16,MATCH(tblGem[[#This Row],[Prov]],$M$5:$M$16,0))*100000</f>
        <v>0.22547609276988362</v>
      </c>
      <c r="K1127" s="69">
        <f>tblGem[[#This Row],[Aantal]]/tblGem[[#This Row],[Inwoners]]*100000</f>
        <v>19.718680163007754</v>
      </c>
      <c r="L1127" s="59"/>
      <c r="M1127" s="60"/>
      <c r="N1127" s="58"/>
    </row>
    <row r="1128" spans="2:14" x14ac:dyDescent="0.3">
      <c r="B1128" s="63">
        <v>43912</v>
      </c>
      <c r="C1128" s="66" t="s">
        <v>59</v>
      </c>
      <c r="D1128" s="65">
        <v>0</v>
      </c>
      <c r="E1128" s="66">
        <v>0</v>
      </c>
      <c r="F1128" s="67">
        <f>tblGem[[#This Row],[Aantal]]-SUMIFS(tblGem[Aantal],tblGem[Datum],tblGem[[#This Row],[Datum]]-1,tblGem[Plaats],tblGem[[#This Row],[Plaats]])</f>
        <v>0</v>
      </c>
      <c r="G1128" s="59" t="str">
        <f>INDEX(tblGemProv[Grootte],MATCH(tblGem[[#This Row],[Plaats]],tblGemProv[Gemeentenaam],0))</f>
        <v>Klein</v>
      </c>
      <c r="H1128" s="59" t="str">
        <f>INDEX(tblGemProv[Provincie],MATCH(tblGem[[#This Row],[Plaats]],tblGemProv[Gemeentenaam],0))</f>
        <v>Utrecht</v>
      </c>
      <c r="I1128" s="68">
        <f>INDEX(tblGemProv[InwonerAantal],MATCH(tblGem[[#This Row],[Plaats]],tblGemProv[Gemeentenaam],0))</f>
        <v>21266</v>
      </c>
      <c r="J1128" s="69">
        <f>tblGem[[#This Row],[Aantal]]/INDEX($N$5:$N$16,MATCH(tblGem[[#This Row],[Prov]],$M$5:$M$16,0))*100000</f>
        <v>0</v>
      </c>
      <c r="K1128" s="69">
        <f>tblGem[[#This Row],[Aantal]]/tblGem[[#This Row],[Inwoners]]*100000</f>
        <v>0</v>
      </c>
      <c r="L1128" s="59"/>
      <c r="M1128" s="60"/>
      <c r="N1128" s="58"/>
    </row>
    <row r="1129" spans="2:14" x14ac:dyDescent="0.3">
      <c r="B1129" s="63">
        <v>43912</v>
      </c>
      <c r="C1129" s="66" t="s">
        <v>60</v>
      </c>
      <c r="D1129" s="65">
        <v>18.8</v>
      </c>
      <c r="E1129" s="66">
        <v>5</v>
      </c>
      <c r="F1129" s="67">
        <f>tblGem[[#This Row],[Aantal]]-SUMIFS(tblGem[Aantal],tblGem[Datum],tblGem[[#This Row],[Datum]]-1,tblGem[Plaats],tblGem[[#This Row],[Plaats]])</f>
        <v>0</v>
      </c>
      <c r="G1129" s="59" t="str">
        <f>INDEX(tblGemProv[Grootte],MATCH(tblGem[[#This Row],[Plaats]],tblGemProv[Gemeentenaam],0))</f>
        <v>Klein</v>
      </c>
      <c r="H1129" s="59" t="str">
        <f>INDEX(tblGemProv[Provincie],MATCH(tblGem[[#This Row],[Plaats]],tblGemProv[Gemeentenaam],0))</f>
        <v>Gelderland</v>
      </c>
      <c r="I1129" s="68">
        <f>INDEX(tblGemProv[InwonerAantal],MATCH(tblGem[[#This Row],[Plaats]],tblGemProv[Gemeentenaam],0))</f>
        <v>26365</v>
      </c>
      <c r="J1129" s="69">
        <f>tblGem[[#This Row],[Aantal]]/INDEX($N$5:$N$16,MATCH(tblGem[[#This Row],[Prov]],$M$5:$M$16,0))*100000</f>
        <v>0.24270631128637743</v>
      </c>
      <c r="K1129" s="69">
        <f>tblGem[[#This Row],[Aantal]]/tblGem[[#This Row],[Inwoners]]*100000</f>
        <v>18.964536317087045</v>
      </c>
      <c r="L1129" s="59"/>
      <c r="M1129" s="60"/>
      <c r="N1129" s="58"/>
    </row>
    <row r="1130" spans="2:14" x14ac:dyDescent="0.3">
      <c r="B1130" s="63">
        <v>43912</v>
      </c>
      <c r="C1130" s="66" t="s">
        <v>61</v>
      </c>
      <c r="D1130" s="65">
        <v>10.5</v>
      </c>
      <c r="E1130" s="66">
        <v>7</v>
      </c>
      <c r="F1130" s="67">
        <f>tblGem[[#This Row],[Aantal]]-SUMIFS(tblGem[Aantal],tblGem[Datum],tblGem[[#This Row],[Datum]]-1,tblGem[Plaats],tblGem[[#This Row],[Plaats]])</f>
        <v>4</v>
      </c>
      <c r="G1130" s="59" t="str">
        <f>INDEX(tblGemProv[Grootte],MATCH(tblGem[[#This Row],[Plaats]],tblGemProv[Gemeentenaam],0))</f>
        <v>Middelgroot</v>
      </c>
      <c r="H1130" s="59" t="str">
        <f>INDEX(tblGemProv[Provincie],MATCH(tblGem[[#This Row],[Plaats]],tblGemProv[Gemeentenaam],0))</f>
        <v>Zuid-Holland</v>
      </c>
      <c r="I1130" s="68">
        <f>INDEX(tblGemProv[InwonerAantal],MATCH(tblGem[[#This Row],[Plaats]],tblGemProv[Gemeentenaam],0))</f>
        <v>66854</v>
      </c>
      <c r="J1130" s="69">
        <f>tblGem[[#This Row],[Aantal]]/INDEX($N$5:$N$16,MATCH(tblGem[[#This Row],[Prov]],$M$5:$M$16,0))*100000</f>
        <v>0.19199069667938376</v>
      </c>
      <c r="K1130" s="69">
        <f>tblGem[[#This Row],[Aantal]]/tblGem[[#This Row],[Inwoners]]*100000</f>
        <v>10.470577676728395</v>
      </c>
      <c r="L1130" s="59"/>
      <c r="M1130" s="60"/>
      <c r="N1130" s="58"/>
    </row>
    <row r="1131" spans="2:14" x14ac:dyDescent="0.3">
      <c r="B1131" s="63">
        <v>43912</v>
      </c>
      <c r="C1131" s="66" t="s">
        <v>62</v>
      </c>
      <c r="D1131" s="65">
        <v>22.4</v>
      </c>
      <c r="E1131" s="66">
        <v>8</v>
      </c>
      <c r="F1131" s="67">
        <f>tblGem[[#This Row],[Aantal]]-SUMIFS(tblGem[Aantal],tblGem[Datum],tblGem[[#This Row],[Datum]]-1,tblGem[Plaats],tblGem[[#This Row],[Plaats]])</f>
        <v>1</v>
      </c>
      <c r="G1131" s="59" t="str">
        <f>INDEX(tblGemProv[Grootte],MATCH(tblGem[[#This Row],[Plaats]],tblGemProv[Gemeentenaam],0))</f>
        <v>Klein</v>
      </c>
      <c r="H1131" s="59" t="str">
        <f>INDEX(tblGemProv[Provincie],MATCH(tblGem[[#This Row],[Plaats]],tblGemProv[Gemeentenaam],0))</f>
        <v>Noord-Holland</v>
      </c>
      <c r="I1131" s="68">
        <f>INDEX(tblGemProv[InwonerAantal],MATCH(tblGem[[#This Row],[Plaats]],tblGemProv[Gemeentenaam],0))</f>
        <v>35608</v>
      </c>
      <c r="J1131" s="69">
        <f>tblGem[[#This Row],[Aantal]]/INDEX($N$5:$N$16,MATCH(tblGem[[#This Row],[Prov]],$M$5:$M$16,0))*100000</f>
        <v>0.28256749301175271</v>
      </c>
      <c r="K1131" s="69">
        <f>tblGem[[#This Row],[Aantal]]/tblGem[[#This Row],[Inwoners]]*100000</f>
        <v>22.466861379465289</v>
      </c>
      <c r="L1131" s="59"/>
      <c r="M1131" s="60"/>
      <c r="N1131" s="58"/>
    </row>
    <row r="1132" spans="2:14" x14ac:dyDescent="0.3">
      <c r="B1132" s="63">
        <v>43912</v>
      </c>
      <c r="C1132" s="66" t="s">
        <v>63</v>
      </c>
      <c r="D1132" s="65">
        <v>39.5</v>
      </c>
      <c r="E1132" s="66">
        <v>14</v>
      </c>
      <c r="F1132" s="67">
        <f>tblGem[[#This Row],[Aantal]]-SUMIFS(tblGem[Aantal],tblGem[Datum],tblGem[[#This Row],[Datum]]-1,tblGem[Plaats],tblGem[[#This Row],[Plaats]])</f>
        <v>0</v>
      </c>
      <c r="G1132" s="59" t="str">
        <f>INDEX(tblGemProv[Grootte],MATCH(tblGem[[#This Row],[Plaats]],tblGemProv[Gemeentenaam],0))</f>
        <v>Klein</v>
      </c>
      <c r="H1132" s="59" t="str">
        <f>INDEX(tblGemProv[Provincie],MATCH(tblGem[[#This Row],[Plaats]],tblGemProv[Gemeentenaam],0))</f>
        <v>Drenthe</v>
      </c>
      <c r="I1132" s="68">
        <f>INDEX(tblGemProv[InwonerAantal],MATCH(tblGem[[#This Row],[Plaats]],tblGemProv[Gemeentenaam],0))</f>
        <v>35299</v>
      </c>
      <c r="J1132" s="69">
        <f>tblGem[[#This Row],[Aantal]]/INDEX($N$5:$N$16,MATCH(tblGem[[#This Row],[Prov]],$M$5:$M$16,0))*100000</f>
        <v>2.8449502133712659</v>
      </c>
      <c r="K1132" s="69">
        <f>tblGem[[#This Row],[Aantal]]/tblGem[[#This Row],[Inwoners]]*100000</f>
        <v>39.661180203405195</v>
      </c>
      <c r="L1132" s="59"/>
      <c r="M1132" s="60"/>
      <c r="N1132" s="58"/>
    </row>
    <row r="1133" spans="2:14" x14ac:dyDescent="0.3">
      <c r="B1133" s="63">
        <v>43912</v>
      </c>
      <c r="C1133" s="66" t="s">
        <v>64</v>
      </c>
      <c r="D1133" s="65">
        <v>63.6</v>
      </c>
      <c r="E1133" s="66">
        <v>13</v>
      </c>
      <c r="F1133" s="67">
        <f>tblGem[[#This Row],[Aantal]]-SUMIFS(tblGem[Aantal],tblGem[Datum],tblGem[[#This Row],[Datum]]-1,tblGem[Plaats],tblGem[[#This Row],[Plaats]])</f>
        <v>2</v>
      </c>
      <c r="G1133" s="59" t="str">
        <f>INDEX(tblGemProv[Grootte],MATCH(tblGem[[#This Row],[Plaats]],tblGemProv[Gemeentenaam],0))</f>
        <v>Klein</v>
      </c>
      <c r="H1133" s="59" t="str">
        <f>INDEX(tblGemProv[Provincie],MATCH(tblGem[[#This Row],[Plaats]],tblGemProv[Gemeentenaam],0))</f>
        <v>Noord-Brabant</v>
      </c>
      <c r="I1133" s="68">
        <f>INDEX(tblGemProv[InwonerAantal],MATCH(tblGem[[#This Row],[Plaats]],tblGemProv[Gemeentenaam],0))</f>
        <v>20336</v>
      </c>
      <c r="J1133" s="69">
        <f>tblGem[[#This Row],[Aantal]]/INDEX($N$5:$N$16,MATCH(tblGem[[#This Row],[Prov]],$M$5:$M$16,0))*100000</f>
        <v>0.51418233538452529</v>
      </c>
      <c r="K1133" s="69">
        <f>tblGem[[#This Row],[Aantal]]/tblGem[[#This Row],[Inwoners]]*100000</f>
        <v>63.926042486231317</v>
      </c>
      <c r="L1133" s="59"/>
      <c r="M1133" s="60"/>
      <c r="N1133" s="58"/>
    </row>
    <row r="1134" spans="2:14" x14ac:dyDescent="0.3">
      <c r="B1134" s="63">
        <v>43912</v>
      </c>
      <c r="C1134" s="66" t="s">
        <v>65</v>
      </c>
      <c r="D1134" s="65">
        <v>16</v>
      </c>
      <c r="E1134" s="66">
        <v>4</v>
      </c>
      <c r="F1134" s="67">
        <f>tblGem[[#This Row],[Aantal]]-SUMIFS(tblGem[Aantal],tblGem[Datum],tblGem[[#This Row],[Datum]]-1,tblGem[Plaats],tblGem[[#This Row],[Plaats]])</f>
        <v>0</v>
      </c>
      <c r="G1134" s="59" t="str">
        <f>INDEX(tblGemProv[Grootte],MATCH(tblGem[[#This Row],[Plaats]],tblGemProv[Gemeentenaam],0))</f>
        <v>Klein</v>
      </c>
      <c r="H1134" s="59" t="str">
        <f>INDEX(tblGemProv[Provincie],MATCH(tblGem[[#This Row],[Plaats]],tblGemProv[Gemeentenaam],0))</f>
        <v>Noord-Brabant</v>
      </c>
      <c r="I1134" s="68">
        <f>INDEX(tblGemProv[InwonerAantal],MATCH(tblGem[[#This Row],[Plaats]],tblGemProv[Gemeentenaam],0))</f>
        <v>24911</v>
      </c>
      <c r="J1134" s="69">
        <f>tblGem[[#This Row],[Aantal]]/INDEX($N$5:$N$16,MATCH(tblGem[[#This Row],[Prov]],$M$5:$M$16,0))*100000</f>
        <v>0.15820994934908472</v>
      </c>
      <c r="K1134" s="69">
        <f>tblGem[[#This Row],[Aantal]]/tblGem[[#This Row],[Inwoners]]*100000</f>
        <v>16.057163502067361</v>
      </c>
      <c r="L1134" s="59"/>
      <c r="M1134" s="60"/>
      <c r="N1134" s="58"/>
    </row>
    <row r="1135" spans="2:14" x14ac:dyDescent="0.3">
      <c r="B1135" s="63">
        <v>43912</v>
      </c>
      <c r="C1135" s="66" t="s">
        <v>66</v>
      </c>
      <c r="D1135" s="65">
        <v>17.5</v>
      </c>
      <c r="E1135" s="66">
        <v>5</v>
      </c>
      <c r="F1135" s="67">
        <f>tblGem[[#This Row],[Aantal]]-SUMIFS(tblGem[Aantal],tblGem[Datum],tblGem[[#This Row],[Datum]]-1,tblGem[Plaats],tblGem[[#This Row],[Plaats]])</f>
        <v>0</v>
      </c>
      <c r="G1135" s="59" t="str">
        <f>INDEX(tblGemProv[Grootte],MATCH(tblGem[[#This Row],[Plaats]],tblGemProv[Gemeentenaam],0))</f>
        <v>Klein</v>
      </c>
      <c r="H1135" s="59" t="str">
        <f>INDEX(tblGemProv[Provincie],MATCH(tblGem[[#This Row],[Plaats]],tblGemProv[Gemeentenaam],0))</f>
        <v>Gelderland</v>
      </c>
      <c r="I1135" s="68">
        <f>INDEX(tblGemProv[InwonerAantal],MATCH(tblGem[[#This Row],[Plaats]],tblGemProv[Gemeentenaam],0))</f>
        <v>28195</v>
      </c>
      <c r="J1135" s="69">
        <f>tblGem[[#This Row],[Aantal]]/INDEX($N$5:$N$16,MATCH(tblGem[[#This Row],[Prov]],$M$5:$M$16,0))*100000</f>
        <v>0.24270631128637743</v>
      </c>
      <c r="K1135" s="69">
        <f>tblGem[[#This Row],[Aantal]]/tblGem[[#This Row],[Inwoners]]*100000</f>
        <v>17.733640716439083</v>
      </c>
      <c r="L1135" s="59"/>
      <c r="M1135" s="60"/>
      <c r="N1135" s="58"/>
    </row>
    <row r="1136" spans="2:14" x14ac:dyDescent="0.3">
      <c r="B1136" s="63">
        <v>43912</v>
      </c>
      <c r="C1136" s="66" t="s">
        <v>67</v>
      </c>
      <c r="D1136" s="65">
        <v>28.1</v>
      </c>
      <c r="E1136" s="66">
        <v>8</v>
      </c>
      <c r="F1136" s="67">
        <f>tblGem[[#This Row],[Aantal]]-SUMIFS(tblGem[Aantal],tblGem[Datum],tblGem[[#This Row],[Datum]]-1,tblGem[Plaats],tblGem[[#This Row],[Plaats]])</f>
        <v>3</v>
      </c>
      <c r="G1136" s="59" t="str">
        <f>INDEX(tblGemProv[Grootte],MATCH(tblGem[[#This Row],[Plaats]],tblGemProv[Gemeentenaam],0))</f>
        <v>Klein</v>
      </c>
      <c r="H1136" s="59" t="str">
        <f>INDEX(tblGemProv[Provincie],MATCH(tblGem[[#This Row],[Plaats]],tblGemProv[Gemeentenaam],0))</f>
        <v>Overijssel</v>
      </c>
      <c r="I1136" s="68">
        <f>INDEX(tblGemProv[InwonerAantal],MATCH(tblGem[[#This Row],[Plaats]],tblGemProv[Gemeentenaam],0))</f>
        <v>28242</v>
      </c>
      <c r="J1136" s="69">
        <f>tblGem[[#This Row],[Aantal]]/INDEX($N$5:$N$16,MATCH(tblGem[[#This Row],[Prov]],$M$5:$M$16,0))*100000</f>
        <v>0.69474538016032983</v>
      </c>
      <c r="K1136" s="69">
        <f>tblGem[[#This Row],[Aantal]]/tblGem[[#This Row],[Inwoners]]*100000</f>
        <v>28.326605764464276</v>
      </c>
      <c r="L1136" s="59"/>
      <c r="M1136" s="60"/>
      <c r="N1136" s="58"/>
    </row>
    <row r="1137" spans="2:14" x14ac:dyDescent="0.3">
      <c r="B1137" s="63">
        <v>43912</v>
      </c>
      <c r="C1137" s="66" t="s">
        <v>68</v>
      </c>
      <c r="D1137" s="65">
        <v>0</v>
      </c>
      <c r="E1137" s="66">
        <v>0</v>
      </c>
      <c r="F1137" s="67">
        <f>tblGem[[#This Row],[Aantal]]-SUMIFS(tblGem[Aantal],tblGem[Datum],tblGem[[#This Row],[Datum]]-1,tblGem[Plaats],tblGem[[#This Row],[Plaats]])</f>
        <v>0</v>
      </c>
      <c r="G1137" s="59" t="str">
        <f>INDEX(tblGemProv[Grootte],MATCH(tblGem[[#This Row],[Plaats]],tblGemProv[Gemeentenaam],0))</f>
        <v>Klein</v>
      </c>
      <c r="H1137" s="59" t="str">
        <f>INDEX(tblGemProv[Provincie],MATCH(tblGem[[#This Row],[Plaats]],tblGemProv[Gemeentenaam],0))</f>
        <v>Friesland</v>
      </c>
      <c r="I1137" s="68">
        <f>INDEX(tblGemProv[InwonerAantal],MATCH(tblGem[[#This Row],[Plaats]],tblGemProv[Gemeentenaam],0))</f>
        <v>18904</v>
      </c>
      <c r="J1137" s="69">
        <f>tblGem[[#This Row],[Aantal]]/INDEX($N$5:$N$16,MATCH(tblGem[[#This Row],[Prov]],$M$5:$M$16,0))*100000</f>
        <v>0</v>
      </c>
      <c r="K1137" s="69">
        <f>tblGem[[#This Row],[Aantal]]/tblGem[[#This Row],[Inwoners]]*100000</f>
        <v>0</v>
      </c>
      <c r="L1137" s="59"/>
      <c r="M1137" s="60"/>
      <c r="N1137" s="58"/>
    </row>
    <row r="1138" spans="2:14" x14ac:dyDescent="0.3">
      <c r="B1138" s="63">
        <v>43912</v>
      </c>
      <c r="C1138" s="66" t="s">
        <v>69</v>
      </c>
      <c r="D1138" s="65">
        <v>46.7</v>
      </c>
      <c r="E1138" s="66">
        <v>20</v>
      </c>
      <c r="F1138" s="67">
        <f>tblGem[[#This Row],[Aantal]]-SUMIFS(tblGem[Aantal],tblGem[Datum],tblGem[[#This Row],[Datum]]-1,tblGem[Plaats],tblGem[[#This Row],[Plaats]])</f>
        <v>1</v>
      </c>
      <c r="G1138" s="59" t="str">
        <f>INDEX(tblGemProv[Grootte],MATCH(tblGem[[#This Row],[Plaats]],tblGemProv[Gemeentenaam],0))</f>
        <v>Klein</v>
      </c>
      <c r="H1138" s="59" t="str">
        <f>INDEX(tblGemProv[Provincie],MATCH(tblGem[[#This Row],[Plaats]],tblGemProv[Gemeentenaam],0))</f>
        <v>Utrecht</v>
      </c>
      <c r="I1138" s="68">
        <f>INDEX(tblGemProv[InwonerAantal],MATCH(tblGem[[#This Row],[Plaats]],tblGemProv[Gemeentenaam],0))</f>
        <v>42846</v>
      </c>
      <c r="J1138" s="69">
        <f>tblGem[[#This Row],[Aantal]]/INDEX($N$5:$N$16,MATCH(tblGem[[#This Row],[Prov]],$M$5:$M$16,0))*100000</f>
        <v>1.503173951799224</v>
      </c>
      <c r="K1138" s="69">
        <f>tblGem[[#This Row],[Aantal]]/tblGem[[#This Row],[Inwoners]]*100000</f>
        <v>46.678803155487095</v>
      </c>
      <c r="L1138" s="59"/>
      <c r="M1138" s="60"/>
      <c r="N1138" s="58"/>
    </row>
    <row r="1139" spans="2:14" x14ac:dyDescent="0.3">
      <c r="B1139" s="63">
        <v>43912</v>
      </c>
      <c r="C1139" s="66" t="s">
        <v>70</v>
      </c>
      <c r="D1139" s="65">
        <v>15.6</v>
      </c>
      <c r="E1139" s="66">
        <v>8</v>
      </c>
      <c r="F1139" s="67">
        <f>tblGem[[#This Row],[Aantal]]-SUMIFS(tblGem[Aantal],tblGem[Datum],tblGem[[#This Row],[Datum]]-1,tblGem[Plaats],tblGem[[#This Row],[Plaats]])</f>
        <v>0</v>
      </c>
      <c r="G1139" s="59" t="str">
        <f>INDEX(tblGemProv[Grootte],MATCH(tblGem[[#This Row],[Plaats]],tblGemProv[Gemeentenaam],0))</f>
        <v>Middelgroot</v>
      </c>
      <c r="H1139" s="59" t="str">
        <f>INDEX(tblGemProv[Provincie],MATCH(tblGem[[#This Row],[Plaats]],tblGemProv[Gemeentenaam],0))</f>
        <v>Friesland</v>
      </c>
      <c r="I1139" s="68">
        <f>INDEX(tblGemProv[InwonerAantal],MATCH(tblGem[[#This Row],[Plaats]],tblGemProv[Gemeentenaam],0))</f>
        <v>51742</v>
      </c>
      <c r="J1139" s="69">
        <f>tblGem[[#This Row],[Aantal]]/INDEX($N$5:$N$16,MATCH(tblGem[[#This Row],[Prov]],$M$5:$M$16,0))*100000</f>
        <v>1.2359640828837515</v>
      </c>
      <c r="K1139" s="69">
        <f>tblGem[[#This Row],[Aantal]]/tblGem[[#This Row],[Inwoners]]*100000</f>
        <v>15.461327354953424</v>
      </c>
      <c r="L1139" s="59"/>
      <c r="M1139" s="60"/>
      <c r="N1139" s="58"/>
    </row>
    <row r="1140" spans="2:14" x14ac:dyDescent="0.3">
      <c r="B1140" s="63">
        <v>43912</v>
      </c>
      <c r="C1140" s="66" t="s">
        <v>71</v>
      </c>
      <c r="D1140" s="65">
        <v>9.1</v>
      </c>
      <c r="E1140" s="66">
        <v>4</v>
      </c>
      <c r="F1140" s="67">
        <f>tblGem[[#This Row],[Aantal]]-SUMIFS(tblGem[Aantal],tblGem[Datum],tblGem[[#This Row],[Datum]]-1,tblGem[Plaats],tblGem[[#This Row],[Plaats]])</f>
        <v>1</v>
      </c>
      <c r="G1140" s="59" t="str">
        <f>INDEX(tblGemProv[Grootte],MATCH(tblGem[[#This Row],[Plaats]],tblGemProv[Gemeentenaam],0))</f>
        <v>Klein</v>
      </c>
      <c r="H1140" s="59" t="str">
        <f>INDEX(tblGemProv[Provincie],MATCH(tblGem[[#This Row],[Plaats]],tblGemProv[Gemeentenaam],0))</f>
        <v>Utrecht</v>
      </c>
      <c r="I1140" s="68">
        <f>INDEX(tblGemProv[InwonerAantal],MATCH(tblGem[[#This Row],[Plaats]],tblGemProv[Gemeentenaam],0))</f>
        <v>43620</v>
      </c>
      <c r="J1140" s="69">
        <f>tblGem[[#This Row],[Aantal]]/INDEX($N$5:$N$16,MATCH(tblGem[[#This Row],[Prov]],$M$5:$M$16,0))*100000</f>
        <v>0.30063479035984481</v>
      </c>
      <c r="K1140" s="69">
        <f>tblGem[[#This Row],[Aantal]]/tblGem[[#This Row],[Inwoners]]*100000</f>
        <v>9.1701054562127453</v>
      </c>
      <c r="L1140" s="59"/>
      <c r="M1140" s="60"/>
      <c r="N1140" s="58"/>
    </row>
    <row r="1141" spans="2:14" x14ac:dyDescent="0.3">
      <c r="B1141" s="63">
        <v>43912</v>
      </c>
      <c r="C1141" s="66" t="s">
        <v>72</v>
      </c>
      <c r="D1141" s="65">
        <v>12.4</v>
      </c>
      <c r="E1141" s="66">
        <v>3</v>
      </c>
      <c r="F1141" s="67">
        <f>tblGem[[#This Row],[Aantal]]-SUMIFS(tblGem[Aantal],tblGem[Datum],tblGem[[#This Row],[Datum]]-1,tblGem[Plaats],tblGem[[#This Row],[Plaats]])</f>
        <v>0</v>
      </c>
      <c r="G1141" s="59" t="str">
        <f>INDEX(tblGemProv[Grootte],MATCH(tblGem[[#This Row],[Plaats]],tblGemProv[Gemeentenaam],0))</f>
        <v>Klein</v>
      </c>
      <c r="H1141" s="59" t="str">
        <f>INDEX(tblGemProv[Provincie],MATCH(tblGem[[#This Row],[Plaats]],tblGemProv[Gemeentenaam],0))</f>
        <v>Drenthe</v>
      </c>
      <c r="I1141" s="68">
        <f>INDEX(tblGemProv[InwonerAantal],MATCH(tblGem[[#This Row],[Plaats]],tblGemProv[Gemeentenaam],0))</f>
        <v>23917</v>
      </c>
      <c r="J1141" s="69">
        <f>tblGem[[#This Row],[Aantal]]/INDEX($N$5:$N$16,MATCH(tblGem[[#This Row],[Prov]],$M$5:$M$16,0))*100000</f>
        <v>0.60963218857955703</v>
      </c>
      <c r="K1141" s="69">
        <f>tblGem[[#This Row],[Aantal]]/tblGem[[#This Row],[Inwoners]]*100000</f>
        <v>12.543379186352803</v>
      </c>
      <c r="L1141" s="59"/>
      <c r="M1141" s="60"/>
      <c r="N1141" s="58"/>
    </row>
    <row r="1142" spans="2:14" x14ac:dyDescent="0.3">
      <c r="B1142" s="63">
        <v>43912</v>
      </c>
      <c r="C1142" s="66" t="s">
        <v>73</v>
      </c>
      <c r="D1142" s="65">
        <v>11.6</v>
      </c>
      <c r="E1142" s="66">
        <v>12</v>
      </c>
      <c r="F1142" s="67">
        <f>tblGem[[#This Row],[Aantal]]-SUMIFS(tblGem[Aantal],tblGem[Datum],tblGem[[#This Row],[Datum]]-1,tblGem[Plaats],tblGem[[#This Row],[Plaats]])</f>
        <v>1</v>
      </c>
      <c r="G1142" s="59" t="str">
        <f>INDEX(tblGemProv[Grootte],MATCH(tblGem[[#This Row],[Plaats]],tblGemProv[Gemeentenaam],0))</f>
        <v>Groot</v>
      </c>
      <c r="H1142" s="59" t="str">
        <f>INDEX(tblGemProv[Provincie],MATCH(tblGem[[#This Row],[Plaats]],tblGemProv[Gemeentenaam],0))</f>
        <v>Zuid-Holland</v>
      </c>
      <c r="I1142" s="68">
        <f>INDEX(tblGemProv[InwonerAantal],MATCH(tblGem[[#This Row],[Plaats]],tblGemProv[Gemeentenaam],0))</f>
        <v>102253</v>
      </c>
      <c r="J1142" s="69">
        <f>tblGem[[#This Row],[Aantal]]/INDEX($N$5:$N$16,MATCH(tblGem[[#This Row],[Prov]],$M$5:$M$16,0))*100000</f>
        <v>0.32912690859322935</v>
      </c>
      <c r="K1142" s="69">
        <f>tblGem[[#This Row],[Aantal]]/tblGem[[#This Row],[Inwoners]]*100000</f>
        <v>11.735596999599034</v>
      </c>
      <c r="L1142" s="59"/>
      <c r="M1142" s="60"/>
      <c r="N1142" s="58"/>
    </row>
    <row r="1143" spans="2:14" x14ac:dyDescent="0.3">
      <c r="B1143" s="63">
        <v>43912</v>
      </c>
      <c r="C1143" s="66" t="s">
        <v>74</v>
      </c>
      <c r="D1143" s="65">
        <v>0</v>
      </c>
      <c r="E1143" s="66">
        <v>0</v>
      </c>
      <c r="F1143" s="67">
        <f>tblGem[[#This Row],[Aantal]]-SUMIFS(tblGem[Aantal],tblGem[Datum],tblGem[[#This Row],[Datum]]-1,tblGem[Plaats],tblGem[[#This Row],[Plaats]])</f>
        <v>0</v>
      </c>
      <c r="G1143" s="59" t="str">
        <f>INDEX(tblGemProv[Grootte],MATCH(tblGem[[#This Row],[Plaats]],tblGemProv[Gemeentenaam],0))</f>
        <v>Klein</v>
      </c>
      <c r="H1143" s="59" t="str">
        <f>INDEX(tblGemProv[Provincie],MATCH(tblGem[[#This Row],[Plaats]],tblGemProv[Gemeentenaam],0))</f>
        <v>Groningen</v>
      </c>
      <c r="I1143" s="68">
        <f>INDEX(tblGemProv[InwonerAantal],MATCH(tblGem[[#This Row],[Plaats]],tblGemProv[Gemeentenaam],0))</f>
        <v>24864</v>
      </c>
      <c r="J1143" s="69">
        <f>tblGem[[#This Row],[Aantal]]/INDEX($N$5:$N$16,MATCH(tblGem[[#This Row],[Prov]],$M$5:$M$16,0))*100000</f>
        <v>0</v>
      </c>
      <c r="K1143" s="69">
        <f>tblGem[[#This Row],[Aantal]]/tblGem[[#This Row],[Inwoners]]*100000</f>
        <v>0</v>
      </c>
      <c r="L1143" s="59"/>
      <c r="M1143" s="60"/>
      <c r="N1143" s="58"/>
    </row>
    <row r="1144" spans="2:14" x14ac:dyDescent="0.3">
      <c r="B1144" s="63">
        <v>43912</v>
      </c>
      <c r="C1144" s="66" t="s">
        <v>75</v>
      </c>
      <c r="D1144" s="65">
        <v>5.4</v>
      </c>
      <c r="E1144" s="66">
        <v>3</v>
      </c>
      <c r="F1144" s="67">
        <f>tblGem[[#This Row],[Aantal]]-SUMIFS(tblGem[Aantal],tblGem[Datum],tblGem[[#This Row],[Datum]]-1,tblGem[Plaats],tblGem[[#This Row],[Plaats]])</f>
        <v>0</v>
      </c>
      <c r="G1144" s="59" t="str">
        <f>INDEX(tblGemProv[Grootte],MATCH(tblGem[[#This Row],[Plaats]],tblGemProv[Gemeentenaam],0))</f>
        <v>Middelgroot</v>
      </c>
      <c r="H1144" s="59" t="str">
        <f>INDEX(tblGemProv[Provincie],MATCH(tblGem[[#This Row],[Plaats]],tblGemProv[Gemeentenaam],0))</f>
        <v>Noord-Holland</v>
      </c>
      <c r="I1144" s="68">
        <f>INDEX(tblGemProv[InwonerAantal],MATCH(tblGem[[#This Row],[Plaats]],tblGemProv[Gemeentenaam],0))</f>
        <v>55760</v>
      </c>
      <c r="J1144" s="69">
        <f>tblGem[[#This Row],[Aantal]]/INDEX($N$5:$N$16,MATCH(tblGem[[#This Row],[Prov]],$M$5:$M$16,0))*100000</f>
        <v>0.10596280987940725</v>
      </c>
      <c r="K1144" s="69">
        <f>tblGem[[#This Row],[Aantal]]/tblGem[[#This Row],[Inwoners]]*100000</f>
        <v>5.3802008608321374</v>
      </c>
      <c r="L1144" s="59"/>
      <c r="M1144" s="60"/>
      <c r="N1144" s="58"/>
    </row>
    <row r="1145" spans="2:14" x14ac:dyDescent="0.3">
      <c r="B1145" s="63">
        <v>43912</v>
      </c>
      <c r="C1145" s="66" t="s">
        <v>76</v>
      </c>
      <c r="D1145" s="65">
        <v>68</v>
      </c>
      <c r="E1145" s="66">
        <v>22</v>
      </c>
      <c r="F1145" s="67">
        <f>tblGem[[#This Row],[Aantal]]-SUMIFS(tblGem[Aantal],tblGem[Datum],tblGem[[#This Row],[Datum]]-1,tblGem[Plaats],tblGem[[#This Row],[Plaats]])</f>
        <v>3</v>
      </c>
      <c r="G1145" s="59" t="str">
        <f>INDEX(tblGemProv[Grootte],MATCH(tblGem[[#This Row],[Plaats]],tblGemProv[Gemeentenaam],0))</f>
        <v>Klein</v>
      </c>
      <c r="H1145" s="59" t="str">
        <f>INDEX(tblGemProv[Provincie],MATCH(tblGem[[#This Row],[Plaats]],tblGemProv[Gemeentenaam],0))</f>
        <v>Noord-Brabant</v>
      </c>
      <c r="I1145" s="68">
        <f>INDEX(tblGemProv[InwonerAantal],MATCH(tblGem[[#This Row],[Plaats]],tblGemProv[Gemeentenaam],0))</f>
        <v>32137</v>
      </c>
      <c r="J1145" s="69">
        <f>tblGem[[#This Row],[Aantal]]/INDEX($N$5:$N$16,MATCH(tblGem[[#This Row],[Prov]],$M$5:$M$16,0))*100000</f>
        <v>0.87015472141996597</v>
      </c>
      <c r="K1145" s="69">
        <f>tblGem[[#This Row],[Aantal]]/tblGem[[#This Row],[Inwoners]]*100000</f>
        <v>68.456918816317639</v>
      </c>
      <c r="L1145" s="59"/>
      <c r="M1145" s="60"/>
      <c r="N1145" s="58"/>
    </row>
    <row r="1146" spans="2:14" x14ac:dyDescent="0.3">
      <c r="B1146" s="63">
        <v>43912</v>
      </c>
      <c r="C1146" s="66" t="s">
        <v>77</v>
      </c>
      <c r="D1146" s="65">
        <v>16</v>
      </c>
      <c r="E1146" s="66">
        <v>16</v>
      </c>
      <c r="F1146" s="67">
        <f>tblGem[[#This Row],[Aantal]]-SUMIFS(tblGem[Aantal],tblGem[Datum],tblGem[[#This Row],[Datum]]-1,tblGem[Plaats],tblGem[[#This Row],[Plaats]])</f>
        <v>0</v>
      </c>
      <c r="G1146" s="59" t="str">
        <f>INDEX(tblGemProv[Grootte],MATCH(tblGem[[#This Row],[Plaats]],tblGemProv[Gemeentenaam],0))</f>
        <v>Middelgroot</v>
      </c>
      <c r="H1146" s="59" t="str">
        <f>INDEX(tblGemProv[Provincie],MATCH(tblGem[[#This Row],[Plaats]],tblGemProv[Gemeentenaam],0))</f>
        <v>Overijssel</v>
      </c>
      <c r="I1146" s="68">
        <f>INDEX(tblGemProv[InwonerAantal],MATCH(tblGem[[#This Row],[Plaats]],tblGemProv[Gemeentenaam],0))</f>
        <v>99653</v>
      </c>
      <c r="J1146" s="69">
        <f>tblGem[[#This Row],[Aantal]]/INDEX($N$5:$N$16,MATCH(tblGem[[#This Row],[Prov]],$M$5:$M$16,0))*100000</f>
        <v>1.3894907603206597</v>
      </c>
      <c r="K1146" s="69">
        <f>tblGem[[#This Row],[Aantal]]/tblGem[[#This Row],[Inwoners]]*100000</f>
        <v>16.055713325238578</v>
      </c>
      <c r="L1146" s="59"/>
      <c r="M1146" s="60"/>
      <c r="N1146" s="58"/>
    </row>
    <row r="1147" spans="2:14" x14ac:dyDescent="0.3">
      <c r="B1147" s="63">
        <v>43912</v>
      </c>
      <c r="C1147" s="66" t="s">
        <v>78</v>
      </c>
      <c r="D1147" s="65">
        <v>13.7</v>
      </c>
      <c r="E1147" s="66">
        <v>4</v>
      </c>
      <c r="F1147" s="67">
        <f>tblGem[[#This Row],[Aantal]]-SUMIFS(tblGem[Aantal],tblGem[Datum],tblGem[[#This Row],[Datum]]-1,tblGem[Plaats],tblGem[[#This Row],[Plaats]])</f>
        <v>1</v>
      </c>
      <c r="G1147" s="59" t="str">
        <f>INDEX(tblGemProv[Grootte],MATCH(tblGem[[#This Row],[Plaats]],tblGemProv[Gemeentenaam],0))</f>
        <v>Klein</v>
      </c>
      <c r="H1147" s="59" t="str">
        <f>INDEX(tblGemProv[Provincie],MATCH(tblGem[[#This Row],[Plaats]],tblGemProv[Gemeentenaam],0))</f>
        <v>Noord-Holland</v>
      </c>
      <c r="I1147" s="68">
        <f>INDEX(tblGemProv[InwonerAantal],MATCH(tblGem[[#This Row],[Plaats]],tblGemProv[Gemeentenaam],0))</f>
        <v>28121</v>
      </c>
      <c r="J1147" s="69">
        <f>tblGem[[#This Row],[Aantal]]/INDEX($N$5:$N$16,MATCH(tblGem[[#This Row],[Prov]],$M$5:$M$16,0))*100000</f>
        <v>0.14128374650587636</v>
      </c>
      <c r="K1147" s="69">
        <f>tblGem[[#This Row],[Aantal]]/tblGem[[#This Row],[Inwoners]]*100000</f>
        <v>14.224245225987696</v>
      </c>
      <c r="L1147" s="59"/>
      <c r="M1147" s="60"/>
      <c r="N1147" s="58"/>
    </row>
    <row r="1148" spans="2:14" x14ac:dyDescent="0.3">
      <c r="B1148" s="63">
        <v>43912</v>
      </c>
      <c r="C1148" s="66" t="s">
        <v>79</v>
      </c>
      <c r="D1148" s="65">
        <v>53.1</v>
      </c>
      <c r="E1148" s="66">
        <v>14</v>
      </c>
      <c r="F1148" s="67">
        <f>tblGem[[#This Row],[Aantal]]-SUMIFS(tblGem[Aantal],tblGem[Datum],tblGem[[#This Row],[Datum]]-1,tblGem[Plaats],tblGem[[#This Row],[Plaats]])</f>
        <v>1</v>
      </c>
      <c r="G1148" s="59" t="str">
        <f>INDEX(tblGemProv[Grootte],MATCH(tblGem[[#This Row],[Plaats]],tblGemProv[Gemeentenaam],0))</f>
        <v>Klein</v>
      </c>
      <c r="H1148" s="59" t="str">
        <f>INDEX(tblGemProv[Provincie],MATCH(tblGem[[#This Row],[Plaats]],tblGemProv[Gemeentenaam],0))</f>
        <v>Overijssel</v>
      </c>
      <c r="I1148" s="68">
        <f>INDEX(tblGemProv[InwonerAantal],MATCH(tblGem[[#This Row],[Plaats]],tblGemProv[Gemeentenaam],0))</f>
        <v>26291</v>
      </c>
      <c r="J1148" s="69">
        <f>tblGem[[#This Row],[Aantal]]/INDEX($N$5:$N$16,MATCH(tblGem[[#This Row],[Prov]],$M$5:$M$16,0))*100000</f>
        <v>1.2158044152805771</v>
      </c>
      <c r="K1148" s="69">
        <f>tblGem[[#This Row],[Aantal]]/tblGem[[#This Row],[Inwoners]]*100000</f>
        <v>53.250161652276446</v>
      </c>
      <c r="L1148" s="59"/>
      <c r="M1148" s="60"/>
      <c r="N1148" s="58"/>
    </row>
    <row r="1149" spans="2:14" x14ac:dyDescent="0.3">
      <c r="B1149" s="63">
        <v>43912</v>
      </c>
      <c r="C1149" s="66" t="s">
        <v>80</v>
      </c>
      <c r="D1149" s="65">
        <v>35.9</v>
      </c>
      <c r="E1149" s="66">
        <v>4</v>
      </c>
      <c r="F1149" s="67">
        <f>tblGem[[#This Row],[Aantal]]-SUMIFS(tblGem[Aantal],tblGem[Datum],tblGem[[#This Row],[Datum]]-1,tblGem[Plaats],tblGem[[#This Row],[Plaats]])</f>
        <v>1</v>
      </c>
      <c r="G1149" s="59" t="str">
        <f>INDEX(tblGemProv[Grootte],MATCH(tblGem[[#This Row],[Plaats]],tblGemProv[Gemeentenaam],0))</f>
        <v>Klein</v>
      </c>
      <c r="H1149" s="59" t="str">
        <f>INDEX(tblGemProv[Provincie],MATCH(tblGem[[#This Row],[Plaats]],tblGemProv[Gemeentenaam],0))</f>
        <v>Gelderland</v>
      </c>
      <c r="I1149" s="68">
        <f>INDEX(tblGemProv[InwonerAantal],MATCH(tblGem[[#This Row],[Plaats]],tblGemProv[Gemeentenaam],0))</f>
        <v>11328</v>
      </c>
      <c r="J1149" s="69">
        <f>tblGem[[#This Row],[Aantal]]/INDEX($N$5:$N$16,MATCH(tblGem[[#This Row],[Prov]],$M$5:$M$16,0))*100000</f>
        <v>0.19416504902910195</v>
      </c>
      <c r="K1149" s="69">
        <f>tblGem[[#This Row],[Aantal]]/tblGem[[#This Row],[Inwoners]]*100000</f>
        <v>35.310734463276837</v>
      </c>
      <c r="L1149" s="59"/>
      <c r="M1149" s="60"/>
      <c r="N1149" s="58"/>
    </row>
    <row r="1150" spans="2:14" x14ac:dyDescent="0.3">
      <c r="B1150" s="63">
        <v>43912</v>
      </c>
      <c r="C1150" s="66" t="s">
        <v>81</v>
      </c>
      <c r="D1150" s="65">
        <v>8.6999999999999993</v>
      </c>
      <c r="E1150" s="66">
        <v>5</v>
      </c>
      <c r="F1150" s="67">
        <f>tblGem[[#This Row],[Aantal]]-SUMIFS(tblGem[Aantal],tblGem[Datum],tblGem[[#This Row],[Datum]]-1,tblGem[Plaats],tblGem[[#This Row],[Plaats]])</f>
        <v>0</v>
      </c>
      <c r="G1150" s="59" t="str">
        <f>INDEX(tblGemProv[Grootte],MATCH(tblGem[[#This Row],[Plaats]],tblGemProv[Gemeentenaam],0))</f>
        <v>Middelgroot</v>
      </c>
      <c r="H1150" s="59" t="str">
        <f>INDEX(tblGemProv[Provincie],MATCH(tblGem[[#This Row],[Plaats]],tblGemProv[Gemeentenaam],0))</f>
        <v>Gelderland</v>
      </c>
      <c r="I1150" s="68">
        <f>INDEX(tblGemProv[InwonerAantal],MATCH(tblGem[[#This Row],[Plaats]],tblGemProv[Gemeentenaam],0))</f>
        <v>57382</v>
      </c>
      <c r="J1150" s="69">
        <f>tblGem[[#This Row],[Aantal]]/INDEX($N$5:$N$16,MATCH(tblGem[[#This Row],[Prov]],$M$5:$M$16,0))*100000</f>
        <v>0.24270631128637743</v>
      </c>
      <c r="K1150" s="69">
        <f>tblGem[[#This Row],[Aantal]]/tblGem[[#This Row],[Inwoners]]*100000</f>
        <v>8.7135338607925839</v>
      </c>
      <c r="L1150" s="59"/>
      <c r="M1150" s="60"/>
      <c r="N1150" s="58"/>
    </row>
    <row r="1151" spans="2:14" x14ac:dyDescent="0.3">
      <c r="B1151" s="63">
        <v>43912</v>
      </c>
      <c r="C1151" s="66" t="s">
        <v>82</v>
      </c>
      <c r="D1151" s="65">
        <v>7.7</v>
      </c>
      <c r="E1151" s="66">
        <v>2</v>
      </c>
      <c r="F1151" s="67">
        <f>tblGem[[#This Row],[Aantal]]-SUMIFS(tblGem[Aantal],tblGem[Datum],tblGem[[#This Row],[Datum]]-1,tblGem[Plaats],tblGem[[#This Row],[Plaats]])</f>
        <v>0</v>
      </c>
      <c r="G1151" s="59" t="str">
        <f>INDEX(tblGemProv[Grootte],MATCH(tblGem[[#This Row],[Plaats]],tblGemProv[Gemeentenaam],0))</f>
        <v>Klein</v>
      </c>
      <c r="H1151" s="59" t="str">
        <f>INDEX(tblGemProv[Provincie],MATCH(tblGem[[#This Row],[Plaats]],tblGemProv[Gemeentenaam],0))</f>
        <v>Noord-Brabant</v>
      </c>
      <c r="I1151" s="68">
        <f>INDEX(tblGemProv[InwonerAantal],MATCH(tblGem[[#This Row],[Plaats]],tblGemProv[Gemeentenaam],0))</f>
        <v>25777</v>
      </c>
      <c r="J1151" s="69">
        <f>tblGem[[#This Row],[Aantal]]/INDEX($N$5:$N$16,MATCH(tblGem[[#This Row],[Prov]],$M$5:$M$16,0))*100000</f>
        <v>7.9104974674542361E-2</v>
      </c>
      <c r="K1151" s="69">
        <f>tblGem[[#This Row],[Aantal]]/tblGem[[#This Row],[Inwoners]]*100000</f>
        <v>7.7588547930325475</v>
      </c>
      <c r="L1151" s="59"/>
      <c r="M1151" s="60"/>
      <c r="N1151" s="58"/>
    </row>
    <row r="1152" spans="2:14" x14ac:dyDescent="0.3">
      <c r="B1152" s="63">
        <v>43912</v>
      </c>
      <c r="C1152" s="66" t="s">
        <v>83</v>
      </c>
      <c r="D1152" s="65">
        <v>11</v>
      </c>
      <c r="E1152" s="66">
        <v>13</v>
      </c>
      <c r="F1152" s="67">
        <f>tblGem[[#This Row],[Aantal]]-SUMIFS(tblGem[Aantal],tblGem[Datum],tblGem[[#This Row],[Datum]]-1,tblGem[Plaats],tblGem[[#This Row],[Plaats]])</f>
        <v>1</v>
      </c>
      <c r="G1152" s="59" t="str">
        <f>INDEX(tblGemProv[Grootte],MATCH(tblGem[[#This Row],[Plaats]],tblGemProv[Gemeentenaam],0))</f>
        <v>Groot</v>
      </c>
      <c r="H1152" s="59" t="str">
        <f>INDEX(tblGemProv[Provincie],MATCH(tblGem[[#This Row],[Plaats]],tblGemProv[Gemeentenaam],0))</f>
        <v>Zuid-Holland</v>
      </c>
      <c r="I1152" s="68">
        <f>INDEX(tblGemProv[InwonerAantal],MATCH(tblGem[[#This Row],[Plaats]],tblGemProv[Gemeentenaam],0))</f>
        <v>118426</v>
      </c>
      <c r="J1152" s="69">
        <f>tblGem[[#This Row],[Aantal]]/INDEX($N$5:$N$16,MATCH(tblGem[[#This Row],[Prov]],$M$5:$M$16,0))*100000</f>
        <v>0.35655415097599841</v>
      </c>
      <c r="K1152" s="69">
        <f>tblGem[[#This Row],[Aantal]]/tblGem[[#This Row],[Inwoners]]*100000</f>
        <v>10.977319169776907</v>
      </c>
      <c r="L1152" s="59"/>
      <c r="M1152" s="60"/>
      <c r="N1152" s="58"/>
    </row>
    <row r="1153" spans="2:14" x14ac:dyDescent="0.3">
      <c r="B1153" s="63">
        <v>43912</v>
      </c>
      <c r="C1153" s="66" t="s">
        <v>84</v>
      </c>
      <c r="D1153" s="65">
        <v>10.199999999999999</v>
      </c>
      <c r="E1153" s="66">
        <v>2</v>
      </c>
      <c r="F1153" s="67">
        <f>tblGem[[#This Row],[Aantal]]-SUMIFS(tblGem[Aantal],tblGem[Datum],tblGem[[#This Row],[Datum]]-1,tblGem[Plaats],tblGem[[#This Row],[Plaats]])</f>
        <v>0</v>
      </c>
      <c r="G1153" s="59" t="str">
        <f>INDEX(tblGemProv[Grootte],MATCH(tblGem[[#This Row],[Plaats]],tblGemProv[Gemeentenaam],0))</f>
        <v>Klein</v>
      </c>
      <c r="H1153" s="59" t="str">
        <f>INDEX(tblGemProv[Provincie],MATCH(tblGem[[#This Row],[Plaats]],tblGemProv[Gemeentenaam],0))</f>
        <v>Noord-Holland</v>
      </c>
      <c r="I1153" s="68">
        <f>INDEX(tblGemProv[InwonerAantal],MATCH(tblGem[[#This Row],[Plaats]],tblGemProv[Gemeentenaam],0))</f>
        <v>19440</v>
      </c>
      <c r="J1153" s="69">
        <f>tblGem[[#This Row],[Aantal]]/INDEX($N$5:$N$16,MATCH(tblGem[[#This Row],[Prov]],$M$5:$M$16,0))*100000</f>
        <v>7.0641873252938178E-2</v>
      </c>
      <c r="K1153" s="69">
        <f>tblGem[[#This Row],[Aantal]]/tblGem[[#This Row],[Inwoners]]*100000</f>
        <v>10.288065843621398</v>
      </c>
      <c r="L1153" s="59"/>
      <c r="M1153" s="60"/>
      <c r="N1153" s="58"/>
    </row>
    <row r="1154" spans="2:14" x14ac:dyDescent="0.3">
      <c r="B1154" s="63">
        <v>43912</v>
      </c>
      <c r="C1154" s="66" t="s">
        <v>85</v>
      </c>
      <c r="D1154" s="65">
        <v>51.6</v>
      </c>
      <c r="E1154" s="66">
        <v>14</v>
      </c>
      <c r="F1154" s="67">
        <f>tblGem[[#This Row],[Aantal]]-SUMIFS(tblGem[Aantal],tblGem[Datum],tblGem[[#This Row],[Datum]]-1,tblGem[Plaats],tblGem[[#This Row],[Plaats]])</f>
        <v>0</v>
      </c>
      <c r="G1154" s="59" t="str">
        <f>INDEX(tblGemProv[Grootte],MATCH(tblGem[[#This Row],[Plaats]],tblGemProv[Gemeentenaam],0))</f>
        <v>Klein</v>
      </c>
      <c r="H1154" s="59" t="str">
        <f>INDEX(tblGemProv[Provincie],MATCH(tblGem[[#This Row],[Plaats]],tblGemProv[Gemeentenaam],0))</f>
        <v>Noord-Brabant</v>
      </c>
      <c r="I1154" s="68">
        <f>INDEX(tblGemProv[InwonerAantal],MATCH(tblGem[[#This Row],[Plaats]],tblGemProv[Gemeentenaam],0))</f>
        <v>27063</v>
      </c>
      <c r="J1154" s="69">
        <f>tblGem[[#This Row],[Aantal]]/INDEX($N$5:$N$16,MATCH(tblGem[[#This Row],[Prov]],$M$5:$M$16,0))*100000</f>
        <v>0.55373482272179653</v>
      </c>
      <c r="K1154" s="69">
        <f>tblGem[[#This Row],[Aantal]]/tblGem[[#This Row],[Inwoners]]*100000</f>
        <v>51.731145844880466</v>
      </c>
      <c r="L1154" s="59"/>
      <c r="M1154" s="60"/>
      <c r="N1154" s="58"/>
    </row>
    <row r="1155" spans="2:14" x14ac:dyDescent="0.3">
      <c r="B1155" s="63">
        <v>43912</v>
      </c>
      <c r="C1155" s="66" t="s">
        <v>86</v>
      </c>
      <c r="D1155" s="65">
        <v>24.5</v>
      </c>
      <c r="E1155" s="66">
        <v>10</v>
      </c>
      <c r="F1155" s="67">
        <f>tblGem[[#This Row],[Aantal]]-SUMIFS(tblGem[Aantal],tblGem[Datum],tblGem[[#This Row],[Datum]]-1,tblGem[Plaats],tblGem[[#This Row],[Plaats]])</f>
        <v>-1</v>
      </c>
      <c r="G1155" s="59" t="str">
        <f>INDEX(tblGemProv[Grootte],MATCH(tblGem[[#This Row],[Plaats]],tblGemProv[Gemeentenaam],0))</f>
        <v>Klein</v>
      </c>
      <c r="H1155" s="59" t="str">
        <f>INDEX(tblGemProv[Provincie],MATCH(tblGem[[#This Row],[Plaats]],tblGemProv[Gemeentenaam],0))</f>
        <v>Flevoland</v>
      </c>
      <c r="I1155" s="68">
        <f>INDEX(tblGemProv[InwonerAantal],MATCH(tblGem[[#This Row],[Plaats]],tblGemProv[Gemeentenaam],0))</f>
        <v>40735</v>
      </c>
      <c r="J1155" s="69">
        <f>tblGem[[#This Row],[Aantal]]/INDEX($N$5:$N$16,MATCH(tblGem[[#This Row],[Prov]],$M$5:$M$16,0))*100000</f>
        <v>2.4291301285009839</v>
      </c>
      <c r="K1155" s="69">
        <f>tblGem[[#This Row],[Aantal]]/tblGem[[#This Row],[Inwoners]]*100000</f>
        <v>24.548913710568307</v>
      </c>
      <c r="L1155" s="59"/>
      <c r="M1155" s="60"/>
      <c r="N1155" s="58"/>
    </row>
    <row r="1156" spans="2:14" x14ac:dyDescent="0.3">
      <c r="B1156" s="63">
        <v>43912</v>
      </c>
      <c r="C1156" s="66" t="s">
        <v>87</v>
      </c>
      <c r="D1156" s="65">
        <v>26.6</v>
      </c>
      <c r="E1156" s="66">
        <v>5</v>
      </c>
      <c r="F1156" s="67">
        <f>tblGem[[#This Row],[Aantal]]-SUMIFS(tblGem[Aantal],tblGem[Datum],tblGem[[#This Row],[Datum]]-1,tblGem[Plaats],tblGem[[#This Row],[Plaats]])</f>
        <v>0</v>
      </c>
      <c r="G1156" s="59" t="str">
        <f>INDEX(tblGemProv[Grootte],MATCH(tblGem[[#This Row],[Plaats]],tblGemProv[Gemeentenaam],0))</f>
        <v>Klein</v>
      </c>
      <c r="H1156" s="59" t="str">
        <f>INDEX(tblGemProv[Provincie],MATCH(tblGem[[#This Row],[Plaats]],tblGemProv[Gemeentenaam],0))</f>
        <v>Gelderland</v>
      </c>
      <c r="I1156" s="68">
        <f>INDEX(tblGemProv[InwonerAantal],MATCH(tblGem[[#This Row],[Plaats]],tblGemProv[Gemeentenaam],0))</f>
        <v>18701</v>
      </c>
      <c r="J1156" s="69">
        <f>tblGem[[#This Row],[Aantal]]/INDEX($N$5:$N$16,MATCH(tblGem[[#This Row],[Prov]],$M$5:$M$16,0))*100000</f>
        <v>0.24270631128637743</v>
      </c>
      <c r="K1156" s="69">
        <f>tblGem[[#This Row],[Aantal]]/tblGem[[#This Row],[Inwoners]]*100000</f>
        <v>26.736538153039945</v>
      </c>
      <c r="L1156" s="59"/>
      <c r="M1156" s="60"/>
      <c r="N1156" s="58"/>
    </row>
    <row r="1157" spans="2:14" x14ac:dyDescent="0.3">
      <c r="B1157" s="63">
        <v>43912</v>
      </c>
      <c r="C1157" s="66" t="s">
        <v>88</v>
      </c>
      <c r="D1157" s="65">
        <v>7.9</v>
      </c>
      <c r="E1157" s="66">
        <v>2</v>
      </c>
      <c r="F1157" s="67">
        <f>tblGem[[#This Row],[Aantal]]-SUMIFS(tblGem[Aantal],tblGem[Datum],tblGem[[#This Row],[Datum]]-1,tblGem[Plaats],tblGem[[#This Row],[Plaats]])</f>
        <v>0</v>
      </c>
      <c r="G1157" s="59" t="str">
        <f>INDEX(tblGemProv[Grootte],MATCH(tblGem[[#This Row],[Plaats]],tblGemProv[Gemeentenaam],0))</f>
        <v>Klein</v>
      </c>
      <c r="H1157" s="59" t="str">
        <f>INDEX(tblGemProv[Provincie],MATCH(tblGem[[#This Row],[Plaats]],tblGemProv[Gemeentenaam],0))</f>
        <v>Gelderland</v>
      </c>
      <c r="I1157" s="68">
        <f>INDEX(tblGemProv[InwonerAantal],MATCH(tblGem[[#This Row],[Plaats]],tblGemProv[Gemeentenaam],0))</f>
        <v>25438</v>
      </c>
      <c r="J1157" s="69">
        <f>tblGem[[#This Row],[Aantal]]/INDEX($N$5:$N$16,MATCH(tblGem[[#This Row],[Prov]],$M$5:$M$16,0))*100000</f>
        <v>9.7082524514550975E-2</v>
      </c>
      <c r="K1157" s="69">
        <f>tblGem[[#This Row],[Aantal]]/tblGem[[#This Row],[Inwoners]]*100000</f>
        <v>7.8622533218020285</v>
      </c>
      <c r="L1157" s="59"/>
      <c r="M1157" s="60"/>
      <c r="N1157" s="58"/>
    </row>
    <row r="1158" spans="2:14" x14ac:dyDescent="0.3">
      <c r="B1158" s="63">
        <v>43912</v>
      </c>
      <c r="C1158" s="66" t="s">
        <v>89</v>
      </c>
      <c r="D1158" s="65">
        <v>37.9</v>
      </c>
      <c r="E1158" s="66">
        <v>12</v>
      </c>
      <c r="F1158" s="67">
        <f>tblGem[[#This Row],[Aantal]]-SUMIFS(tblGem[Aantal],tblGem[Datum],tblGem[[#This Row],[Datum]]-1,tblGem[Plaats],tblGem[[#This Row],[Plaats]])</f>
        <v>1</v>
      </c>
      <c r="G1158" s="59" t="str">
        <f>INDEX(tblGemProv[Grootte],MATCH(tblGem[[#This Row],[Plaats]],tblGemProv[Gemeentenaam],0))</f>
        <v>Klein</v>
      </c>
      <c r="H1158" s="59" t="str">
        <f>INDEX(tblGemProv[Provincie],MATCH(tblGem[[#This Row],[Plaats]],tblGemProv[Gemeentenaam],0))</f>
        <v>Limburg</v>
      </c>
      <c r="I1158" s="68">
        <f>INDEX(tblGemProv[InwonerAantal],MATCH(tblGem[[#This Row],[Plaats]],tblGemProv[Gemeentenaam],0))</f>
        <v>31751</v>
      </c>
      <c r="J1158" s="69">
        <f>tblGem[[#This Row],[Aantal]]/INDEX($N$5:$N$16,MATCH(tblGem[[#This Row],[Prov]],$M$5:$M$16,0))*100000</f>
        <v>1.0741157789398119</v>
      </c>
      <c r="K1158" s="69">
        <f>tblGem[[#This Row],[Aantal]]/tblGem[[#This Row],[Inwoners]]*100000</f>
        <v>37.794085225662187</v>
      </c>
      <c r="L1158" s="59"/>
      <c r="M1158" s="60"/>
      <c r="N1158" s="58"/>
    </row>
    <row r="1159" spans="2:14" x14ac:dyDescent="0.3">
      <c r="B1159" s="63">
        <v>43912</v>
      </c>
      <c r="C1159" s="66" t="s">
        <v>90</v>
      </c>
      <c r="D1159" s="65">
        <v>13.9</v>
      </c>
      <c r="E1159" s="66">
        <v>5</v>
      </c>
      <c r="F1159" s="67">
        <f>tblGem[[#This Row],[Aantal]]-SUMIFS(tblGem[Aantal],tblGem[Datum],tblGem[[#This Row],[Datum]]-1,tblGem[Plaats],tblGem[[#This Row],[Plaats]])</f>
        <v>1</v>
      </c>
      <c r="G1159" s="59" t="str">
        <f>INDEX(tblGemProv[Grootte],MATCH(tblGem[[#This Row],[Plaats]],tblGemProv[Gemeentenaam],0))</f>
        <v>Klein</v>
      </c>
      <c r="H1159" s="59" t="str">
        <f>INDEX(tblGemProv[Provincie],MATCH(tblGem[[#This Row],[Plaats]],tblGemProv[Gemeentenaam],0))</f>
        <v>Noord-Holland</v>
      </c>
      <c r="I1159" s="68">
        <f>INDEX(tblGemProv[InwonerAantal],MATCH(tblGem[[#This Row],[Plaats]],tblGemProv[Gemeentenaam],0))</f>
        <v>35953</v>
      </c>
      <c r="J1159" s="69">
        <f>tblGem[[#This Row],[Aantal]]/INDEX($N$5:$N$16,MATCH(tblGem[[#This Row],[Prov]],$M$5:$M$16,0))*100000</f>
        <v>0.17660468313234542</v>
      </c>
      <c r="K1159" s="69">
        <f>tblGem[[#This Row],[Aantal]]/tblGem[[#This Row],[Inwoners]]*100000</f>
        <v>13.907045309153617</v>
      </c>
      <c r="L1159" s="59"/>
      <c r="M1159" s="60"/>
      <c r="N1159" s="58"/>
    </row>
    <row r="1160" spans="2:14" x14ac:dyDescent="0.3">
      <c r="B1160" s="63">
        <v>43912</v>
      </c>
      <c r="C1160" s="66" t="s">
        <v>91</v>
      </c>
      <c r="D1160" s="65">
        <v>13.8</v>
      </c>
      <c r="E1160" s="66">
        <v>16</v>
      </c>
      <c r="F1160" s="67">
        <f>tblGem[[#This Row],[Aantal]]-SUMIFS(tblGem[Aantal],tblGem[Datum],tblGem[[#This Row],[Datum]]-1,tblGem[Plaats],tblGem[[#This Row],[Plaats]])</f>
        <v>3</v>
      </c>
      <c r="G1160" s="59" t="str">
        <f>INDEX(tblGemProv[Grootte],MATCH(tblGem[[#This Row],[Plaats]],tblGemProv[Gemeentenaam],0))</f>
        <v>Groot</v>
      </c>
      <c r="H1160" s="59" t="str">
        <f>INDEX(tblGemProv[Provincie],MATCH(tblGem[[#This Row],[Plaats]],tblGemProv[Gemeentenaam],0))</f>
        <v>Gelderland</v>
      </c>
      <c r="I1160" s="68">
        <f>INDEX(tblGemProv[InwonerAantal],MATCH(tblGem[[#This Row],[Plaats]],tblGemProv[Gemeentenaam],0))</f>
        <v>114682</v>
      </c>
      <c r="J1160" s="69">
        <f>tblGem[[#This Row],[Aantal]]/INDEX($N$5:$N$16,MATCH(tblGem[[#This Row],[Prov]],$M$5:$M$16,0))*100000</f>
        <v>0.7766601961164078</v>
      </c>
      <c r="K1160" s="69">
        <f>tblGem[[#This Row],[Aantal]]/tblGem[[#This Row],[Inwoners]]*100000</f>
        <v>13.95162274812089</v>
      </c>
      <c r="L1160" s="59"/>
      <c r="M1160" s="60"/>
      <c r="N1160" s="58"/>
    </row>
    <row r="1161" spans="2:14" x14ac:dyDescent="0.3">
      <c r="B1161" s="63">
        <v>43912</v>
      </c>
      <c r="C1161" s="66" t="s">
        <v>92</v>
      </c>
      <c r="D1161" s="65">
        <v>11</v>
      </c>
      <c r="E1161" s="66">
        <v>1</v>
      </c>
      <c r="F1161" s="67">
        <f>tblGem[[#This Row],[Aantal]]-SUMIFS(tblGem[Aantal],tblGem[Datum],tblGem[[#This Row],[Datum]]-1,tblGem[Plaats],tblGem[[#This Row],[Plaats]])</f>
        <v>0</v>
      </c>
      <c r="G1161" s="59" t="str">
        <f>INDEX(tblGemProv[Grootte],MATCH(tblGem[[#This Row],[Plaats]],tblGemProv[Gemeentenaam],0))</f>
        <v>Klein</v>
      </c>
      <c r="H1161" s="59" t="str">
        <f>INDEX(tblGemProv[Provincie],MATCH(tblGem[[#This Row],[Plaats]],tblGemProv[Gemeentenaam],0))</f>
        <v>Utrecht</v>
      </c>
      <c r="I1161" s="68">
        <f>INDEX(tblGemProv[InwonerAantal],MATCH(tblGem[[#This Row],[Plaats]],tblGemProv[Gemeentenaam],0))</f>
        <v>9112</v>
      </c>
      <c r="J1161" s="69">
        <f>tblGem[[#This Row],[Aantal]]/INDEX($N$5:$N$16,MATCH(tblGem[[#This Row],[Prov]],$M$5:$M$16,0))*100000</f>
        <v>7.5158697589961201E-2</v>
      </c>
      <c r="K1161" s="69">
        <f>tblGem[[#This Row],[Aantal]]/tblGem[[#This Row],[Inwoners]]*100000</f>
        <v>10.974539069359087</v>
      </c>
      <c r="L1161" s="59"/>
      <c r="M1161" s="60"/>
      <c r="N1161" s="58"/>
    </row>
    <row r="1162" spans="2:14" x14ac:dyDescent="0.3">
      <c r="B1162" s="63">
        <v>43912</v>
      </c>
      <c r="C1162" s="66" t="s">
        <v>93</v>
      </c>
      <c r="D1162" s="65">
        <v>47.1</v>
      </c>
      <c r="E1162" s="66">
        <v>9</v>
      </c>
      <c r="F1162" s="67">
        <f>tblGem[[#This Row],[Aantal]]-SUMIFS(tblGem[Aantal],tblGem[Datum],tblGem[[#This Row],[Datum]]-1,tblGem[Plaats],tblGem[[#This Row],[Plaats]])</f>
        <v>2</v>
      </c>
      <c r="G1162" s="59" t="str">
        <f>INDEX(tblGemProv[Grootte],MATCH(tblGem[[#This Row],[Plaats]],tblGemProv[Gemeentenaam],0))</f>
        <v>Klein</v>
      </c>
      <c r="H1162" s="59" t="str">
        <f>INDEX(tblGemProv[Provincie],MATCH(tblGem[[#This Row],[Plaats]],tblGemProv[Gemeentenaam],0))</f>
        <v>Noord-Brabant</v>
      </c>
      <c r="I1162" s="68">
        <f>INDEX(tblGemProv[InwonerAantal],MATCH(tblGem[[#This Row],[Plaats]],tblGemProv[Gemeentenaam],0))</f>
        <v>18778</v>
      </c>
      <c r="J1162" s="69">
        <f>tblGem[[#This Row],[Aantal]]/INDEX($N$5:$N$16,MATCH(tblGem[[#This Row],[Prov]],$M$5:$M$16,0))*100000</f>
        <v>0.35597238603544057</v>
      </c>
      <c r="K1162" s="69">
        <f>tblGem[[#This Row],[Aantal]]/tblGem[[#This Row],[Inwoners]]*100000</f>
        <v>47.928426882522096</v>
      </c>
      <c r="L1162" s="59"/>
      <c r="M1162" s="60"/>
      <c r="N1162" s="58"/>
    </row>
    <row r="1163" spans="2:14" x14ac:dyDescent="0.3">
      <c r="B1163" s="63">
        <v>43912</v>
      </c>
      <c r="C1163" s="66" t="s">
        <v>94</v>
      </c>
      <c r="D1163" s="65">
        <v>23.4</v>
      </c>
      <c r="E1163" s="66">
        <v>6</v>
      </c>
      <c r="F1163" s="67">
        <f>tblGem[[#This Row],[Aantal]]-SUMIFS(tblGem[Aantal],tblGem[Datum],tblGem[[#This Row],[Datum]]-1,tblGem[Plaats],tblGem[[#This Row],[Plaats]])</f>
        <v>0</v>
      </c>
      <c r="G1163" s="59" t="str">
        <f>INDEX(tblGemProv[Grootte],MATCH(tblGem[[#This Row],[Plaats]],tblGemProv[Gemeentenaam],0))</f>
        <v>Klein</v>
      </c>
      <c r="H1163" s="59" t="str">
        <f>INDEX(tblGemProv[Provincie],MATCH(tblGem[[#This Row],[Plaats]],tblGemProv[Gemeentenaam],0))</f>
        <v>Limburg</v>
      </c>
      <c r="I1163" s="68">
        <f>INDEX(tblGemProv[InwonerAantal],MATCH(tblGem[[#This Row],[Plaats]],tblGemProv[Gemeentenaam],0))</f>
        <v>25566</v>
      </c>
      <c r="J1163" s="69">
        <f>tblGem[[#This Row],[Aantal]]/INDEX($N$5:$N$16,MATCH(tblGem[[#This Row],[Prov]],$M$5:$M$16,0))*100000</f>
        <v>0.53705788946990596</v>
      </c>
      <c r="K1163" s="69">
        <f>tblGem[[#This Row],[Aantal]]/tblGem[[#This Row],[Inwoners]]*100000</f>
        <v>23.468669326449191</v>
      </c>
      <c r="L1163" s="59"/>
      <c r="M1163" s="60"/>
      <c r="N1163" s="58"/>
    </row>
    <row r="1164" spans="2:14" x14ac:dyDescent="0.3">
      <c r="B1164" s="63">
        <v>43912</v>
      </c>
      <c r="C1164" s="66" t="s">
        <v>95</v>
      </c>
      <c r="D1164" s="65">
        <v>19.899999999999999</v>
      </c>
      <c r="E1164" s="66">
        <v>46</v>
      </c>
      <c r="F1164" s="67">
        <f>tblGem[[#This Row],[Aantal]]-SUMIFS(tblGem[Aantal],tblGem[Datum],tblGem[[#This Row],[Datum]]-1,tblGem[Plaats],tblGem[[#This Row],[Plaats]])</f>
        <v>11</v>
      </c>
      <c r="G1164" s="59" t="str">
        <f>INDEX(tblGemProv[Grootte],MATCH(tblGem[[#This Row],[Plaats]],tblGemProv[Gemeentenaam],0))</f>
        <v>Groot</v>
      </c>
      <c r="H1164" s="59" t="str">
        <f>INDEX(tblGemProv[Provincie],MATCH(tblGem[[#This Row],[Plaats]],tblGemProv[Gemeentenaam],0))</f>
        <v>Noord-Brabant</v>
      </c>
      <c r="I1164" s="68">
        <f>INDEX(tblGemProv[InwonerAantal],MATCH(tblGem[[#This Row],[Plaats]],tblGemProv[Gemeentenaam],0))</f>
        <v>229126</v>
      </c>
      <c r="J1164" s="69">
        <f>tblGem[[#This Row],[Aantal]]/INDEX($N$5:$N$16,MATCH(tblGem[[#This Row],[Prov]],$M$5:$M$16,0))*100000</f>
        <v>1.8194144175144742</v>
      </c>
      <c r="K1164" s="69">
        <f>tblGem[[#This Row],[Aantal]]/tblGem[[#This Row],[Inwoners]]*100000</f>
        <v>20.076289901626179</v>
      </c>
      <c r="L1164" s="59"/>
      <c r="M1164" s="60"/>
      <c r="N1164" s="58"/>
    </row>
    <row r="1165" spans="2:14" x14ac:dyDescent="0.3">
      <c r="B1165" s="63">
        <v>43912</v>
      </c>
      <c r="C1165" s="66" t="s">
        <v>96</v>
      </c>
      <c r="D1165" s="65">
        <v>13</v>
      </c>
      <c r="E1165" s="66">
        <v>3</v>
      </c>
      <c r="F1165" s="67">
        <f>tblGem[[#This Row],[Aantal]]-SUMIFS(tblGem[Aantal],tblGem[Datum],tblGem[[#This Row],[Datum]]-1,tblGem[Plaats],tblGem[[#This Row],[Plaats]])</f>
        <v>1</v>
      </c>
      <c r="G1165" s="59" t="str">
        <f>INDEX(tblGemProv[Grootte],MATCH(tblGem[[#This Row],[Plaats]],tblGemProv[Gemeentenaam],0))</f>
        <v>Klein</v>
      </c>
      <c r="H1165" s="59" t="str">
        <f>INDEX(tblGemProv[Provincie],MATCH(tblGem[[#This Row],[Plaats]],tblGemProv[Gemeentenaam],0))</f>
        <v>Gelderland</v>
      </c>
      <c r="I1165" s="68">
        <f>INDEX(tblGemProv[InwonerAantal],MATCH(tblGem[[#This Row],[Plaats]],tblGemProv[Gemeentenaam],0))</f>
        <v>23107</v>
      </c>
      <c r="J1165" s="69">
        <f>tblGem[[#This Row],[Aantal]]/INDEX($N$5:$N$16,MATCH(tblGem[[#This Row],[Prov]],$M$5:$M$16,0))*100000</f>
        <v>0.14562378677182647</v>
      </c>
      <c r="K1165" s="69">
        <f>tblGem[[#This Row],[Aantal]]/tblGem[[#This Row],[Inwoners]]*100000</f>
        <v>12.983078720733976</v>
      </c>
      <c r="L1165" s="59"/>
      <c r="M1165" s="60"/>
      <c r="N1165" s="58"/>
    </row>
    <row r="1166" spans="2:14" x14ac:dyDescent="0.3">
      <c r="B1166" s="63">
        <v>43912</v>
      </c>
      <c r="C1166" s="66" t="s">
        <v>97</v>
      </c>
      <c r="D1166" s="65">
        <v>3.7</v>
      </c>
      <c r="E1166" s="66">
        <v>4</v>
      </c>
      <c r="F1166" s="67">
        <f>tblGem[[#This Row],[Aantal]]-SUMIFS(tblGem[Aantal],tblGem[Datum],tblGem[[#This Row],[Datum]]-1,tblGem[Plaats],tblGem[[#This Row],[Plaats]])</f>
        <v>0</v>
      </c>
      <c r="G1166" s="59" t="str">
        <f>INDEX(tblGemProv[Grootte],MATCH(tblGem[[#This Row],[Plaats]],tblGemProv[Gemeentenaam],0))</f>
        <v>Groot</v>
      </c>
      <c r="H1166" s="59" t="str">
        <f>INDEX(tblGemProv[Provincie],MATCH(tblGem[[#This Row],[Plaats]],tblGemProv[Gemeentenaam],0))</f>
        <v>Drenthe</v>
      </c>
      <c r="I1166" s="68">
        <f>INDEX(tblGemProv[InwonerAantal],MATCH(tblGem[[#This Row],[Plaats]],tblGemProv[Gemeentenaam],0))</f>
        <v>107192</v>
      </c>
      <c r="J1166" s="69">
        <f>tblGem[[#This Row],[Aantal]]/INDEX($N$5:$N$16,MATCH(tblGem[[#This Row],[Prov]],$M$5:$M$16,0))*100000</f>
        <v>0.8128429181060759</v>
      </c>
      <c r="K1166" s="69">
        <f>tblGem[[#This Row],[Aantal]]/tblGem[[#This Row],[Inwoners]]*100000</f>
        <v>3.7316217628181207</v>
      </c>
      <c r="L1166" s="59"/>
      <c r="M1166" s="60"/>
      <c r="N1166" s="58"/>
    </row>
    <row r="1167" spans="2:14" x14ac:dyDescent="0.3">
      <c r="B1167" s="63">
        <v>43912</v>
      </c>
      <c r="C1167" s="66" t="s">
        <v>98</v>
      </c>
      <c r="D1167" s="65">
        <v>37.799999999999997</v>
      </c>
      <c r="E1167" s="66">
        <v>7</v>
      </c>
      <c r="F1167" s="67">
        <f>tblGem[[#This Row],[Aantal]]-SUMIFS(tblGem[Aantal],tblGem[Datum],tblGem[[#This Row],[Datum]]-1,tblGem[Plaats],tblGem[[#This Row],[Plaats]])</f>
        <v>1</v>
      </c>
      <c r="G1167" s="59" t="str">
        <f>INDEX(tblGemProv[Grootte],MATCH(tblGem[[#This Row],[Plaats]],tblGemProv[Gemeentenaam],0))</f>
        <v>Klein</v>
      </c>
      <c r="H1167" s="59" t="str">
        <f>INDEX(tblGemProv[Provincie],MATCH(tblGem[[#This Row],[Plaats]],tblGemProv[Gemeentenaam],0))</f>
        <v>Noord-Holland</v>
      </c>
      <c r="I1167" s="68">
        <f>INDEX(tblGemProv[InwonerAantal],MATCH(tblGem[[#This Row],[Plaats]],tblGemProv[Gemeentenaam],0))</f>
        <v>18476</v>
      </c>
      <c r="J1167" s="69">
        <f>tblGem[[#This Row],[Aantal]]/INDEX($N$5:$N$16,MATCH(tblGem[[#This Row],[Prov]],$M$5:$M$16,0))*100000</f>
        <v>0.24724655638528362</v>
      </c>
      <c r="K1167" s="69">
        <f>tblGem[[#This Row],[Aantal]]/tblGem[[#This Row],[Inwoners]]*100000</f>
        <v>37.886988525654907</v>
      </c>
      <c r="L1167" s="59"/>
      <c r="M1167" s="60"/>
      <c r="N1167" s="58"/>
    </row>
    <row r="1168" spans="2:14" x14ac:dyDescent="0.3">
      <c r="B1168" s="63">
        <v>43912</v>
      </c>
      <c r="C1168" s="66" t="s">
        <v>99</v>
      </c>
      <c r="D1168" s="65">
        <v>11.3</v>
      </c>
      <c r="E1168" s="66">
        <v>18</v>
      </c>
      <c r="F1168" s="67">
        <f>tblGem[[#This Row],[Aantal]]-SUMIFS(tblGem[Aantal],tblGem[Datum],tblGem[[#This Row],[Datum]]-1,tblGem[Plaats],tblGem[[#This Row],[Plaats]])</f>
        <v>2</v>
      </c>
      <c r="G1168" s="59" t="str">
        <f>INDEX(tblGemProv[Grootte],MATCH(tblGem[[#This Row],[Plaats]],tblGemProv[Gemeentenaam],0))</f>
        <v>Groot</v>
      </c>
      <c r="H1168" s="59" t="str">
        <f>INDEX(tblGemProv[Provincie],MATCH(tblGem[[#This Row],[Plaats]],tblGemProv[Gemeentenaam],0))</f>
        <v>Overijssel</v>
      </c>
      <c r="I1168" s="68">
        <f>INDEX(tblGemProv[InwonerAantal],MATCH(tblGem[[#This Row],[Plaats]],tblGemProv[Gemeentenaam],0))</f>
        <v>158261</v>
      </c>
      <c r="J1168" s="69">
        <f>tblGem[[#This Row],[Aantal]]/INDEX($N$5:$N$16,MATCH(tblGem[[#This Row],[Prov]],$M$5:$M$16,0))*100000</f>
        <v>1.5631771053607424</v>
      </c>
      <c r="K1168" s="69">
        <f>tblGem[[#This Row],[Aantal]]/tblGem[[#This Row],[Inwoners]]*100000</f>
        <v>11.37361699976621</v>
      </c>
      <c r="L1168" s="59"/>
      <c r="M1168" s="60"/>
      <c r="N1168" s="58"/>
    </row>
    <row r="1169" spans="2:14" x14ac:dyDescent="0.3">
      <c r="B1169" s="63">
        <v>43912</v>
      </c>
      <c r="C1169" s="66" t="s">
        <v>100</v>
      </c>
      <c r="D1169" s="65">
        <v>24.1</v>
      </c>
      <c r="E1169" s="66">
        <v>8</v>
      </c>
      <c r="F1169" s="67">
        <f>tblGem[[#This Row],[Aantal]]-SUMIFS(tblGem[Aantal],tblGem[Datum],tblGem[[#This Row],[Datum]]-1,tblGem[Plaats],tblGem[[#This Row],[Plaats]])</f>
        <v>2</v>
      </c>
      <c r="G1169" s="59" t="str">
        <f>INDEX(tblGemProv[Grootte],MATCH(tblGem[[#This Row],[Plaats]],tblGemProv[Gemeentenaam],0))</f>
        <v>Klein</v>
      </c>
      <c r="H1169" s="59" t="str">
        <f>INDEX(tblGemProv[Provincie],MATCH(tblGem[[#This Row],[Plaats]],tblGemProv[Gemeentenaam],0))</f>
        <v>Gelderland</v>
      </c>
      <c r="I1169" s="68">
        <f>INDEX(tblGemProv[InwonerAantal],MATCH(tblGem[[#This Row],[Plaats]],tblGemProv[Gemeentenaam],0))</f>
        <v>32863</v>
      </c>
      <c r="J1169" s="69">
        <f>tblGem[[#This Row],[Aantal]]/INDEX($N$5:$N$16,MATCH(tblGem[[#This Row],[Prov]],$M$5:$M$16,0))*100000</f>
        <v>0.3883300980582039</v>
      </c>
      <c r="K1169" s="69">
        <f>tblGem[[#This Row],[Aantal]]/tblGem[[#This Row],[Inwoners]]*100000</f>
        <v>24.343486595867695</v>
      </c>
      <c r="L1169" s="59"/>
      <c r="M1169" s="60"/>
      <c r="N1169" s="58"/>
    </row>
    <row r="1170" spans="2:14" x14ac:dyDescent="0.3">
      <c r="B1170" s="63">
        <v>43912</v>
      </c>
      <c r="C1170" s="66" t="s">
        <v>101</v>
      </c>
      <c r="D1170" s="65">
        <v>48.4</v>
      </c>
      <c r="E1170" s="66">
        <v>13</v>
      </c>
      <c r="F1170" s="67">
        <f>tblGem[[#This Row],[Aantal]]-SUMIFS(tblGem[Aantal],tblGem[Datum],tblGem[[#This Row],[Datum]]-1,tblGem[Plaats],tblGem[[#This Row],[Plaats]])</f>
        <v>2</v>
      </c>
      <c r="G1170" s="59" t="str">
        <f>INDEX(tblGemProv[Grootte],MATCH(tblGem[[#This Row],[Plaats]],tblGemProv[Gemeentenaam],0))</f>
        <v>Klein</v>
      </c>
      <c r="H1170" s="59" t="str">
        <f>INDEX(tblGemProv[Provincie],MATCH(tblGem[[#This Row],[Plaats]],tblGemProv[Gemeentenaam],0))</f>
        <v>Gelderland</v>
      </c>
      <c r="I1170" s="68">
        <f>INDEX(tblGemProv[InwonerAantal],MATCH(tblGem[[#This Row],[Plaats]],tblGemProv[Gemeentenaam],0))</f>
        <v>26793</v>
      </c>
      <c r="J1170" s="69">
        <f>tblGem[[#This Row],[Aantal]]/INDEX($N$5:$N$16,MATCH(tblGem[[#This Row],[Prov]],$M$5:$M$16,0))*100000</f>
        <v>0.63103640934458127</v>
      </c>
      <c r="K1170" s="69">
        <f>tblGem[[#This Row],[Aantal]]/tblGem[[#This Row],[Inwoners]]*100000</f>
        <v>48.520135856380399</v>
      </c>
      <c r="L1170" s="59"/>
      <c r="M1170" s="60"/>
      <c r="N1170" s="58"/>
    </row>
    <row r="1171" spans="2:14" x14ac:dyDescent="0.3">
      <c r="B1171" s="63">
        <v>43912</v>
      </c>
      <c r="C1171" s="66" t="s">
        <v>102</v>
      </c>
      <c r="D1171" s="65">
        <v>45.7</v>
      </c>
      <c r="E1171" s="66">
        <v>20</v>
      </c>
      <c r="F1171" s="67">
        <f>tblGem[[#This Row],[Aantal]]-SUMIFS(tblGem[Aantal],tblGem[Datum],tblGem[[#This Row],[Datum]]-1,tblGem[Plaats],tblGem[[#This Row],[Plaats]])</f>
        <v>2</v>
      </c>
      <c r="G1171" s="59" t="str">
        <f>INDEX(tblGemProv[Grootte],MATCH(tblGem[[#This Row],[Plaats]],tblGemProv[Gemeentenaam],0))</f>
        <v>Klein</v>
      </c>
      <c r="H1171" s="59" t="str">
        <f>INDEX(tblGemProv[Provincie],MATCH(tblGem[[#This Row],[Plaats]],tblGemProv[Gemeentenaam],0))</f>
        <v>Noord-Brabant</v>
      </c>
      <c r="I1171" s="68">
        <f>INDEX(tblGemProv[InwonerAantal],MATCH(tblGem[[#This Row],[Plaats]],tblGemProv[Gemeentenaam],0))</f>
        <v>43532</v>
      </c>
      <c r="J1171" s="69">
        <f>tblGem[[#This Row],[Aantal]]/INDEX($N$5:$N$16,MATCH(tblGem[[#This Row],[Prov]],$M$5:$M$16,0))*100000</f>
        <v>0.79104974674542361</v>
      </c>
      <c r="K1171" s="69">
        <f>tblGem[[#This Row],[Aantal]]/tblGem[[#This Row],[Inwoners]]*100000</f>
        <v>45.943214187264545</v>
      </c>
      <c r="L1171" s="59"/>
      <c r="M1171" s="60"/>
      <c r="N1171" s="58"/>
    </row>
    <row r="1172" spans="2:14" x14ac:dyDescent="0.3">
      <c r="B1172" s="63">
        <v>43912</v>
      </c>
      <c r="C1172" s="66" t="s">
        <v>103</v>
      </c>
      <c r="D1172" s="65">
        <v>37.200000000000003</v>
      </c>
      <c r="E1172" s="66">
        <v>8</v>
      </c>
      <c r="F1172" s="67">
        <f>tblGem[[#This Row],[Aantal]]-SUMIFS(tblGem[Aantal],tblGem[Datum],tblGem[[#This Row],[Datum]]-1,tblGem[Plaats],tblGem[[#This Row],[Plaats]])</f>
        <v>1</v>
      </c>
      <c r="G1172" s="59" t="str">
        <f>INDEX(tblGemProv[Grootte],MATCH(tblGem[[#This Row],[Plaats]],tblGemProv[Gemeentenaam],0))</f>
        <v>Klein</v>
      </c>
      <c r="H1172" s="59" t="str">
        <f>INDEX(tblGemProv[Provincie],MATCH(tblGem[[#This Row],[Plaats]],tblGemProv[Gemeentenaam],0))</f>
        <v>Noord-Brabant</v>
      </c>
      <c r="I1172" s="68">
        <f>INDEX(tblGemProv[InwonerAantal],MATCH(tblGem[[#This Row],[Plaats]],tblGemProv[Gemeentenaam],0))</f>
        <v>21517</v>
      </c>
      <c r="J1172" s="69">
        <f>tblGem[[#This Row],[Aantal]]/INDEX($N$5:$N$16,MATCH(tblGem[[#This Row],[Prov]],$M$5:$M$16,0))*100000</f>
        <v>0.31641989869816944</v>
      </c>
      <c r="K1172" s="69">
        <f>tblGem[[#This Row],[Aantal]]/tblGem[[#This Row],[Inwoners]]*100000</f>
        <v>37.179904261746522</v>
      </c>
      <c r="L1172" s="59"/>
      <c r="M1172" s="60"/>
      <c r="N1172" s="58"/>
    </row>
    <row r="1173" spans="2:14" x14ac:dyDescent="0.3">
      <c r="B1173" s="63">
        <v>43912</v>
      </c>
      <c r="C1173" s="66" t="s">
        <v>104</v>
      </c>
      <c r="D1173" s="65">
        <v>15.2</v>
      </c>
      <c r="E1173" s="66">
        <v>6</v>
      </c>
      <c r="F1173" s="67">
        <f>tblGem[[#This Row],[Aantal]]-SUMIFS(tblGem[Aantal],tblGem[Datum],tblGem[[#This Row],[Datum]]-1,tblGem[Plaats],tblGem[[#This Row],[Plaats]])</f>
        <v>0</v>
      </c>
      <c r="G1173" s="59" t="str">
        <f>INDEX(tblGemProv[Grootte],MATCH(tblGem[[#This Row],[Plaats]],tblGemProv[Gemeentenaam],0))</f>
        <v>Klein</v>
      </c>
      <c r="H1173" s="59" t="str">
        <f>INDEX(tblGemProv[Provincie],MATCH(tblGem[[#This Row],[Plaats]],tblGemProv[Gemeentenaam],0))</f>
        <v>Noord-Brabant</v>
      </c>
      <c r="I1173" s="68">
        <f>INDEX(tblGemProv[InwonerAantal],MATCH(tblGem[[#This Row],[Plaats]],tblGemProv[Gemeentenaam],0))</f>
        <v>39252</v>
      </c>
      <c r="J1173" s="69">
        <f>tblGem[[#This Row],[Aantal]]/INDEX($N$5:$N$16,MATCH(tblGem[[#This Row],[Prov]],$M$5:$M$16,0))*100000</f>
        <v>0.23731492402362706</v>
      </c>
      <c r="K1173" s="69">
        <f>tblGem[[#This Row],[Aantal]]/tblGem[[#This Row],[Inwoners]]*100000</f>
        <v>15.28584530724549</v>
      </c>
      <c r="L1173" s="59"/>
      <c r="M1173" s="60"/>
      <c r="N1173" s="58"/>
    </row>
    <row r="1174" spans="2:14" x14ac:dyDescent="0.3">
      <c r="B1174" s="63">
        <v>43912</v>
      </c>
      <c r="C1174" s="66" t="s">
        <v>105</v>
      </c>
      <c r="D1174" s="65">
        <v>164.2</v>
      </c>
      <c r="E1174" s="66">
        <v>50</v>
      </c>
      <c r="F1174" s="67">
        <f>tblGem[[#This Row],[Aantal]]-SUMIFS(tblGem[Aantal],tblGem[Datum],tblGem[[#This Row],[Datum]]-1,tblGem[Plaats],tblGem[[#This Row],[Plaats]])</f>
        <v>8</v>
      </c>
      <c r="G1174" s="59" t="str">
        <f>INDEX(tblGemProv[Grootte],MATCH(tblGem[[#This Row],[Plaats]],tblGemProv[Gemeentenaam],0))</f>
        <v>Klein</v>
      </c>
      <c r="H1174" s="59" t="str">
        <f>INDEX(tblGemProv[Provincie],MATCH(tblGem[[#This Row],[Plaats]],tblGemProv[Gemeentenaam],0))</f>
        <v>Noord-Brabant</v>
      </c>
      <c r="I1174" s="68">
        <f>INDEX(tblGemProv[InwonerAantal],MATCH(tblGem[[#This Row],[Plaats]],tblGemProv[Gemeentenaam],0))</f>
        <v>30340</v>
      </c>
      <c r="J1174" s="69">
        <f>tblGem[[#This Row],[Aantal]]/INDEX($N$5:$N$16,MATCH(tblGem[[#This Row],[Prov]],$M$5:$M$16,0))*100000</f>
        <v>1.9776243668635591</v>
      </c>
      <c r="K1174" s="69">
        <f>tblGem[[#This Row],[Aantal]]/tblGem[[#This Row],[Inwoners]]*100000</f>
        <v>164.79894528675015</v>
      </c>
      <c r="L1174" s="59"/>
      <c r="M1174" s="60"/>
      <c r="N1174" s="58"/>
    </row>
    <row r="1175" spans="2:14" x14ac:dyDescent="0.3">
      <c r="B1175" s="63">
        <v>43912</v>
      </c>
      <c r="C1175" s="66" t="s">
        <v>106</v>
      </c>
      <c r="D1175" s="65">
        <v>41</v>
      </c>
      <c r="E1175" s="66">
        <v>7</v>
      </c>
      <c r="F1175" s="67">
        <f>tblGem[[#This Row],[Aantal]]-SUMIFS(tblGem[Aantal],tblGem[Datum],tblGem[[#This Row],[Datum]]-1,tblGem[Plaats],tblGem[[#This Row],[Plaats]])</f>
        <v>2</v>
      </c>
      <c r="G1175" s="59" t="str">
        <f>INDEX(tblGemProv[Grootte],MATCH(tblGem[[#This Row],[Plaats]],tblGemProv[Gemeentenaam],0))</f>
        <v>Klein</v>
      </c>
      <c r="H1175" s="59" t="str">
        <f>INDEX(tblGemProv[Provincie],MATCH(tblGem[[#This Row],[Plaats]],tblGemProv[Gemeentenaam],0))</f>
        <v>Limburg</v>
      </c>
      <c r="I1175" s="68">
        <f>INDEX(tblGemProv[InwonerAantal],MATCH(tblGem[[#This Row],[Plaats]],tblGemProv[Gemeentenaam],0))</f>
        <v>17052</v>
      </c>
      <c r="J1175" s="69">
        <f>tblGem[[#This Row],[Aantal]]/INDEX($N$5:$N$16,MATCH(tblGem[[#This Row],[Prov]],$M$5:$M$16,0))*100000</f>
        <v>0.62656753771489038</v>
      </c>
      <c r="K1175" s="69">
        <f>tblGem[[#This Row],[Aantal]]/tblGem[[#This Row],[Inwoners]]*100000</f>
        <v>41.050903119868636</v>
      </c>
      <c r="L1175" s="59"/>
      <c r="M1175" s="60"/>
      <c r="N1175" s="58"/>
    </row>
    <row r="1176" spans="2:14" x14ac:dyDescent="0.3">
      <c r="B1176" s="63">
        <v>43912</v>
      </c>
      <c r="C1176" s="66" t="s">
        <v>107</v>
      </c>
      <c r="D1176" s="65">
        <v>45.4</v>
      </c>
      <c r="E1176" s="66">
        <v>12</v>
      </c>
      <c r="F1176" s="67">
        <f>tblGem[[#This Row],[Aantal]]-SUMIFS(tblGem[Aantal],tblGem[Datum],tblGem[[#This Row],[Datum]]-1,tblGem[Plaats],tblGem[[#This Row],[Plaats]])</f>
        <v>5</v>
      </c>
      <c r="G1176" s="59" t="str">
        <f>INDEX(tblGemProv[Grootte],MATCH(tblGem[[#This Row],[Plaats]],tblGemProv[Gemeentenaam],0))</f>
        <v>Klein</v>
      </c>
      <c r="H1176" s="59" t="str">
        <f>INDEX(tblGemProv[Provincie],MATCH(tblGem[[#This Row],[Plaats]],tblGemProv[Gemeentenaam],0))</f>
        <v>Noord-Brabant</v>
      </c>
      <c r="I1176" s="68">
        <f>INDEX(tblGemProv[InwonerAantal],MATCH(tblGem[[#This Row],[Plaats]],tblGemProv[Gemeentenaam],0))</f>
        <v>26313</v>
      </c>
      <c r="J1176" s="69">
        <f>tblGem[[#This Row],[Aantal]]/INDEX($N$5:$N$16,MATCH(tblGem[[#This Row],[Prov]],$M$5:$M$16,0))*100000</f>
        <v>0.47462984804725411</v>
      </c>
      <c r="K1176" s="69">
        <f>tblGem[[#This Row],[Aantal]]/tblGem[[#This Row],[Inwoners]]*100000</f>
        <v>45.604834112415915</v>
      </c>
      <c r="L1176" s="59"/>
      <c r="M1176" s="60"/>
      <c r="N1176" s="58"/>
    </row>
    <row r="1177" spans="2:14" x14ac:dyDescent="0.3">
      <c r="B1177" s="63">
        <v>43912</v>
      </c>
      <c r="C1177" s="66" t="s">
        <v>108</v>
      </c>
      <c r="D1177" s="65">
        <v>50.4</v>
      </c>
      <c r="E1177" s="66">
        <v>25</v>
      </c>
      <c r="F1177" s="67">
        <f>tblGem[[#This Row],[Aantal]]-SUMIFS(tblGem[Aantal],tblGem[Datum],tblGem[[#This Row],[Datum]]-1,tblGem[Plaats],tblGem[[#This Row],[Plaats]])</f>
        <v>9</v>
      </c>
      <c r="G1177" s="59" t="str">
        <f>INDEX(tblGemProv[Grootte],MATCH(tblGem[[#This Row],[Plaats]],tblGemProv[Gemeentenaam],0))</f>
        <v>Klein</v>
      </c>
      <c r="H1177" s="59" t="str">
        <f>INDEX(tblGemProv[Provincie],MATCH(tblGem[[#This Row],[Plaats]],tblGemProv[Gemeentenaam],0))</f>
        <v>Zuid-Holland</v>
      </c>
      <c r="I1177" s="68">
        <f>INDEX(tblGemProv[InwonerAantal],MATCH(tblGem[[#This Row],[Plaats]],tblGemProv[Gemeentenaam],0))</f>
        <v>49129</v>
      </c>
      <c r="J1177" s="69">
        <f>tblGem[[#This Row],[Aantal]]/INDEX($N$5:$N$16,MATCH(tblGem[[#This Row],[Prov]],$M$5:$M$16,0))*100000</f>
        <v>0.68568105956922776</v>
      </c>
      <c r="K1177" s="69">
        <f>tblGem[[#This Row],[Aantal]]/tblGem[[#This Row],[Inwoners]]*100000</f>
        <v>50.886441816442421</v>
      </c>
      <c r="L1177" s="59"/>
      <c r="M1177" s="60"/>
      <c r="N1177" s="58"/>
    </row>
    <row r="1178" spans="2:14" x14ac:dyDescent="0.3">
      <c r="B1178" s="63">
        <v>43912</v>
      </c>
      <c r="C1178" s="66" t="s">
        <v>109</v>
      </c>
      <c r="D1178" s="65">
        <v>8</v>
      </c>
      <c r="E1178" s="66">
        <v>3</v>
      </c>
      <c r="F1178" s="67">
        <f>tblGem[[#This Row],[Aantal]]-SUMIFS(tblGem[Aantal],tblGem[Datum],tblGem[[#This Row],[Datum]]-1,tblGem[Plaats],tblGem[[#This Row],[Plaats]])</f>
        <v>0</v>
      </c>
      <c r="G1178" s="59" t="str">
        <f>INDEX(tblGemProv[Grootte],MATCH(tblGem[[#This Row],[Plaats]],tblGemProv[Gemeentenaam],0))</f>
        <v>Klein</v>
      </c>
      <c r="H1178" s="59" t="str">
        <f>INDEX(tblGemProv[Provincie],MATCH(tblGem[[#This Row],[Plaats]],tblGemProv[Gemeentenaam],0))</f>
        <v>Zeeland</v>
      </c>
      <c r="I1178" s="68">
        <f>INDEX(tblGemProv[InwonerAantal],MATCH(tblGem[[#This Row],[Plaats]],tblGemProv[Gemeentenaam],0))</f>
        <v>37636</v>
      </c>
      <c r="J1178" s="69">
        <f>tblGem[[#This Row],[Aantal]]/INDEX($N$5:$N$16,MATCH(tblGem[[#This Row],[Prov]],$M$5:$M$16,0))*100000</f>
        <v>0.78471582824139952</v>
      </c>
      <c r="K1178" s="69">
        <f>tblGem[[#This Row],[Aantal]]/tblGem[[#This Row],[Inwoners]]*100000</f>
        <v>7.9710915081305131</v>
      </c>
      <c r="L1178" s="59"/>
      <c r="M1178" s="60"/>
      <c r="N1178" s="58"/>
    </row>
    <row r="1179" spans="2:14" x14ac:dyDescent="0.3">
      <c r="B1179" s="63">
        <v>43912</v>
      </c>
      <c r="C1179" s="66" t="s">
        <v>110</v>
      </c>
      <c r="D1179" s="65">
        <v>54.6</v>
      </c>
      <c r="E1179" s="66">
        <v>13</v>
      </c>
      <c r="F1179" s="67">
        <f>tblGem[[#This Row],[Aantal]]-SUMIFS(tblGem[Aantal],tblGem[Datum],tblGem[[#This Row],[Datum]]-1,tblGem[Plaats],tblGem[[#This Row],[Plaats]])</f>
        <v>1</v>
      </c>
      <c r="G1179" s="59" t="str">
        <f>INDEX(tblGemProv[Grootte],MATCH(tblGem[[#This Row],[Plaats]],tblGemProv[Gemeentenaam],0))</f>
        <v>Klein</v>
      </c>
      <c r="H1179" s="59" t="str">
        <f>INDEX(tblGemProv[Provincie],MATCH(tblGem[[#This Row],[Plaats]],tblGemProv[Gemeentenaam],0))</f>
        <v>Noord-Brabant</v>
      </c>
      <c r="I1179" s="68">
        <f>INDEX(tblGemProv[InwonerAantal],MATCH(tblGem[[#This Row],[Plaats]],tblGemProv[Gemeentenaam],0))</f>
        <v>23621</v>
      </c>
      <c r="J1179" s="69">
        <f>tblGem[[#This Row],[Aantal]]/INDEX($N$5:$N$16,MATCH(tblGem[[#This Row],[Prov]],$M$5:$M$16,0))*100000</f>
        <v>0.51418233538452529</v>
      </c>
      <c r="K1179" s="69">
        <f>tblGem[[#This Row],[Aantal]]/tblGem[[#This Row],[Inwoners]]*100000</f>
        <v>55.035773252614199</v>
      </c>
      <c r="L1179" s="59"/>
      <c r="M1179" s="60"/>
      <c r="N1179" s="58"/>
    </row>
    <row r="1180" spans="2:14" x14ac:dyDescent="0.3">
      <c r="B1180" s="63">
        <v>43912</v>
      </c>
      <c r="C1180" s="66" t="s">
        <v>111</v>
      </c>
      <c r="D1180" s="65">
        <v>19.100000000000001</v>
      </c>
      <c r="E1180" s="66">
        <v>11</v>
      </c>
      <c r="F1180" s="67">
        <f>tblGem[[#This Row],[Aantal]]-SUMIFS(tblGem[Aantal],tblGem[Datum],tblGem[[#This Row],[Datum]]-1,tblGem[Plaats],tblGem[[#This Row],[Plaats]])</f>
        <v>0</v>
      </c>
      <c r="G1180" s="59" t="str">
        <f>INDEX(tblGemProv[Grootte],MATCH(tblGem[[#This Row],[Plaats]],tblGemProv[Gemeentenaam],0))</f>
        <v>Middelgroot</v>
      </c>
      <c r="H1180" s="59" t="str">
        <f>INDEX(tblGemProv[Provincie],MATCH(tblGem[[#This Row],[Plaats]],tblGemProv[Gemeentenaam],0))</f>
        <v>Noord-Holland</v>
      </c>
      <c r="I1180" s="68">
        <f>INDEX(tblGemProv[InwonerAantal],MATCH(tblGem[[#This Row],[Plaats]],tblGemProv[Gemeentenaam],0))</f>
        <v>57337</v>
      </c>
      <c r="J1180" s="69">
        <f>tblGem[[#This Row],[Aantal]]/INDEX($N$5:$N$16,MATCH(tblGem[[#This Row],[Prov]],$M$5:$M$16,0))*100000</f>
        <v>0.38853030289115992</v>
      </c>
      <c r="K1180" s="69">
        <f>tblGem[[#This Row],[Aantal]]/tblGem[[#This Row],[Inwoners]]*100000</f>
        <v>19.184819575492266</v>
      </c>
      <c r="L1180" s="59"/>
      <c r="M1180" s="60"/>
      <c r="N1180" s="58"/>
    </row>
    <row r="1181" spans="2:14" x14ac:dyDescent="0.3">
      <c r="B1181" s="63">
        <v>43912</v>
      </c>
      <c r="C1181" s="66" t="s">
        <v>112</v>
      </c>
      <c r="D1181" s="65">
        <v>5.5</v>
      </c>
      <c r="E1181" s="66">
        <v>2</v>
      </c>
      <c r="F1181" s="67">
        <f>tblGem[[#This Row],[Aantal]]-SUMIFS(tblGem[Aantal],tblGem[Datum],tblGem[[#This Row],[Datum]]-1,tblGem[Plaats],tblGem[[#This Row],[Plaats]])</f>
        <v>2</v>
      </c>
      <c r="G1181" s="59" t="str">
        <f>INDEX(tblGemProv[Grootte],MATCH(tblGem[[#This Row],[Plaats]],tblGemProv[Gemeentenaam],0))</f>
        <v>Klein</v>
      </c>
      <c r="H1181" s="59" t="str">
        <f>INDEX(tblGemProv[Provincie],MATCH(tblGem[[#This Row],[Plaats]],tblGemProv[Gemeentenaam],0))</f>
        <v>Zuid-Holland</v>
      </c>
      <c r="I1181" s="68">
        <f>INDEX(tblGemProv[InwonerAantal],MATCH(tblGem[[#This Row],[Plaats]],tblGemProv[Gemeentenaam],0))</f>
        <v>36284</v>
      </c>
      <c r="J1181" s="69">
        <f>tblGem[[#This Row],[Aantal]]/INDEX($N$5:$N$16,MATCH(tblGem[[#This Row],[Prov]],$M$5:$M$16,0))*100000</f>
        <v>5.4854484765538218E-2</v>
      </c>
      <c r="K1181" s="69">
        <f>tblGem[[#This Row],[Aantal]]/tblGem[[#This Row],[Inwoners]]*100000</f>
        <v>5.512071436445817</v>
      </c>
      <c r="L1181" s="59"/>
      <c r="M1181" s="60"/>
      <c r="N1181" s="58"/>
    </row>
    <row r="1182" spans="2:14" x14ac:dyDescent="0.3">
      <c r="B1182" s="63">
        <v>43912</v>
      </c>
      <c r="C1182" s="66" t="s">
        <v>113</v>
      </c>
      <c r="D1182" s="65">
        <v>20.5</v>
      </c>
      <c r="E1182" s="66">
        <v>15</v>
      </c>
      <c r="F1182" s="67">
        <f>tblGem[[#This Row],[Aantal]]-SUMIFS(tblGem[Aantal],tblGem[Datum],tblGem[[#This Row],[Datum]]-1,tblGem[Plaats],tblGem[[#This Row],[Plaats]])</f>
        <v>3</v>
      </c>
      <c r="G1182" s="59" t="str">
        <f>INDEX(tblGemProv[Grootte],MATCH(tblGem[[#This Row],[Plaats]],tblGemProv[Gemeentenaam],0))</f>
        <v>Middelgroot</v>
      </c>
      <c r="H1182" s="59" t="str">
        <f>INDEX(tblGemProv[Provincie],MATCH(tblGem[[#This Row],[Plaats]],tblGemProv[Gemeentenaam],0))</f>
        <v>Zuid-Holland</v>
      </c>
      <c r="I1182" s="68">
        <f>INDEX(tblGemProv[InwonerAantal],MATCH(tblGem[[#This Row],[Plaats]],tblGemProv[Gemeentenaam],0))</f>
        <v>72700</v>
      </c>
      <c r="J1182" s="69">
        <f>tblGem[[#This Row],[Aantal]]/INDEX($N$5:$N$16,MATCH(tblGem[[#This Row],[Prov]],$M$5:$M$16,0))*100000</f>
        <v>0.41140863574153658</v>
      </c>
      <c r="K1182" s="69">
        <f>tblGem[[#This Row],[Aantal]]/tblGem[[#This Row],[Inwoners]]*100000</f>
        <v>20.632737276478679</v>
      </c>
      <c r="L1182" s="59"/>
      <c r="M1182" s="60"/>
      <c r="N1182" s="58"/>
    </row>
    <row r="1183" spans="2:14" x14ac:dyDescent="0.3">
      <c r="B1183" s="63">
        <v>43912</v>
      </c>
      <c r="C1183" s="66" t="s">
        <v>114</v>
      </c>
      <c r="D1183" s="65">
        <v>80.099999999999994</v>
      </c>
      <c r="E1183" s="66">
        <v>10</v>
      </c>
      <c r="F1183" s="67">
        <f>tblGem[[#This Row],[Aantal]]-SUMIFS(tblGem[Aantal],tblGem[Datum],tblGem[[#This Row],[Datum]]-1,tblGem[Plaats],tblGem[[#This Row],[Plaats]])</f>
        <v>4</v>
      </c>
      <c r="G1183" s="59" t="str">
        <f>INDEX(tblGemProv[Grootte],MATCH(tblGem[[#This Row],[Plaats]],tblGemProv[Gemeentenaam],0))</f>
        <v>Klein</v>
      </c>
      <c r="H1183" s="59" t="str">
        <f>INDEX(tblGemProv[Provincie],MATCH(tblGem[[#This Row],[Plaats]],tblGemProv[Gemeentenaam],0))</f>
        <v>Noord-Brabant</v>
      </c>
      <c r="I1183" s="68">
        <f>INDEX(tblGemProv[InwonerAantal],MATCH(tblGem[[#This Row],[Plaats]],tblGemProv[Gemeentenaam],0))</f>
        <v>12419</v>
      </c>
      <c r="J1183" s="69">
        <f>tblGem[[#This Row],[Aantal]]/INDEX($N$5:$N$16,MATCH(tblGem[[#This Row],[Prov]],$M$5:$M$16,0))*100000</f>
        <v>0.3955248733727118</v>
      </c>
      <c r="K1183" s="69">
        <f>tblGem[[#This Row],[Aantal]]/tblGem[[#This Row],[Inwoners]]*100000</f>
        <v>80.521781141798854</v>
      </c>
      <c r="L1183" s="59"/>
      <c r="M1183" s="60"/>
      <c r="N1183" s="58"/>
    </row>
    <row r="1184" spans="2:14" x14ac:dyDescent="0.3">
      <c r="B1184" s="63">
        <v>43912</v>
      </c>
      <c r="C1184" s="66" t="s">
        <v>115</v>
      </c>
      <c r="D1184" s="65">
        <v>19.899999999999999</v>
      </c>
      <c r="E1184" s="66">
        <v>46</v>
      </c>
      <c r="F1184" s="67">
        <f>tblGem[[#This Row],[Aantal]]-SUMIFS(tblGem[Aantal],tblGem[Datum],tblGem[[#This Row],[Datum]]-1,tblGem[Plaats],tblGem[[#This Row],[Plaats]])</f>
        <v>7</v>
      </c>
      <c r="G1184" s="59" t="str">
        <f>INDEX(tblGemProv[Grootte],MATCH(tblGem[[#This Row],[Plaats]],tblGemProv[Gemeentenaam],0))</f>
        <v>Groot</v>
      </c>
      <c r="H1184" s="59" t="str">
        <f>INDEX(tblGemProv[Provincie],MATCH(tblGem[[#This Row],[Plaats]],tblGemProv[Gemeentenaam],0))</f>
        <v>Groningen</v>
      </c>
      <c r="I1184" s="68">
        <f>INDEX(tblGemProv[InwonerAantal],MATCH(tblGem[[#This Row],[Plaats]],tblGemProv[Gemeentenaam],0))</f>
        <v>229962</v>
      </c>
      <c r="J1184" s="69">
        <f>tblGem[[#This Row],[Aantal]]/INDEX($N$5:$N$16,MATCH(tblGem[[#This Row],[Prov]],$M$5:$M$16,0))*100000</f>
        <v>7.8909944883118932</v>
      </c>
      <c r="K1184" s="69">
        <f>tblGem[[#This Row],[Aantal]]/tblGem[[#This Row],[Inwoners]]*100000</f>
        <v>20.003304893852025</v>
      </c>
      <c r="L1184" s="59"/>
      <c r="M1184" s="60"/>
      <c r="N1184" s="58"/>
    </row>
    <row r="1185" spans="2:14" x14ac:dyDescent="0.3">
      <c r="B1185" s="63">
        <v>43912</v>
      </c>
      <c r="C1185" s="66" t="s">
        <v>116</v>
      </c>
      <c r="D1185" s="65">
        <v>14</v>
      </c>
      <c r="E1185" s="66">
        <v>2</v>
      </c>
      <c r="F1185" s="67">
        <f>tblGem[[#This Row],[Aantal]]-SUMIFS(tblGem[Aantal],tblGem[Datum],tblGem[[#This Row],[Datum]]-1,tblGem[Plaats],tblGem[[#This Row],[Plaats]])</f>
        <v>0</v>
      </c>
      <c r="G1185" s="59" t="str">
        <f>INDEX(tblGemProv[Grootte],MATCH(tblGem[[#This Row],[Plaats]],tblGemProv[Gemeentenaam],0))</f>
        <v>Klein</v>
      </c>
      <c r="H1185" s="59" t="str">
        <f>INDEX(tblGemProv[Provincie],MATCH(tblGem[[#This Row],[Plaats]],tblGemProv[Gemeentenaam],0))</f>
        <v>Limburg</v>
      </c>
      <c r="I1185" s="68">
        <f>INDEX(tblGemProv[InwonerAantal],MATCH(tblGem[[#This Row],[Plaats]],tblGemProv[Gemeentenaam],0))</f>
        <v>14196</v>
      </c>
      <c r="J1185" s="69">
        <f>tblGem[[#This Row],[Aantal]]/INDEX($N$5:$N$16,MATCH(tblGem[[#This Row],[Prov]],$M$5:$M$16,0))*100000</f>
        <v>0.17901929648996864</v>
      </c>
      <c r="K1185" s="69">
        <f>tblGem[[#This Row],[Aantal]]/tblGem[[#This Row],[Inwoners]]*100000</f>
        <v>14.088475626937164</v>
      </c>
      <c r="L1185" s="59"/>
      <c r="M1185" s="60"/>
      <c r="N1185" s="58"/>
    </row>
    <row r="1186" spans="2:14" x14ac:dyDescent="0.3">
      <c r="B1186" s="63">
        <v>43912</v>
      </c>
      <c r="C1186" s="66" t="s">
        <v>117</v>
      </c>
      <c r="D1186" s="65">
        <v>12.4</v>
      </c>
      <c r="E1186" s="66">
        <v>3</v>
      </c>
      <c r="F1186" s="67">
        <f>tblGem[[#This Row],[Aantal]]-SUMIFS(tblGem[Aantal],tblGem[Datum],tblGem[[#This Row],[Datum]]-1,tblGem[Plaats],tblGem[[#This Row],[Plaats]])</f>
        <v>2</v>
      </c>
      <c r="G1186" s="59" t="str">
        <f>INDEX(tblGemProv[Grootte],MATCH(tblGem[[#This Row],[Plaats]],tblGemProv[Gemeentenaam],0))</f>
        <v>Klein</v>
      </c>
      <c r="H1186" s="59" t="str">
        <f>INDEX(tblGemProv[Provincie],MATCH(tblGem[[#This Row],[Plaats]],tblGemProv[Gemeentenaam],0))</f>
        <v>Overijssel</v>
      </c>
      <c r="I1186" s="68">
        <f>INDEX(tblGemProv[InwonerAantal],MATCH(tblGem[[#This Row],[Plaats]],tblGemProv[Gemeentenaam],0))</f>
        <v>24291</v>
      </c>
      <c r="J1186" s="69">
        <f>tblGem[[#This Row],[Aantal]]/INDEX($N$5:$N$16,MATCH(tblGem[[#This Row],[Prov]],$M$5:$M$16,0))*100000</f>
        <v>0.26052951756012371</v>
      </c>
      <c r="K1186" s="69">
        <f>tblGem[[#This Row],[Aantal]]/tblGem[[#This Row],[Inwoners]]*100000</f>
        <v>12.350253180190194</v>
      </c>
      <c r="L1186" s="59"/>
      <c r="M1186" s="60"/>
      <c r="N1186" s="58"/>
    </row>
    <row r="1187" spans="2:14" x14ac:dyDescent="0.3">
      <c r="B1187" s="63">
        <v>43912</v>
      </c>
      <c r="C1187" s="66" t="s">
        <v>118</v>
      </c>
      <c r="D1187" s="65">
        <v>84.5</v>
      </c>
      <c r="E1187" s="66">
        <v>12</v>
      </c>
      <c r="F1187" s="67">
        <f>tblGem[[#This Row],[Aantal]]-SUMIFS(tblGem[Aantal],tblGem[Datum],tblGem[[#This Row],[Datum]]-1,tblGem[Plaats],tblGem[[#This Row],[Plaats]])</f>
        <v>2</v>
      </c>
      <c r="G1187" s="59" t="str">
        <f>INDEX(tblGemProv[Grootte],MATCH(tblGem[[#This Row],[Plaats]],tblGemProv[Gemeentenaam],0))</f>
        <v>Klein</v>
      </c>
      <c r="H1187" s="59" t="str">
        <f>INDEX(tblGemProv[Provincie],MATCH(tblGem[[#This Row],[Plaats]],tblGemProv[Gemeentenaam],0))</f>
        <v>Noord-Brabant</v>
      </c>
      <c r="I1187" s="68">
        <f>INDEX(tblGemProv[InwonerAantal],MATCH(tblGem[[#This Row],[Plaats]],tblGemProv[Gemeentenaam],0))</f>
        <v>14103</v>
      </c>
      <c r="J1187" s="69">
        <f>tblGem[[#This Row],[Aantal]]/INDEX($N$5:$N$16,MATCH(tblGem[[#This Row],[Prov]],$M$5:$M$16,0))*100000</f>
        <v>0.47462984804725411</v>
      </c>
      <c r="K1187" s="69">
        <f>tblGem[[#This Row],[Aantal]]/tblGem[[#This Row],[Inwoners]]*100000</f>
        <v>85.088279089555414</v>
      </c>
      <c r="L1187" s="59"/>
      <c r="M1187" s="60"/>
      <c r="N1187" s="58"/>
    </row>
    <row r="1188" spans="2:14" x14ac:dyDescent="0.3">
      <c r="B1188" s="63">
        <v>43912</v>
      </c>
      <c r="C1188" s="66" t="s">
        <v>119</v>
      </c>
      <c r="D1188" s="65">
        <v>16.7</v>
      </c>
      <c r="E1188" s="66">
        <v>27</v>
      </c>
      <c r="F1188" s="67">
        <f>tblGem[[#This Row],[Aantal]]-SUMIFS(tblGem[Aantal],tblGem[Datum],tblGem[[#This Row],[Datum]]-1,tblGem[Plaats],tblGem[[#This Row],[Plaats]])</f>
        <v>2</v>
      </c>
      <c r="G1188" s="59" t="str">
        <f>INDEX(tblGemProv[Grootte],MATCH(tblGem[[#This Row],[Plaats]],tblGemProv[Gemeentenaam],0))</f>
        <v>Groot</v>
      </c>
      <c r="H1188" s="59" t="str">
        <f>INDEX(tblGemProv[Provincie],MATCH(tblGem[[#This Row],[Plaats]],tblGemProv[Gemeentenaam],0))</f>
        <v>Noord-Holland</v>
      </c>
      <c r="I1188" s="68">
        <f>INDEX(tblGemProv[InwonerAantal],MATCH(tblGem[[#This Row],[Plaats]],tblGemProv[Gemeentenaam],0))</f>
        <v>159709</v>
      </c>
      <c r="J1188" s="69">
        <f>tblGem[[#This Row],[Aantal]]/INDEX($N$5:$N$16,MATCH(tblGem[[#This Row],[Prov]],$M$5:$M$16,0))*100000</f>
        <v>0.95366528891466529</v>
      </c>
      <c r="K1188" s="69">
        <f>tblGem[[#This Row],[Aantal]]/tblGem[[#This Row],[Inwoners]]*100000</f>
        <v>16.905747327952714</v>
      </c>
      <c r="L1188" s="59"/>
      <c r="M1188" s="60"/>
      <c r="N1188" s="58"/>
    </row>
    <row r="1189" spans="2:14" x14ac:dyDescent="0.3">
      <c r="B1189" s="63">
        <v>43912</v>
      </c>
      <c r="C1189" s="66" t="s">
        <v>120</v>
      </c>
      <c r="D1189" s="65">
        <v>10.4</v>
      </c>
      <c r="E1189" s="66">
        <v>16</v>
      </c>
      <c r="F1189" s="67">
        <f>tblGem[[#This Row],[Aantal]]-SUMIFS(tblGem[Aantal],tblGem[Datum],tblGem[[#This Row],[Datum]]-1,tblGem[Plaats],tblGem[[#This Row],[Plaats]])</f>
        <v>4</v>
      </c>
      <c r="G1189" s="59" t="str">
        <f>INDEX(tblGemProv[Grootte],MATCH(tblGem[[#This Row],[Plaats]],tblGemProv[Gemeentenaam],0))</f>
        <v>Groot</v>
      </c>
      <c r="H1189" s="59" t="str">
        <f>INDEX(tblGemProv[Provincie],MATCH(tblGem[[#This Row],[Plaats]],tblGemProv[Gemeentenaam],0))</f>
        <v>Noord-Holland</v>
      </c>
      <c r="I1189" s="68">
        <f>INDEX(tblGemProv[InwonerAantal],MATCH(tblGem[[#This Row],[Plaats]],tblGemProv[Gemeentenaam],0))</f>
        <v>153149</v>
      </c>
      <c r="J1189" s="69">
        <f>tblGem[[#This Row],[Aantal]]/INDEX($N$5:$N$16,MATCH(tblGem[[#This Row],[Prov]],$M$5:$M$16,0))*100000</f>
        <v>0.56513498602350543</v>
      </c>
      <c r="K1189" s="69">
        <f>tblGem[[#This Row],[Aantal]]/tblGem[[#This Row],[Inwoners]]*100000</f>
        <v>10.447342130866019</v>
      </c>
      <c r="L1189" s="59"/>
      <c r="M1189" s="60"/>
      <c r="N1189" s="58"/>
    </row>
    <row r="1190" spans="2:14" x14ac:dyDescent="0.3">
      <c r="B1190" s="63">
        <v>43912</v>
      </c>
      <c r="C1190" s="66" t="s">
        <v>121</v>
      </c>
      <c r="D1190" s="65">
        <v>23.2</v>
      </c>
      <c r="E1190" s="66">
        <v>7</v>
      </c>
      <c r="F1190" s="67">
        <f>tblGem[[#This Row],[Aantal]]-SUMIFS(tblGem[Aantal],tblGem[Datum],tblGem[[#This Row],[Datum]]-1,tblGem[Plaats],tblGem[[#This Row],[Plaats]])</f>
        <v>2</v>
      </c>
      <c r="G1190" s="59" t="str">
        <f>INDEX(tblGemProv[Grootte],MATCH(tblGem[[#This Row],[Plaats]],tblGemProv[Gemeentenaam],0))</f>
        <v>Klein</v>
      </c>
      <c r="H1190" s="59" t="str">
        <f>INDEX(tblGemProv[Provincie],MATCH(tblGem[[#This Row],[Plaats]],tblGemProv[Gemeentenaam],0))</f>
        <v>Noord-Brabant</v>
      </c>
      <c r="I1190" s="68">
        <f>INDEX(tblGemProv[InwonerAantal],MATCH(tblGem[[#This Row],[Plaats]],tblGemProv[Gemeentenaam],0))</f>
        <v>29888</v>
      </c>
      <c r="J1190" s="69">
        <f>tblGem[[#This Row],[Aantal]]/INDEX($N$5:$N$16,MATCH(tblGem[[#This Row],[Prov]],$M$5:$M$16,0))*100000</f>
        <v>0.27686741136089826</v>
      </c>
      <c r="K1190" s="69">
        <f>tblGem[[#This Row],[Aantal]]/tblGem[[#This Row],[Inwoners]]*100000</f>
        <v>23.420770877944324</v>
      </c>
      <c r="L1190" s="59"/>
      <c r="M1190" s="60"/>
      <c r="N1190" s="58"/>
    </row>
    <row r="1191" spans="2:14" x14ac:dyDescent="0.3">
      <c r="B1191" s="63">
        <v>43912</v>
      </c>
      <c r="C1191" s="66" t="s">
        <v>122</v>
      </c>
      <c r="D1191" s="65">
        <v>5</v>
      </c>
      <c r="E1191" s="66">
        <v>3</v>
      </c>
      <c r="F1191" s="67">
        <f>tblGem[[#This Row],[Aantal]]-SUMIFS(tblGem[Aantal],tblGem[Datum],tblGem[[#This Row],[Datum]]-1,tblGem[Plaats],tblGem[[#This Row],[Plaats]])</f>
        <v>0</v>
      </c>
      <c r="G1191" s="59" t="str">
        <f>INDEX(tblGemProv[Grootte],MATCH(tblGem[[#This Row],[Plaats]],tblGemProv[Gemeentenaam],0))</f>
        <v>Middelgroot</v>
      </c>
      <c r="H1191" s="59" t="str">
        <f>INDEX(tblGemProv[Provincie],MATCH(tblGem[[#This Row],[Plaats]],tblGemProv[Gemeentenaam],0))</f>
        <v>Overijssel</v>
      </c>
      <c r="I1191" s="68">
        <f>INDEX(tblGemProv[InwonerAantal],MATCH(tblGem[[#This Row],[Plaats]],tblGemProv[Gemeentenaam],0))</f>
        <v>60539</v>
      </c>
      <c r="J1191" s="69">
        <f>tblGem[[#This Row],[Aantal]]/INDEX($N$5:$N$16,MATCH(tblGem[[#This Row],[Prov]],$M$5:$M$16,0))*100000</f>
        <v>0.26052951756012371</v>
      </c>
      <c r="K1191" s="69">
        <f>tblGem[[#This Row],[Aantal]]/tblGem[[#This Row],[Inwoners]]*100000</f>
        <v>4.9554832422075021</v>
      </c>
      <c r="L1191" s="59"/>
      <c r="M1191" s="60"/>
      <c r="N1191" s="58"/>
    </row>
    <row r="1192" spans="2:14" x14ac:dyDescent="0.3">
      <c r="B1192" s="63">
        <v>43912</v>
      </c>
      <c r="C1192" s="66" t="s">
        <v>123</v>
      </c>
      <c r="D1192" s="65">
        <v>12.6</v>
      </c>
      <c r="E1192" s="66">
        <v>6</v>
      </c>
      <c r="F1192" s="67">
        <f>tblGem[[#This Row],[Aantal]]-SUMIFS(tblGem[Aantal],tblGem[Datum],tblGem[[#This Row],[Datum]]-1,tblGem[Plaats],tblGem[[#This Row],[Plaats]])</f>
        <v>1</v>
      </c>
      <c r="G1192" s="59" t="str">
        <f>INDEX(tblGemProv[Grootte],MATCH(tblGem[[#This Row],[Plaats]],tblGemProv[Gemeentenaam],0))</f>
        <v>Klein</v>
      </c>
      <c r="H1192" s="59" t="str">
        <f>INDEX(tblGemProv[Provincie],MATCH(tblGem[[#This Row],[Plaats]],tblGemProv[Gemeentenaam],0))</f>
        <v>Gelderland</v>
      </c>
      <c r="I1192" s="68">
        <f>INDEX(tblGemProv[InwonerAantal],MATCH(tblGem[[#This Row],[Plaats]],tblGemProv[Gemeentenaam],0))</f>
        <v>46832</v>
      </c>
      <c r="J1192" s="69">
        <f>tblGem[[#This Row],[Aantal]]/INDEX($N$5:$N$16,MATCH(tblGem[[#This Row],[Prov]],$M$5:$M$16,0))*100000</f>
        <v>0.29124757354365294</v>
      </c>
      <c r="K1192" s="69">
        <f>tblGem[[#This Row],[Aantal]]/tblGem[[#This Row],[Inwoners]]*100000</f>
        <v>12.811752647762216</v>
      </c>
      <c r="L1192" s="59"/>
      <c r="M1192" s="60"/>
      <c r="N1192" s="58"/>
    </row>
    <row r="1193" spans="2:14" x14ac:dyDescent="0.3">
      <c r="B1193" s="63">
        <v>43912</v>
      </c>
      <c r="C1193" s="66" t="s">
        <v>124</v>
      </c>
      <c r="D1193" s="65">
        <v>33.200000000000003</v>
      </c>
      <c r="E1193" s="66">
        <v>6</v>
      </c>
      <c r="F1193" s="67">
        <f>tblGem[[#This Row],[Aantal]]-SUMIFS(tblGem[Aantal],tblGem[Datum],tblGem[[#This Row],[Datum]]-1,tblGem[Plaats],tblGem[[#This Row],[Plaats]])</f>
        <v>0</v>
      </c>
      <c r="G1193" s="59" t="str">
        <f>INDEX(tblGemProv[Grootte],MATCH(tblGem[[#This Row],[Plaats]],tblGemProv[Gemeentenaam],0))</f>
        <v>Klein</v>
      </c>
      <c r="H1193" s="59" t="str">
        <f>INDEX(tblGemProv[Provincie],MATCH(tblGem[[#This Row],[Plaats]],tblGemProv[Gemeentenaam],0))</f>
        <v>Zuid-Holland</v>
      </c>
      <c r="I1193" s="68">
        <f>INDEX(tblGemProv[InwonerAantal],MATCH(tblGem[[#This Row],[Plaats]],tblGemProv[Gemeentenaam],0))</f>
        <v>17958</v>
      </c>
      <c r="J1193" s="69">
        <f>tblGem[[#This Row],[Aantal]]/INDEX($N$5:$N$16,MATCH(tblGem[[#This Row],[Prov]],$M$5:$M$16,0))*100000</f>
        <v>0.16456345429661468</v>
      </c>
      <c r="K1193" s="69">
        <f>tblGem[[#This Row],[Aantal]]/tblGem[[#This Row],[Inwoners]]*100000</f>
        <v>33.41129301703976</v>
      </c>
      <c r="L1193" s="59"/>
      <c r="M1193" s="60"/>
      <c r="N1193" s="58"/>
    </row>
    <row r="1194" spans="2:14" x14ac:dyDescent="0.3">
      <c r="B1194" s="63">
        <v>43912</v>
      </c>
      <c r="C1194" s="66" t="s">
        <v>125</v>
      </c>
      <c r="D1194" s="65">
        <v>19</v>
      </c>
      <c r="E1194" s="66">
        <v>3</v>
      </c>
      <c r="F1194" s="67">
        <f>tblGem[[#This Row],[Aantal]]-SUMIFS(tblGem[Aantal],tblGem[Datum],tblGem[[#This Row],[Datum]]-1,tblGem[Plaats],tblGem[[#This Row],[Plaats]])</f>
        <v>0</v>
      </c>
      <c r="G1194" s="59" t="str">
        <f>INDEX(tblGemProv[Grootte],MATCH(tblGem[[#This Row],[Plaats]],tblGemProv[Gemeentenaam],0))</f>
        <v>Klein</v>
      </c>
      <c r="H1194" s="59" t="str">
        <f>INDEX(tblGemProv[Provincie],MATCH(tblGem[[#This Row],[Plaats]],tblGemProv[Gemeentenaam],0))</f>
        <v>Friesland</v>
      </c>
      <c r="I1194" s="68">
        <f>INDEX(tblGemProv[InwonerAantal],MATCH(tblGem[[#This Row],[Plaats]],tblGemProv[Gemeentenaam],0))</f>
        <v>15783</v>
      </c>
      <c r="J1194" s="69">
        <f>tblGem[[#This Row],[Aantal]]/INDEX($N$5:$N$16,MATCH(tblGem[[#This Row],[Prov]],$M$5:$M$16,0))*100000</f>
        <v>0.46348653108140681</v>
      </c>
      <c r="K1194" s="69">
        <f>tblGem[[#This Row],[Aantal]]/tblGem[[#This Row],[Inwoners]]*100000</f>
        <v>19.007793195210038</v>
      </c>
      <c r="L1194" s="59"/>
      <c r="M1194" s="60"/>
      <c r="N1194" s="58"/>
    </row>
    <row r="1195" spans="2:14" x14ac:dyDescent="0.3">
      <c r="B1195" s="63">
        <v>43912</v>
      </c>
      <c r="C1195" s="66" t="s">
        <v>126</v>
      </c>
      <c r="D1195" s="65">
        <v>8.1999999999999993</v>
      </c>
      <c r="E1195" s="66">
        <v>1</v>
      </c>
      <c r="F1195" s="67">
        <f>tblGem[[#This Row],[Aantal]]-SUMIFS(tblGem[Aantal],tblGem[Datum],tblGem[[#This Row],[Datum]]-1,tblGem[Plaats],tblGem[[#This Row],[Plaats]])</f>
        <v>0</v>
      </c>
      <c r="G1195" s="59" t="str">
        <f>INDEX(tblGemProv[Grootte],MATCH(tblGem[[#This Row],[Plaats]],tblGemProv[Gemeentenaam],0))</f>
        <v>Klein</v>
      </c>
      <c r="H1195" s="59" t="str">
        <f>INDEX(tblGemProv[Provincie],MATCH(tblGem[[#This Row],[Plaats]],tblGemProv[Gemeentenaam],0))</f>
        <v>Gelderland</v>
      </c>
      <c r="I1195" s="68">
        <f>INDEX(tblGemProv[InwonerAantal],MATCH(tblGem[[#This Row],[Plaats]],tblGemProv[Gemeentenaam],0))</f>
        <v>12154</v>
      </c>
      <c r="J1195" s="69">
        <f>tblGem[[#This Row],[Aantal]]/INDEX($N$5:$N$16,MATCH(tblGem[[#This Row],[Prov]],$M$5:$M$16,0))*100000</f>
        <v>4.8541262257275487E-2</v>
      </c>
      <c r="K1195" s="69">
        <f>tblGem[[#This Row],[Aantal]]/tblGem[[#This Row],[Inwoners]]*100000</f>
        <v>8.2277439526081952</v>
      </c>
      <c r="L1195" s="59"/>
      <c r="M1195" s="60"/>
      <c r="N1195" s="58"/>
    </row>
    <row r="1196" spans="2:14" x14ac:dyDescent="0.3">
      <c r="B1196" s="63">
        <v>43912</v>
      </c>
      <c r="C1196" s="66" t="s">
        <v>127</v>
      </c>
      <c r="D1196" s="65">
        <v>12.8</v>
      </c>
      <c r="E1196" s="66">
        <v>5</v>
      </c>
      <c r="F1196" s="67">
        <f>tblGem[[#This Row],[Aantal]]-SUMIFS(tblGem[Aantal],tblGem[Datum],tblGem[[#This Row],[Datum]]-1,tblGem[Plaats],tblGem[[#This Row],[Plaats]])</f>
        <v>0</v>
      </c>
      <c r="G1196" s="59" t="str">
        <f>INDEX(tblGemProv[Grootte],MATCH(tblGem[[#This Row],[Plaats]],tblGemProv[Gemeentenaam],0))</f>
        <v>Klein</v>
      </c>
      <c r="H1196" s="59" t="str">
        <f>INDEX(tblGemProv[Provincie],MATCH(tblGem[[#This Row],[Plaats]],tblGemProv[Gemeentenaam],0))</f>
        <v>Noord-Holland</v>
      </c>
      <c r="I1196" s="68">
        <f>INDEX(tblGemProv[InwonerAantal],MATCH(tblGem[[#This Row],[Plaats]],tblGemProv[Gemeentenaam],0))</f>
        <v>39146</v>
      </c>
      <c r="J1196" s="69">
        <f>tblGem[[#This Row],[Aantal]]/INDEX($N$5:$N$16,MATCH(tblGem[[#This Row],[Prov]],$M$5:$M$16,0))*100000</f>
        <v>0.17660468313234542</v>
      </c>
      <c r="K1196" s="69">
        <f>tblGem[[#This Row],[Aantal]]/tblGem[[#This Row],[Inwoners]]*100000</f>
        <v>12.772697082715986</v>
      </c>
      <c r="L1196" s="59"/>
      <c r="M1196" s="60"/>
      <c r="N1196" s="58"/>
    </row>
    <row r="1197" spans="2:14" x14ac:dyDescent="0.3">
      <c r="B1197" s="63">
        <v>43912</v>
      </c>
      <c r="C1197" s="66" t="s">
        <v>128</v>
      </c>
      <c r="D1197" s="65">
        <v>40.299999999999997</v>
      </c>
      <c r="E1197" s="66">
        <v>11</v>
      </c>
      <c r="F1197" s="67">
        <f>tblGem[[#This Row],[Aantal]]-SUMIFS(tblGem[Aantal],tblGem[Datum],tblGem[[#This Row],[Datum]]-1,tblGem[Plaats],tblGem[[#This Row],[Plaats]])</f>
        <v>0</v>
      </c>
      <c r="G1197" s="59" t="str">
        <f>INDEX(tblGemProv[Grootte],MATCH(tblGem[[#This Row],[Plaats]],tblGemProv[Gemeentenaam],0))</f>
        <v>Klein</v>
      </c>
      <c r="H1197" s="59" t="str">
        <f>INDEX(tblGemProv[Provincie],MATCH(tblGem[[#This Row],[Plaats]],tblGemProv[Gemeentenaam],0))</f>
        <v>Noord-Holland</v>
      </c>
      <c r="I1197" s="68">
        <f>INDEX(tblGemProv[InwonerAantal],MATCH(tblGem[[#This Row],[Plaats]],tblGemProv[Gemeentenaam],0))</f>
        <v>27080</v>
      </c>
      <c r="J1197" s="69">
        <f>tblGem[[#This Row],[Aantal]]/INDEX($N$5:$N$16,MATCH(tblGem[[#This Row],[Prov]],$M$5:$M$16,0))*100000</f>
        <v>0.38853030289115992</v>
      </c>
      <c r="K1197" s="69">
        <f>tblGem[[#This Row],[Aantal]]/tblGem[[#This Row],[Inwoners]]*100000</f>
        <v>40.620384047267358</v>
      </c>
      <c r="L1197" s="59"/>
      <c r="M1197" s="60"/>
      <c r="N1197" s="58"/>
    </row>
    <row r="1198" spans="2:14" x14ac:dyDescent="0.3">
      <c r="B1198" s="63">
        <v>43912</v>
      </c>
      <c r="C1198" s="66" t="s">
        <v>129</v>
      </c>
      <c r="D1198" s="65">
        <v>48.5</v>
      </c>
      <c r="E1198" s="66">
        <v>9</v>
      </c>
      <c r="F1198" s="67">
        <f>tblGem[[#This Row],[Aantal]]-SUMIFS(tblGem[Aantal],tblGem[Datum],tblGem[[#This Row],[Datum]]-1,tblGem[Plaats],tblGem[[#This Row],[Plaats]])</f>
        <v>0</v>
      </c>
      <c r="G1198" s="59" t="str">
        <f>INDEX(tblGemProv[Grootte],MATCH(tblGem[[#This Row],[Plaats]],tblGemProv[Gemeentenaam],0))</f>
        <v>Klein</v>
      </c>
      <c r="H1198" s="59" t="str">
        <f>INDEX(tblGemProv[Provincie],MATCH(tblGem[[#This Row],[Plaats]],tblGemProv[Gemeentenaam],0))</f>
        <v>Gelderland</v>
      </c>
      <c r="I1198" s="68">
        <f>INDEX(tblGemProv[InwonerAantal],MATCH(tblGem[[#This Row],[Plaats]],tblGemProv[Gemeentenaam],0))</f>
        <v>18603</v>
      </c>
      <c r="J1198" s="69">
        <f>tblGem[[#This Row],[Aantal]]/INDEX($N$5:$N$16,MATCH(tblGem[[#This Row],[Prov]],$M$5:$M$16,0))*100000</f>
        <v>0.43687136031547941</v>
      </c>
      <c r="K1198" s="69">
        <f>tblGem[[#This Row],[Aantal]]/tblGem[[#This Row],[Inwoners]]*100000</f>
        <v>48.379293662312527</v>
      </c>
      <c r="L1198" s="59"/>
      <c r="M1198" s="60"/>
      <c r="N1198" s="58"/>
    </row>
    <row r="1199" spans="2:14" x14ac:dyDescent="0.3">
      <c r="B1199" s="63">
        <v>43912</v>
      </c>
      <c r="C1199" s="66" t="s">
        <v>130</v>
      </c>
      <c r="D1199" s="65">
        <v>4</v>
      </c>
      <c r="E1199" s="66">
        <v>2</v>
      </c>
      <c r="F1199" s="67">
        <f>tblGem[[#This Row],[Aantal]]-SUMIFS(tblGem[Aantal],tblGem[Datum],tblGem[[#This Row],[Datum]]-1,tblGem[Plaats],tblGem[[#This Row],[Plaats]])</f>
        <v>0</v>
      </c>
      <c r="G1199" s="59" t="str">
        <f>INDEX(tblGemProv[Grootte],MATCH(tblGem[[#This Row],[Plaats]],tblGemProv[Gemeentenaam],0))</f>
        <v>Middelgroot</v>
      </c>
      <c r="H1199" s="59" t="str">
        <f>INDEX(tblGemProv[Provincie],MATCH(tblGem[[#This Row],[Plaats]],tblGemProv[Gemeentenaam],0))</f>
        <v>Friesland</v>
      </c>
      <c r="I1199" s="68">
        <f>INDEX(tblGemProv[InwonerAantal],MATCH(tblGem[[#This Row],[Plaats]],tblGemProv[Gemeentenaam],0))</f>
        <v>50192</v>
      </c>
      <c r="J1199" s="69">
        <f>tblGem[[#This Row],[Aantal]]/INDEX($N$5:$N$16,MATCH(tblGem[[#This Row],[Prov]],$M$5:$M$16,0))*100000</f>
        <v>0.30899102072093787</v>
      </c>
      <c r="K1199" s="69">
        <f>tblGem[[#This Row],[Aantal]]/tblGem[[#This Row],[Inwoners]]*100000</f>
        <v>3.9846987567739878</v>
      </c>
      <c r="L1199" s="59"/>
      <c r="M1199" s="60"/>
      <c r="N1199" s="58"/>
    </row>
    <row r="1200" spans="2:14" x14ac:dyDescent="0.3">
      <c r="B1200" s="63">
        <v>43912</v>
      </c>
      <c r="C1200" s="66" t="s">
        <v>131</v>
      </c>
      <c r="D1200" s="65">
        <v>14.1</v>
      </c>
      <c r="E1200" s="66">
        <v>8</v>
      </c>
      <c r="F1200" s="67">
        <f>tblGem[[#This Row],[Aantal]]-SUMIFS(tblGem[Aantal],tblGem[Datum],tblGem[[#This Row],[Datum]]-1,tblGem[Plaats],tblGem[[#This Row],[Plaats]])</f>
        <v>3</v>
      </c>
      <c r="G1200" s="59" t="str">
        <f>INDEX(tblGemProv[Grootte],MATCH(tblGem[[#This Row],[Plaats]],tblGemProv[Gemeentenaam],0))</f>
        <v>Middelgroot</v>
      </c>
      <c r="H1200" s="59" t="str">
        <f>INDEX(tblGemProv[Provincie],MATCH(tblGem[[#This Row],[Plaats]],tblGemProv[Gemeentenaam],0))</f>
        <v>Noord-Holland</v>
      </c>
      <c r="I1200" s="68">
        <f>INDEX(tblGemProv[InwonerAantal],MATCH(tblGem[[#This Row],[Plaats]],tblGemProv[Gemeentenaam],0))</f>
        <v>55850</v>
      </c>
      <c r="J1200" s="69">
        <f>tblGem[[#This Row],[Aantal]]/INDEX($N$5:$N$16,MATCH(tblGem[[#This Row],[Prov]],$M$5:$M$16,0))*100000</f>
        <v>0.28256749301175271</v>
      </c>
      <c r="K1200" s="69">
        <f>tblGem[[#This Row],[Aantal]]/tblGem[[#This Row],[Inwoners]]*100000</f>
        <v>14.32408236347359</v>
      </c>
      <c r="L1200" s="59"/>
      <c r="M1200" s="60"/>
      <c r="N1200" s="58"/>
    </row>
    <row r="1201" spans="2:14" x14ac:dyDescent="0.3">
      <c r="B1201" s="63">
        <v>43912</v>
      </c>
      <c r="C1201" s="66" t="s">
        <v>132</v>
      </c>
      <c r="D1201" s="65">
        <v>27.6</v>
      </c>
      <c r="E1201" s="66">
        <v>24</v>
      </c>
      <c r="F1201" s="67">
        <f>tblGem[[#This Row],[Aantal]]-SUMIFS(tblGem[Aantal],tblGem[Datum],tblGem[[#This Row],[Datum]]-1,tblGem[Plaats],tblGem[[#This Row],[Plaats]])</f>
        <v>5</v>
      </c>
      <c r="G1201" s="59" t="str">
        <f>INDEX(tblGemProv[Grootte],MATCH(tblGem[[#This Row],[Plaats]],tblGemProv[Gemeentenaam],0))</f>
        <v>Middelgroot</v>
      </c>
      <c r="H1201" s="59" t="str">
        <f>INDEX(tblGemProv[Provincie],MATCH(tblGem[[#This Row],[Plaats]],tblGemProv[Gemeentenaam],0))</f>
        <v>Limburg</v>
      </c>
      <c r="I1201" s="68">
        <f>INDEX(tblGemProv[InwonerAantal],MATCH(tblGem[[#This Row],[Plaats]],tblGemProv[Gemeentenaam],0))</f>
        <v>86762</v>
      </c>
      <c r="J1201" s="69">
        <f>tblGem[[#This Row],[Aantal]]/INDEX($N$5:$N$16,MATCH(tblGem[[#This Row],[Prov]],$M$5:$M$16,0))*100000</f>
        <v>2.1482315578796238</v>
      </c>
      <c r="K1201" s="69">
        <f>tblGem[[#This Row],[Aantal]]/tblGem[[#This Row],[Inwoners]]*100000</f>
        <v>27.661879624720502</v>
      </c>
      <c r="L1201" s="59"/>
      <c r="M1201" s="60"/>
      <c r="N1201" s="58"/>
    </row>
    <row r="1202" spans="2:14" x14ac:dyDescent="0.3">
      <c r="B1202" s="63">
        <v>43912</v>
      </c>
      <c r="C1202" s="66" t="s">
        <v>133</v>
      </c>
      <c r="D1202" s="65">
        <v>43.8</v>
      </c>
      <c r="E1202" s="66">
        <v>7</v>
      </c>
      <c r="F1202" s="67">
        <f>tblGem[[#This Row],[Aantal]]-SUMIFS(tblGem[Aantal],tblGem[Datum],tblGem[[#This Row],[Datum]]-1,tblGem[Plaats],tblGem[[#This Row],[Plaats]])</f>
        <v>3</v>
      </c>
      <c r="G1202" s="59" t="str">
        <f>INDEX(tblGemProv[Grootte],MATCH(tblGem[[#This Row],[Plaats]],tblGemProv[Gemeentenaam],0))</f>
        <v>Klein</v>
      </c>
      <c r="H1202" s="59" t="str">
        <f>INDEX(tblGemProv[Provincie],MATCH(tblGem[[#This Row],[Plaats]],tblGemProv[Gemeentenaam],0))</f>
        <v>Noord-Brabant</v>
      </c>
      <c r="I1202" s="68">
        <f>INDEX(tblGemProv[InwonerAantal],MATCH(tblGem[[#This Row],[Plaats]],tblGemProv[Gemeentenaam],0))</f>
        <v>15886</v>
      </c>
      <c r="J1202" s="69">
        <f>tblGem[[#This Row],[Aantal]]/INDEX($N$5:$N$16,MATCH(tblGem[[#This Row],[Prov]],$M$5:$M$16,0))*100000</f>
        <v>0.27686741136089826</v>
      </c>
      <c r="K1202" s="69">
        <f>tblGem[[#This Row],[Aantal]]/tblGem[[#This Row],[Inwoners]]*100000</f>
        <v>44.063955684250281</v>
      </c>
      <c r="L1202" s="59"/>
      <c r="M1202" s="60"/>
      <c r="N1202" s="58"/>
    </row>
    <row r="1203" spans="2:14" x14ac:dyDescent="0.3">
      <c r="B1203" s="63">
        <v>43912</v>
      </c>
      <c r="C1203" s="66" t="s">
        <v>134</v>
      </c>
      <c r="D1203" s="65">
        <v>25.6</v>
      </c>
      <c r="E1203" s="66">
        <v>6</v>
      </c>
      <c r="F1203" s="67">
        <f>tblGem[[#This Row],[Aantal]]-SUMIFS(tblGem[Aantal],tblGem[Datum],tblGem[[#This Row],[Datum]]-1,tblGem[Plaats],tblGem[[#This Row],[Plaats]])</f>
        <v>2</v>
      </c>
      <c r="G1203" s="59" t="str">
        <f>INDEX(tblGemProv[Grootte],MATCH(tblGem[[#This Row],[Plaats]],tblGemProv[Gemeentenaam],0))</f>
        <v>Klein</v>
      </c>
      <c r="H1203" s="59" t="str">
        <f>INDEX(tblGemProv[Provincie],MATCH(tblGem[[#This Row],[Plaats]],tblGemProv[Gemeentenaam],0))</f>
        <v>Noord-Holland</v>
      </c>
      <c r="I1203" s="68">
        <f>INDEX(tblGemProv[InwonerAantal],MATCH(tblGem[[#This Row],[Plaats]],tblGemProv[Gemeentenaam],0))</f>
        <v>23099</v>
      </c>
      <c r="J1203" s="69">
        <f>tblGem[[#This Row],[Aantal]]/INDEX($N$5:$N$16,MATCH(tblGem[[#This Row],[Prov]],$M$5:$M$16,0))*100000</f>
        <v>0.21192561975881449</v>
      </c>
      <c r="K1203" s="69">
        <f>tblGem[[#This Row],[Aantal]]/tblGem[[#This Row],[Inwoners]]*100000</f>
        <v>25.97515043941296</v>
      </c>
      <c r="L1203" s="59"/>
      <c r="M1203" s="60"/>
      <c r="N1203" s="58"/>
    </row>
    <row r="1204" spans="2:14" x14ac:dyDescent="0.3">
      <c r="B1204" s="63">
        <v>43912</v>
      </c>
      <c r="C1204" s="66" t="s">
        <v>135</v>
      </c>
      <c r="D1204" s="65">
        <v>11.2</v>
      </c>
      <c r="E1204" s="66">
        <v>4</v>
      </c>
      <c r="F1204" s="67">
        <f>tblGem[[#This Row],[Aantal]]-SUMIFS(tblGem[Aantal],tblGem[Datum],tblGem[[#This Row],[Datum]]-1,tblGem[Plaats],tblGem[[#This Row],[Plaats]])</f>
        <v>1</v>
      </c>
      <c r="G1204" s="59" t="str">
        <f>INDEX(tblGemProv[Grootte],MATCH(tblGem[[#This Row],[Plaats]],tblGemProv[Gemeentenaam],0))</f>
        <v>Klein</v>
      </c>
      <c r="H1204" s="59" t="str">
        <f>INDEX(tblGemProv[Provincie],MATCH(tblGem[[#This Row],[Plaats]],tblGemProv[Gemeentenaam],0))</f>
        <v>Overijssel</v>
      </c>
      <c r="I1204" s="68">
        <f>INDEX(tblGemProv[InwonerAantal],MATCH(tblGem[[#This Row],[Plaats]],tblGemProv[Gemeentenaam],0))</f>
        <v>35796</v>
      </c>
      <c r="J1204" s="69">
        <f>tblGem[[#This Row],[Aantal]]/INDEX($N$5:$N$16,MATCH(tblGem[[#This Row],[Prov]],$M$5:$M$16,0))*100000</f>
        <v>0.34737269008016491</v>
      </c>
      <c r="K1204" s="69">
        <f>tblGem[[#This Row],[Aantal]]/tblGem[[#This Row],[Inwoners]]*100000</f>
        <v>11.174432897530451</v>
      </c>
      <c r="L1204" s="59"/>
      <c r="M1204" s="60"/>
      <c r="N1204" s="58"/>
    </row>
    <row r="1205" spans="2:14" x14ac:dyDescent="0.3">
      <c r="B1205" s="63">
        <v>43912</v>
      </c>
      <c r="C1205" s="66" t="s">
        <v>136</v>
      </c>
      <c r="D1205" s="65">
        <v>10</v>
      </c>
      <c r="E1205" s="66">
        <v>4</v>
      </c>
      <c r="F1205" s="67">
        <f>tblGem[[#This Row],[Aantal]]-SUMIFS(tblGem[Aantal],tblGem[Datum],tblGem[[#This Row],[Datum]]-1,tblGem[Plaats],tblGem[[#This Row],[Plaats]])</f>
        <v>0</v>
      </c>
      <c r="G1205" s="59" t="str">
        <f>INDEX(tblGemProv[Grootte],MATCH(tblGem[[#This Row],[Plaats]],tblGemProv[Gemeentenaam],0))</f>
        <v>Klein</v>
      </c>
      <c r="H1205" s="59" t="str">
        <f>INDEX(tblGemProv[Provincie],MATCH(tblGem[[#This Row],[Plaats]],tblGemProv[Gemeentenaam],0))</f>
        <v>Zuid-Holland</v>
      </c>
      <c r="I1205" s="68">
        <f>INDEX(tblGemProv[InwonerAantal],MATCH(tblGem[[#This Row],[Plaats]],tblGemProv[Gemeentenaam],0))</f>
        <v>39997</v>
      </c>
      <c r="J1205" s="69">
        <f>tblGem[[#This Row],[Aantal]]/INDEX($N$5:$N$16,MATCH(tblGem[[#This Row],[Prov]],$M$5:$M$16,0))*100000</f>
        <v>0.10970896953107644</v>
      </c>
      <c r="K1205" s="69">
        <f>tblGem[[#This Row],[Aantal]]/tblGem[[#This Row],[Inwoners]]*100000</f>
        <v>10.000750056254219</v>
      </c>
      <c r="L1205" s="59"/>
      <c r="M1205" s="60"/>
      <c r="N1205" s="58"/>
    </row>
    <row r="1206" spans="2:14" x14ac:dyDescent="0.3">
      <c r="B1206" s="63">
        <v>43912</v>
      </c>
      <c r="C1206" s="66" t="s">
        <v>137</v>
      </c>
      <c r="D1206" s="65">
        <v>41.5</v>
      </c>
      <c r="E1206" s="66">
        <v>38</v>
      </c>
      <c r="F1206" s="67">
        <f>tblGem[[#This Row],[Aantal]]-SUMIFS(tblGem[Aantal],tblGem[Datum],tblGem[[#This Row],[Datum]]-1,tblGem[Plaats],tblGem[[#This Row],[Plaats]])</f>
        <v>6</v>
      </c>
      <c r="G1206" s="59" t="str">
        <f>INDEX(tblGemProv[Grootte],MATCH(tblGem[[#This Row],[Plaats]],tblGemProv[Gemeentenaam],0))</f>
        <v>Middelgroot</v>
      </c>
      <c r="H1206" s="59" t="str">
        <f>INDEX(tblGemProv[Provincie],MATCH(tblGem[[#This Row],[Plaats]],tblGemProv[Gemeentenaam],0))</f>
        <v>Noord-Brabant</v>
      </c>
      <c r="I1206" s="68">
        <f>INDEX(tblGemProv[InwonerAantal],MATCH(tblGem[[#This Row],[Plaats]],tblGemProv[Gemeentenaam],0))</f>
        <v>90903</v>
      </c>
      <c r="J1206" s="69">
        <f>tblGem[[#This Row],[Aantal]]/INDEX($N$5:$N$16,MATCH(tblGem[[#This Row],[Prov]],$M$5:$M$16,0))*100000</f>
        <v>1.5029945188163047</v>
      </c>
      <c r="K1206" s="69">
        <f>tblGem[[#This Row],[Aantal]]/tblGem[[#This Row],[Inwoners]]*100000</f>
        <v>41.802800787652778</v>
      </c>
      <c r="L1206" s="59"/>
      <c r="M1206" s="60"/>
      <c r="N1206" s="58"/>
    </row>
    <row r="1207" spans="2:14" x14ac:dyDescent="0.3">
      <c r="B1207" s="63">
        <v>43912</v>
      </c>
      <c r="C1207" s="66" t="s">
        <v>138</v>
      </c>
      <c r="D1207" s="65">
        <v>3.2</v>
      </c>
      <c r="E1207" s="66">
        <v>1</v>
      </c>
      <c r="F1207" s="67">
        <f>tblGem[[#This Row],[Aantal]]-SUMIFS(tblGem[Aantal],tblGem[Datum],tblGem[[#This Row],[Datum]]-1,tblGem[Plaats],tblGem[[#This Row],[Plaats]])</f>
        <v>1</v>
      </c>
      <c r="G1207" s="59" t="str">
        <f>INDEX(tblGemProv[Grootte],MATCH(tblGem[[#This Row],[Plaats]],tblGemProv[Gemeentenaam],0))</f>
        <v>Klein</v>
      </c>
      <c r="H1207" s="59" t="str">
        <f>INDEX(tblGemProv[Provincie],MATCH(tblGem[[#This Row],[Plaats]],tblGemProv[Gemeentenaam],0))</f>
        <v>Zuid-Holland</v>
      </c>
      <c r="I1207" s="68">
        <f>INDEX(tblGemProv[InwonerAantal],MATCH(tblGem[[#This Row],[Plaats]],tblGemProv[Gemeentenaam],0))</f>
        <v>30677</v>
      </c>
      <c r="J1207" s="69">
        <f>tblGem[[#This Row],[Aantal]]/INDEX($N$5:$N$16,MATCH(tblGem[[#This Row],[Prov]],$M$5:$M$16,0))*100000</f>
        <v>2.7427242382769109E-2</v>
      </c>
      <c r="K1207" s="69">
        <f>tblGem[[#This Row],[Aantal]]/tblGem[[#This Row],[Inwoners]]*100000</f>
        <v>3.2597711640642824</v>
      </c>
      <c r="L1207" s="59"/>
      <c r="M1207" s="60"/>
      <c r="N1207" s="58"/>
    </row>
    <row r="1208" spans="2:14" x14ac:dyDescent="0.3">
      <c r="B1208" s="63">
        <v>43912</v>
      </c>
      <c r="C1208" s="66" t="s">
        <v>139</v>
      </c>
      <c r="D1208" s="65">
        <v>18.600000000000001</v>
      </c>
      <c r="E1208" s="66">
        <v>15</v>
      </c>
      <c r="F1208" s="67">
        <f>tblGem[[#This Row],[Aantal]]-SUMIFS(tblGem[Aantal],tblGem[Datum],tblGem[[#This Row],[Datum]]-1,tblGem[Plaats],tblGem[[#This Row],[Plaats]])</f>
        <v>2</v>
      </c>
      <c r="G1208" s="59" t="str">
        <f>INDEX(tblGemProv[Grootte],MATCH(tblGem[[#This Row],[Plaats]],tblGemProv[Gemeentenaam],0))</f>
        <v>Middelgroot</v>
      </c>
      <c r="H1208" s="59" t="str">
        <f>INDEX(tblGemProv[Provincie],MATCH(tblGem[[#This Row],[Plaats]],tblGemProv[Gemeentenaam],0))</f>
        <v>Overijssel</v>
      </c>
      <c r="I1208" s="68">
        <f>INDEX(tblGemProv[InwonerAantal],MATCH(tblGem[[#This Row],[Plaats]],tblGemProv[Gemeentenaam],0))</f>
        <v>80593</v>
      </c>
      <c r="J1208" s="69">
        <f>tblGem[[#This Row],[Aantal]]/INDEX($N$5:$N$16,MATCH(tblGem[[#This Row],[Prov]],$M$5:$M$16,0))*100000</f>
        <v>1.3026475878006185</v>
      </c>
      <c r="K1208" s="69">
        <f>tblGem[[#This Row],[Aantal]]/tblGem[[#This Row],[Inwoners]]*100000</f>
        <v>18.612038266350673</v>
      </c>
      <c r="L1208" s="59"/>
      <c r="M1208" s="60"/>
      <c r="N1208" s="58"/>
    </row>
    <row r="1209" spans="2:14" x14ac:dyDescent="0.3">
      <c r="B1209" s="63">
        <v>43912</v>
      </c>
      <c r="C1209" s="66" t="s">
        <v>140</v>
      </c>
      <c r="D1209" s="65">
        <v>0</v>
      </c>
      <c r="E1209" s="66">
        <v>0</v>
      </c>
      <c r="F1209" s="67">
        <f>tblGem[[#This Row],[Aantal]]-SUMIFS(tblGem[Aantal],tblGem[Datum],tblGem[[#This Row],[Datum]]-1,tblGem[Plaats],tblGem[[#This Row],[Plaats]])</f>
        <v>0</v>
      </c>
      <c r="G1209" s="59" t="str">
        <f>INDEX(tblGemProv[Grootte],MATCH(tblGem[[#This Row],[Plaats]],tblGemProv[Gemeentenaam],0))</f>
        <v>Klein</v>
      </c>
      <c r="H1209" s="59" t="str">
        <f>INDEX(tblGemProv[Provincie],MATCH(tblGem[[#This Row],[Plaats]],tblGemProv[Gemeentenaam],0))</f>
        <v>Groningen</v>
      </c>
      <c r="I1209" s="68">
        <f>INDEX(tblGemProv[InwonerAantal],MATCH(tblGem[[#This Row],[Plaats]],tblGemProv[Gemeentenaam],0))</f>
        <v>48019</v>
      </c>
      <c r="J1209" s="69">
        <f>tblGem[[#This Row],[Aantal]]/INDEX($N$5:$N$16,MATCH(tblGem[[#This Row],[Prov]],$M$5:$M$16,0))*100000</f>
        <v>0</v>
      </c>
      <c r="K1209" s="69">
        <f>tblGem[[#This Row],[Aantal]]/tblGem[[#This Row],[Inwoners]]*100000</f>
        <v>0</v>
      </c>
      <c r="L1209" s="59"/>
      <c r="M1209" s="60"/>
      <c r="N1209" s="58"/>
    </row>
    <row r="1210" spans="2:14" x14ac:dyDescent="0.3">
      <c r="B1210" s="63">
        <v>43912</v>
      </c>
      <c r="C1210" s="66" t="s">
        <v>141</v>
      </c>
      <c r="D1210" s="65">
        <v>42.5</v>
      </c>
      <c r="E1210" s="66">
        <v>7</v>
      </c>
      <c r="F1210" s="67">
        <f>tblGem[[#This Row],[Aantal]]-SUMIFS(tblGem[Aantal],tblGem[Datum],tblGem[[#This Row],[Datum]]-1,tblGem[Plaats],tblGem[[#This Row],[Plaats]])</f>
        <v>0</v>
      </c>
      <c r="G1210" s="59" t="str">
        <f>INDEX(tblGemProv[Grootte],MATCH(tblGem[[#This Row],[Plaats]],tblGemProv[Gemeentenaam],0))</f>
        <v>Klein</v>
      </c>
      <c r="H1210" s="59" t="str">
        <f>INDEX(tblGemProv[Provincie],MATCH(tblGem[[#This Row],[Plaats]],tblGemProv[Gemeentenaam],0))</f>
        <v>Gelderland</v>
      </c>
      <c r="I1210" s="68">
        <f>INDEX(tblGemProv[InwonerAantal],MATCH(tblGem[[#This Row],[Plaats]],tblGemProv[Gemeentenaam],0))</f>
        <v>16462</v>
      </c>
      <c r="J1210" s="69">
        <f>tblGem[[#This Row],[Aantal]]/INDEX($N$5:$N$16,MATCH(tblGem[[#This Row],[Prov]],$M$5:$M$16,0))*100000</f>
        <v>0.33978883580092839</v>
      </c>
      <c r="K1210" s="69">
        <f>tblGem[[#This Row],[Aantal]]/tblGem[[#This Row],[Inwoners]]*100000</f>
        <v>42.522172275543674</v>
      </c>
      <c r="L1210" s="59"/>
      <c r="M1210" s="60"/>
      <c r="N1210" s="58"/>
    </row>
    <row r="1211" spans="2:14" x14ac:dyDescent="0.3">
      <c r="B1211" s="63">
        <v>43912</v>
      </c>
      <c r="C1211" s="66" t="s">
        <v>142</v>
      </c>
      <c r="D1211" s="65">
        <v>34</v>
      </c>
      <c r="E1211" s="66">
        <v>15</v>
      </c>
      <c r="F1211" s="67">
        <f>tblGem[[#This Row],[Aantal]]-SUMIFS(tblGem[Aantal],tblGem[Datum],tblGem[[#This Row],[Datum]]-1,tblGem[Plaats],tblGem[[#This Row],[Plaats]])</f>
        <v>4</v>
      </c>
      <c r="G1211" s="59" t="str">
        <f>INDEX(tblGemProv[Grootte],MATCH(tblGem[[#This Row],[Plaats]],tblGemProv[Gemeentenaam],0))</f>
        <v>Klein</v>
      </c>
      <c r="H1211" s="59" t="str">
        <f>INDEX(tblGemProv[Provincie],MATCH(tblGem[[#This Row],[Plaats]],tblGemProv[Gemeentenaam],0))</f>
        <v>Noord-Brabant</v>
      </c>
      <c r="I1211" s="68">
        <f>INDEX(tblGemProv[InwonerAantal],MATCH(tblGem[[#This Row],[Plaats]],tblGemProv[Gemeentenaam],0))</f>
        <v>43723</v>
      </c>
      <c r="J1211" s="69">
        <f>tblGem[[#This Row],[Aantal]]/INDEX($N$5:$N$16,MATCH(tblGem[[#This Row],[Prov]],$M$5:$M$16,0))*100000</f>
        <v>0.59328731005906765</v>
      </c>
      <c r="K1211" s="69">
        <f>tblGem[[#This Row],[Aantal]]/tblGem[[#This Row],[Inwoners]]*100000</f>
        <v>34.306886535690595</v>
      </c>
      <c r="L1211" s="59"/>
      <c r="M1211" s="60"/>
      <c r="N1211" s="58"/>
    </row>
    <row r="1212" spans="2:14" x14ac:dyDescent="0.3">
      <c r="B1212" s="63">
        <v>43912</v>
      </c>
      <c r="C1212" s="66" t="s">
        <v>143</v>
      </c>
      <c r="D1212" s="65">
        <v>9.1</v>
      </c>
      <c r="E1212" s="66">
        <v>2</v>
      </c>
      <c r="F1212" s="67">
        <f>tblGem[[#This Row],[Aantal]]-SUMIFS(tblGem[Aantal],tblGem[Datum],tblGem[[#This Row],[Datum]]-1,tblGem[Plaats],tblGem[[#This Row],[Plaats]])</f>
        <v>0</v>
      </c>
      <c r="G1212" s="59" t="str">
        <f>INDEX(tblGemProv[Grootte],MATCH(tblGem[[#This Row],[Plaats]],tblGemProv[Gemeentenaam],0))</f>
        <v>Klein</v>
      </c>
      <c r="H1212" s="59" t="str">
        <f>INDEX(tblGemProv[Provincie],MATCH(tblGem[[#This Row],[Plaats]],tblGemProv[Gemeentenaam],0))</f>
        <v>Zuid-Holland</v>
      </c>
      <c r="I1212" s="68">
        <f>INDEX(tblGemProv[InwonerAantal],MATCH(tblGem[[#This Row],[Plaats]],tblGemProv[Gemeentenaam],0))</f>
        <v>21812</v>
      </c>
      <c r="J1212" s="69">
        <f>tblGem[[#This Row],[Aantal]]/INDEX($N$5:$N$16,MATCH(tblGem[[#This Row],[Prov]],$M$5:$M$16,0))*100000</f>
        <v>5.4854484765538218E-2</v>
      </c>
      <c r="K1212" s="69">
        <f>tblGem[[#This Row],[Aantal]]/tblGem[[#This Row],[Inwoners]]*100000</f>
        <v>9.1692646249770764</v>
      </c>
      <c r="L1212" s="59"/>
      <c r="M1212" s="60"/>
      <c r="N1212" s="58"/>
    </row>
    <row r="1213" spans="2:14" x14ac:dyDescent="0.3">
      <c r="B1213" s="63">
        <v>43912</v>
      </c>
      <c r="C1213" s="66" t="s">
        <v>144</v>
      </c>
      <c r="D1213" s="65">
        <v>39.1</v>
      </c>
      <c r="E1213" s="66">
        <v>6</v>
      </c>
      <c r="F1213" s="67">
        <f>tblGem[[#This Row],[Aantal]]-SUMIFS(tblGem[Aantal],tblGem[Datum],tblGem[[#This Row],[Datum]]-1,tblGem[Plaats],tblGem[[#This Row],[Plaats]])</f>
        <v>1</v>
      </c>
      <c r="G1213" s="59" t="str">
        <f>INDEX(tblGemProv[Grootte],MATCH(tblGem[[#This Row],[Plaats]],tblGemProv[Gemeentenaam],0))</f>
        <v>Klein</v>
      </c>
      <c r="H1213" s="59" t="str">
        <f>INDEX(tblGemProv[Provincie],MATCH(tblGem[[#This Row],[Plaats]],tblGemProv[Gemeentenaam],0))</f>
        <v>Noord-Brabant</v>
      </c>
      <c r="I1213" s="68">
        <f>INDEX(tblGemProv[InwonerAantal],MATCH(tblGem[[#This Row],[Plaats]],tblGemProv[Gemeentenaam],0))</f>
        <v>15366</v>
      </c>
      <c r="J1213" s="69">
        <f>tblGem[[#This Row],[Aantal]]/INDEX($N$5:$N$16,MATCH(tblGem[[#This Row],[Prov]],$M$5:$M$16,0))*100000</f>
        <v>0.23731492402362706</v>
      </c>
      <c r="K1213" s="69">
        <f>tblGem[[#This Row],[Aantal]]/tblGem[[#This Row],[Inwoners]]*100000</f>
        <v>39.047247169074581</v>
      </c>
      <c r="L1213" s="59"/>
      <c r="M1213" s="60"/>
      <c r="N1213" s="58"/>
    </row>
    <row r="1214" spans="2:14" x14ac:dyDescent="0.3">
      <c r="B1214" s="63">
        <v>43912</v>
      </c>
      <c r="C1214" s="66" t="s">
        <v>145</v>
      </c>
      <c r="D1214" s="65">
        <v>7.8</v>
      </c>
      <c r="E1214" s="66">
        <v>7</v>
      </c>
      <c r="F1214" s="67">
        <f>tblGem[[#This Row],[Aantal]]-SUMIFS(tblGem[Aantal],tblGem[Datum],tblGem[[#This Row],[Datum]]-1,tblGem[Plaats],tblGem[[#This Row],[Plaats]])</f>
        <v>0</v>
      </c>
      <c r="G1214" s="59" t="str">
        <f>INDEX(tblGemProv[Grootte],MATCH(tblGem[[#This Row],[Plaats]],tblGemProv[Gemeentenaam],0))</f>
        <v>Middelgroot</v>
      </c>
      <c r="H1214" s="59" t="str">
        <f>INDEX(tblGemProv[Provincie],MATCH(tblGem[[#This Row],[Plaats]],tblGemProv[Gemeentenaam],0))</f>
        <v>Noord-Holland</v>
      </c>
      <c r="I1214" s="68">
        <f>INDEX(tblGemProv[InwonerAantal],MATCH(tblGem[[#This Row],[Plaats]],tblGemProv[Gemeentenaam],0))</f>
        <v>89521</v>
      </c>
      <c r="J1214" s="69">
        <f>tblGem[[#This Row],[Aantal]]/INDEX($N$5:$N$16,MATCH(tblGem[[#This Row],[Prov]],$M$5:$M$16,0))*100000</f>
        <v>0.24724655638528362</v>
      </c>
      <c r="K1214" s="69">
        <f>tblGem[[#This Row],[Aantal]]/tblGem[[#This Row],[Inwoners]]*100000</f>
        <v>7.8193943320561656</v>
      </c>
      <c r="L1214" s="59"/>
      <c r="M1214" s="60"/>
      <c r="N1214" s="58"/>
    </row>
    <row r="1215" spans="2:14" x14ac:dyDescent="0.3">
      <c r="B1215" s="63">
        <v>43912</v>
      </c>
      <c r="C1215" s="66" t="s">
        <v>146</v>
      </c>
      <c r="D1215" s="65">
        <v>24.2</v>
      </c>
      <c r="E1215" s="66">
        <v>21</v>
      </c>
      <c r="F1215" s="67">
        <f>tblGem[[#This Row],[Aantal]]-SUMIFS(tblGem[Aantal],tblGem[Datum],tblGem[[#This Row],[Datum]]-1,tblGem[Plaats],tblGem[[#This Row],[Plaats]])</f>
        <v>4</v>
      </c>
      <c r="G1215" s="59" t="str">
        <f>INDEX(tblGemProv[Grootte],MATCH(tblGem[[#This Row],[Plaats]],tblGemProv[Gemeentenaam],0))</f>
        <v>Middelgroot</v>
      </c>
      <c r="H1215" s="59" t="str">
        <f>INDEX(tblGemProv[Provincie],MATCH(tblGem[[#This Row],[Plaats]],tblGemProv[Gemeentenaam],0))</f>
        <v>Zuid-Holland</v>
      </c>
      <c r="I1215" s="68">
        <f>INDEX(tblGemProv[InwonerAantal],MATCH(tblGem[[#This Row],[Plaats]],tblGemProv[Gemeentenaam],0))</f>
        <v>86115</v>
      </c>
      <c r="J1215" s="69">
        <f>tblGem[[#This Row],[Aantal]]/INDEX($N$5:$N$16,MATCH(tblGem[[#This Row],[Prov]],$M$5:$M$16,0))*100000</f>
        <v>0.57597209003815131</v>
      </c>
      <c r="K1215" s="69">
        <f>tblGem[[#This Row],[Aantal]]/tblGem[[#This Row],[Inwoners]]*100000</f>
        <v>24.385995471172272</v>
      </c>
      <c r="L1215" s="59"/>
      <c r="M1215" s="60"/>
      <c r="N1215" s="58"/>
    </row>
    <row r="1216" spans="2:14" x14ac:dyDescent="0.3">
      <c r="B1216" s="63">
        <v>43912</v>
      </c>
      <c r="C1216" s="66" t="s">
        <v>147</v>
      </c>
      <c r="D1216" s="65">
        <v>14.3</v>
      </c>
      <c r="E1216" s="66">
        <v>5</v>
      </c>
      <c r="F1216" s="67">
        <f>tblGem[[#This Row],[Aantal]]-SUMIFS(tblGem[Aantal],tblGem[Datum],tblGem[[#This Row],[Datum]]-1,tblGem[Plaats],tblGem[[#This Row],[Plaats]])</f>
        <v>1</v>
      </c>
      <c r="G1216" s="59" t="str">
        <f>INDEX(tblGemProv[Grootte],MATCH(tblGem[[#This Row],[Plaats]],tblGemProv[Gemeentenaam],0))</f>
        <v>Klein</v>
      </c>
      <c r="H1216" s="59" t="str">
        <f>INDEX(tblGemProv[Provincie],MATCH(tblGem[[#This Row],[Plaats]],tblGemProv[Gemeentenaam],0))</f>
        <v>Overijssel</v>
      </c>
      <c r="I1216" s="68">
        <f>INDEX(tblGemProv[InwonerAantal],MATCH(tblGem[[#This Row],[Plaats]],tblGemProv[Gemeentenaam],0))</f>
        <v>34930</v>
      </c>
      <c r="J1216" s="69">
        <f>tblGem[[#This Row],[Aantal]]/INDEX($N$5:$N$16,MATCH(tblGem[[#This Row],[Prov]],$M$5:$M$16,0))*100000</f>
        <v>0.43421586260020617</v>
      </c>
      <c r="K1216" s="69">
        <f>tblGem[[#This Row],[Aantal]]/tblGem[[#This Row],[Inwoners]]*100000</f>
        <v>14.314342971657601</v>
      </c>
      <c r="L1216" s="59"/>
      <c r="M1216" s="60"/>
      <c r="N1216" s="58"/>
    </row>
    <row r="1217" spans="2:14" x14ac:dyDescent="0.3">
      <c r="B1217" s="63">
        <v>43912</v>
      </c>
      <c r="C1217" s="66" t="s">
        <v>148</v>
      </c>
      <c r="D1217" s="65">
        <v>14.6</v>
      </c>
      <c r="E1217" s="66">
        <v>7</v>
      </c>
      <c r="F1217" s="67">
        <f>tblGem[[#This Row],[Aantal]]-SUMIFS(tblGem[Aantal],tblGem[Datum],tblGem[[#This Row],[Datum]]-1,tblGem[Plaats],tblGem[[#This Row],[Plaats]])</f>
        <v>1</v>
      </c>
      <c r="G1217" s="59" t="str">
        <f>INDEX(tblGemProv[Grootte],MATCH(tblGem[[#This Row],[Plaats]],tblGemProv[Gemeentenaam],0))</f>
        <v>Klein</v>
      </c>
      <c r="H1217" s="59" t="str">
        <f>INDEX(tblGemProv[Provincie],MATCH(tblGem[[#This Row],[Plaats]],tblGemProv[Gemeentenaam],0))</f>
        <v>Noord-Holland</v>
      </c>
      <c r="I1217" s="68">
        <f>INDEX(tblGemProv[InwonerAantal],MATCH(tblGem[[#This Row],[Plaats]],tblGemProv[Gemeentenaam],0))</f>
        <v>47681</v>
      </c>
      <c r="J1217" s="69">
        <f>tblGem[[#This Row],[Aantal]]/INDEX($N$5:$N$16,MATCH(tblGem[[#This Row],[Prov]],$M$5:$M$16,0))*100000</f>
        <v>0.24724655638528362</v>
      </c>
      <c r="K1217" s="69">
        <f>tblGem[[#This Row],[Aantal]]/tblGem[[#This Row],[Inwoners]]*100000</f>
        <v>14.680900148906272</v>
      </c>
      <c r="L1217" s="59"/>
      <c r="M1217" s="60"/>
      <c r="N1217" s="58"/>
    </row>
    <row r="1218" spans="2:14" x14ac:dyDescent="0.3">
      <c r="B1218" s="63">
        <v>43912</v>
      </c>
      <c r="C1218" s="66" t="s">
        <v>149</v>
      </c>
      <c r="D1218" s="65">
        <v>9</v>
      </c>
      <c r="E1218" s="66">
        <v>5</v>
      </c>
      <c r="F1218" s="67">
        <f>tblGem[[#This Row],[Aantal]]-SUMIFS(tblGem[Aantal],tblGem[Datum],tblGem[[#This Row],[Datum]]-1,tblGem[Plaats],tblGem[[#This Row],[Plaats]])</f>
        <v>0</v>
      </c>
      <c r="G1218" s="59" t="str">
        <f>INDEX(tblGemProv[Grootte],MATCH(tblGem[[#This Row],[Plaats]],tblGemProv[Gemeentenaam],0))</f>
        <v>Middelgroot</v>
      </c>
      <c r="H1218" s="59" t="str">
        <f>INDEX(tblGemProv[Provincie],MATCH(tblGem[[#This Row],[Plaats]],tblGemProv[Gemeentenaam],0))</f>
        <v>Drenthe</v>
      </c>
      <c r="I1218" s="68">
        <f>INDEX(tblGemProv[InwonerAantal],MATCH(tblGem[[#This Row],[Plaats]],tblGemProv[Gemeentenaam],0))</f>
        <v>55677</v>
      </c>
      <c r="J1218" s="69">
        <f>tblGem[[#This Row],[Aantal]]/INDEX($N$5:$N$16,MATCH(tblGem[[#This Row],[Prov]],$M$5:$M$16,0))*100000</f>
        <v>1.016053647632595</v>
      </c>
      <c r="K1218" s="69">
        <f>tblGem[[#This Row],[Aantal]]/tblGem[[#This Row],[Inwoners]]*100000</f>
        <v>8.9803689135549689</v>
      </c>
      <c r="L1218" s="59"/>
      <c r="M1218" s="60"/>
      <c r="N1218" s="58"/>
    </row>
    <row r="1219" spans="2:14" x14ac:dyDescent="0.3">
      <c r="B1219" s="63">
        <v>43912</v>
      </c>
      <c r="C1219" s="66" t="s">
        <v>150</v>
      </c>
      <c r="D1219" s="65">
        <v>12.3</v>
      </c>
      <c r="E1219" s="66">
        <v>9</v>
      </c>
      <c r="F1219" s="67">
        <f>tblGem[[#This Row],[Aantal]]-SUMIFS(tblGem[Aantal],tblGem[Datum],tblGem[[#This Row],[Datum]]-1,tblGem[Plaats],tblGem[[#This Row],[Plaats]])</f>
        <v>1</v>
      </c>
      <c r="G1219" s="59" t="str">
        <f>INDEX(tblGemProv[Grootte],MATCH(tblGem[[#This Row],[Plaats]],tblGemProv[Gemeentenaam],0))</f>
        <v>Middelgroot</v>
      </c>
      <c r="H1219" s="59" t="str">
        <f>INDEX(tblGemProv[Provincie],MATCH(tblGem[[#This Row],[Plaats]],tblGemProv[Gemeentenaam],0))</f>
        <v>Noord-Holland</v>
      </c>
      <c r="I1219" s="68">
        <f>INDEX(tblGemProv[InwonerAantal],MATCH(tblGem[[#This Row],[Plaats]],tblGemProv[Gemeentenaam],0))</f>
        <v>72806</v>
      </c>
      <c r="J1219" s="69">
        <f>tblGem[[#This Row],[Aantal]]/INDEX($N$5:$N$16,MATCH(tblGem[[#This Row],[Prov]],$M$5:$M$16,0))*100000</f>
        <v>0.31788842963822178</v>
      </c>
      <c r="K1219" s="69">
        <f>tblGem[[#This Row],[Aantal]]/tblGem[[#This Row],[Inwoners]]*100000</f>
        <v>12.361618547921873</v>
      </c>
      <c r="L1219" s="59"/>
      <c r="M1219" s="60"/>
      <c r="N1219" s="58"/>
    </row>
    <row r="1220" spans="2:14" x14ac:dyDescent="0.3">
      <c r="B1220" s="63">
        <v>43912</v>
      </c>
      <c r="C1220" s="66" t="s">
        <v>151</v>
      </c>
      <c r="D1220" s="65">
        <v>30.7</v>
      </c>
      <c r="E1220" s="66">
        <v>13</v>
      </c>
      <c r="F1220" s="67">
        <f>tblGem[[#This Row],[Aantal]]-SUMIFS(tblGem[Aantal],tblGem[Datum],tblGem[[#This Row],[Datum]]-1,tblGem[Plaats],tblGem[[#This Row],[Plaats]])</f>
        <v>0</v>
      </c>
      <c r="G1220" s="59" t="str">
        <f>INDEX(tblGemProv[Grootte],MATCH(tblGem[[#This Row],[Plaats]],tblGemProv[Gemeentenaam],0))</f>
        <v>Klein</v>
      </c>
      <c r="H1220" s="59" t="str">
        <f>INDEX(tblGemProv[Provincie],MATCH(tblGem[[#This Row],[Plaats]],tblGemProv[Gemeentenaam],0))</f>
        <v>Limburg</v>
      </c>
      <c r="I1220" s="68">
        <f>INDEX(tblGemProv[InwonerAantal],MATCH(tblGem[[#This Row],[Plaats]],tblGemProv[Gemeentenaam],0))</f>
        <v>42271</v>
      </c>
      <c r="J1220" s="69">
        <f>tblGem[[#This Row],[Aantal]]/INDEX($N$5:$N$16,MATCH(tblGem[[#This Row],[Prov]],$M$5:$M$16,0))*100000</f>
        <v>1.1636254271847961</v>
      </c>
      <c r="K1220" s="69">
        <f>tblGem[[#This Row],[Aantal]]/tblGem[[#This Row],[Inwoners]]*100000</f>
        <v>30.75394478484067</v>
      </c>
      <c r="L1220" s="59"/>
      <c r="M1220" s="60"/>
      <c r="N1220" s="58"/>
    </row>
    <row r="1221" spans="2:14" x14ac:dyDescent="0.3">
      <c r="B1221" s="63">
        <v>43912</v>
      </c>
      <c r="C1221" s="66" t="s">
        <v>152</v>
      </c>
      <c r="D1221" s="65">
        <v>46.1</v>
      </c>
      <c r="E1221" s="66">
        <v>23</v>
      </c>
      <c r="F1221" s="67">
        <f>tblGem[[#This Row],[Aantal]]-SUMIFS(tblGem[Aantal],tblGem[Datum],tblGem[[#This Row],[Datum]]-1,tblGem[Plaats],tblGem[[#This Row],[Plaats]])</f>
        <v>4</v>
      </c>
      <c r="G1221" s="59" t="str">
        <f>INDEX(tblGemProv[Grootte],MATCH(tblGem[[#This Row],[Plaats]],tblGemProv[Gemeentenaam],0))</f>
        <v>Klein</v>
      </c>
      <c r="H1221" s="59" t="str">
        <f>INDEX(tblGemProv[Provincie],MATCH(tblGem[[#This Row],[Plaats]],tblGemProv[Gemeentenaam],0))</f>
        <v>Utrecht</v>
      </c>
      <c r="I1221" s="68">
        <f>INDEX(tblGemProv[InwonerAantal],MATCH(tblGem[[#This Row],[Plaats]],tblGemProv[Gemeentenaam],0))</f>
        <v>49579</v>
      </c>
      <c r="J1221" s="69">
        <f>tblGem[[#This Row],[Aantal]]/INDEX($N$5:$N$16,MATCH(tblGem[[#This Row],[Prov]],$M$5:$M$16,0))*100000</f>
        <v>1.7286500445691075</v>
      </c>
      <c r="K1221" s="69">
        <f>tblGem[[#This Row],[Aantal]]/tblGem[[#This Row],[Inwoners]]*100000</f>
        <v>46.390608927166745</v>
      </c>
      <c r="L1221" s="59"/>
      <c r="M1221" s="60"/>
      <c r="N1221" s="58"/>
    </row>
    <row r="1222" spans="2:14" x14ac:dyDescent="0.3">
      <c r="B1222" s="63">
        <v>43912</v>
      </c>
      <c r="C1222" s="66" t="s">
        <v>153</v>
      </c>
      <c r="D1222" s="65">
        <v>7.3</v>
      </c>
      <c r="E1222" s="66">
        <v>3</v>
      </c>
      <c r="F1222" s="67">
        <f>tblGem[[#This Row],[Aantal]]-SUMIFS(tblGem[Aantal],tblGem[Datum],tblGem[[#This Row],[Datum]]-1,tblGem[Plaats],tblGem[[#This Row],[Plaats]])</f>
        <v>0</v>
      </c>
      <c r="G1222" s="59" t="str">
        <f>INDEX(tblGemProv[Grootte],MATCH(tblGem[[#This Row],[Plaats]],tblGemProv[Gemeentenaam],0))</f>
        <v>Klein</v>
      </c>
      <c r="H1222" s="59" t="str">
        <f>INDEX(tblGemProv[Provincie],MATCH(tblGem[[#This Row],[Plaats]],tblGemProv[Gemeentenaam],0))</f>
        <v>Noord-Holland</v>
      </c>
      <c r="I1222" s="68">
        <f>INDEX(tblGemProv[InwonerAantal],MATCH(tblGem[[#This Row],[Plaats]],tblGemProv[Gemeentenaam],0))</f>
        <v>41369</v>
      </c>
      <c r="J1222" s="69">
        <f>tblGem[[#This Row],[Aantal]]/INDEX($N$5:$N$16,MATCH(tblGem[[#This Row],[Prov]],$M$5:$M$16,0))*100000</f>
        <v>0.10596280987940725</v>
      </c>
      <c r="K1222" s="69">
        <f>tblGem[[#This Row],[Aantal]]/tblGem[[#This Row],[Inwoners]]*100000</f>
        <v>7.2518069085547152</v>
      </c>
      <c r="L1222" s="59"/>
      <c r="M1222" s="60"/>
      <c r="N1222" s="58"/>
    </row>
    <row r="1223" spans="2:14" x14ac:dyDescent="0.3">
      <c r="B1223" s="63">
        <v>43912</v>
      </c>
      <c r="C1223" s="66" t="s">
        <v>154</v>
      </c>
      <c r="D1223" s="65">
        <v>0</v>
      </c>
      <c r="E1223" s="66">
        <v>0</v>
      </c>
      <c r="F1223" s="67">
        <f>tblGem[[#This Row],[Aantal]]-SUMIFS(tblGem[Aantal],tblGem[Datum],tblGem[[#This Row],[Datum]]-1,tblGem[Plaats],tblGem[[#This Row],[Plaats]])</f>
        <v>0</v>
      </c>
      <c r="G1223" s="59" t="str">
        <f>INDEX(tblGemProv[Grootte],MATCH(tblGem[[#This Row],[Plaats]],tblGemProv[Gemeentenaam],0))</f>
        <v>Klein</v>
      </c>
      <c r="H1223" s="59" t="str">
        <f>INDEX(tblGemProv[Provincie],MATCH(tblGem[[#This Row],[Plaats]],tblGemProv[Gemeentenaam],0))</f>
        <v>Zeeland</v>
      </c>
      <c r="I1223" s="68">
        <f>INDEX(tblGemProv[InwonerAantal],MATCH(tblGem[[#This Row],[Plaats]],tblGemProv[Gemeentenaam],0))</f>
        <v>27472</v>
      </c>
      <c r="J1223" s="69">
        <f>tblGem[[#This Row],[Aantal]]/INDEX($N$5:$N$16,MATCH(tblGem[[#This Row],[Prov]],$M$5:$M$16,0))*100000</f>
        <v>0</v>
      </c>
      <c r="K1223" s="69">
        <f>tblGem[[#This Row],[Aantal]]/tblGem[[#This Row],[Inwoners]]*100000</f>
        <v>0</v>
      </c>
      <c r="L1223" s="59"/>
      <c r="M1223" s="60"/>
      <c r="N1223" s="58"/>
    </row>
    <row r="1224" spans="2:14" x14ac:dyDescent="0.3">
      <c r="B1224" s="63">
        <v>43912</v>
      </c>
      <c r="C1224" s="66" t="s">
        <v>155</v>
      </c>
      <c r="D1224" s="65">
        <v>38.1</v>
      </c>
      <c r="E1224" s="66">
        <v>13</v>
      </c>
      <c r="F1224" s="67">
        <f>tblGem[[#This Row],[Aantal]]-SUMIFS(tblGem[Aantal],tblGem[Datum],tblGem[[#This Row],[Datum]]-1,tblGem[Plaats],tblGem[[#This Row],[Plaats]])</f>
        <v>2</v>
      </c>
      <c r="G1224" s="59" t="str">
        <f>INDEX(tblGemProv[Grootte],MATCH(tblGem[[#This Row],[Plaats]],tblGemProv[Gemeentenaam],0))</f>
        <v>Klein</v>
      </c>
      <c r="H1224" s="59" t="str">
        <f>INDEX(tblGemProv[Provincie],MATCH(tblGem[[#This Row],[Plaats]],tblGemProv[Gemeentenaam],0))</f>
        <v>Utrecht</v>
      </c>
      <c r="I1224" s="68">
        <f>INDEX(tblGemProv[InwonerAantal],MATCH(tblGem[[#This Row],[Plaats]],tblGemProv[Gemeentenaam],0))</f>
        <v>34302</v>
      </c>
      <c r="J1224" s="69">
        <f>tblGem[[#This Row],[Aantal]]/INDEX($N$5:$N$16,MATCH(tblGem[[#This Row],[Prov]],$M$5:$M$16,0))*100000</f>
        <v>0.97706306866949566</v>
      </c>
      <c r="K1224" s="69">
        <f>tblGem[[#This Row],[Aantal]]/tblGem[[#This Row],[Inwoners]]*100000</f>
        <v>37.898664800886245</v>
      </c>
      <c r="L1224" s="59"/>
      <c r="M1224" s="60"/>
      <c r="N1224" s="58"/>
    </row>
    <row r="1225" spans="2:14" x14ac:dyDescent="0.3">
      <c r="B1225" s="63">
        <v>43912</v>
      </c>
      <c r="C1225" s="66" t="s">
        <v>156</v>
      </c>
      <c r="D1225" s="65">
        <v>7.4</v>
      </c>
      <c r="E1225" s="66">
        <v>2</v>
      </c>
      <c r="F1225" s="67">
        <f>tblGem[[#This Row],[Aantal]]-SUMIFS(tblGem[Aantal],tblGem[Datum],tblGem[[#This Row],[Datum]]-1,tblGem[Plaats],tblGem[[#This Row],[Plaats]])</f>
        <v>1</v>
      </c>
      <c r="G1225" s="59" t="str">
        <f>INDEX(tblGemProv[Grootte],MATCH(tblGem[[#This Row],[Plaats]],tblGemProv[Gemeentenaam],0))</f>
        <v>Klein</v>
      </c>
      <c r="H1225" s="59" t="str">
        <f>INDEX(tblGemProv[Provincie],MATCH(tblGem[[#This Row],[Plaats]],tblGemProv[Gemeentenaam],0))</f>
        <v>Zuid-Holland</v>
      </c>
      <c r="I1225" s="68">
        <f>INDEX(tblGemProv[InwonerAantal],MATCH(tblGem[[#This Row],[Plaats]],tblGemProv[Gemeentenaam],0))</f>
        <v>26625</v>
      </c>
      <c r="J1225" s="69">
        <f>tblGem[[#This Row],[Aantal]]/INDEX($N$5:$N$16,MATCH(tblGem[[#This Row],[Prov]],$M$5:$M$16,0))*100000</f>
        <v>5.4854484765538218E-2</v>
      </c>
      <c r="K1225" s="69">
        <f>tblGem[[#This Row],[Aantal]]/tblGem[[#This Row],[Inwoners]]*100000</f>
        <v>7.511737089201878</v>
      </c>
      <c r="L1225" s="59"/>
      <c r="M1225" s="60"/>
      <c r="N1225" s="58"/>
    </row>
    <row r="1226" spans="2:14" x14ac:dyDescent="0.3">
      <c r="B1226" s="63">
        <v>43912</v>
      </c>
      <c r="C1226" s="66" t="s">
        <v>157</v>
      </c>
      <c r="D1226" s="65">
        <v>26</v>
      </c>
      <c r="E1226" s="66">
        <v>14</v>
      </c>
      <c r="F1226" s="67">
        <f>tblGem[[#This Row],[Aantal]]-SUMIFS(tblGem[Aantal],tblGem[Datum],tblGem[[#This Row],[Datum]]-1,tblGem[Plaats],tblGem[[#This Row],[Plaats]])</f>
        <v>2</v>
      </c>
      <c r="G1226" s="59" t="str">
        <f>INDEX(tblGemProv[Grootte],MATCH(tblGem[[#This Row],[Plaats]],tblGemProv[Gemeentenaam],0))</f>
        <v>Middelgroot</v>
      </c>
      <c r="H1226" s="59" t="str">
        <f>INDEX(tblGemProv[Provincie],MATCH(tblGem[[#This Row],[Plaats]],tblGemProv[Gemeentenaam],0))</f>
        <v>Overijssel</v>
      </c>
      <c r="I1226" s="68">
        <f>INDEX(tblGemProv[InwonerAantal],MATCH(tblGem[[#This Row],[Plaats]],tblGemProv[Gemeentenaam],0))</f>
        <v>53259</v>
      </c>
      <c r="J1226" s="69">
        <f>tblGem[[#This Row],[Aantal]]/INDEX($N$5:$N$16,MATCH(tblGem[[#This Row],[Prov]],$M$5:$M$16,0))*100000</f>
        <v>1.2158044152805771</v>
      </c>
      <c r="K1226" s="69">
        <f>tblGem[[#This Row],[Aantal]]/tblGem[[#This Row],[Inwoners]]*100000</f>
        <v>26.286637000319192</v>
      </c>
      <c r="L1226" s="59"/>
      <c r="M1226" s="60"/>
      <c r="N1226" s="58"/>
    </row>
    <row r="1227" spans="2:14" x14ac:dyDescent="0.3">
      <c r="B1227" s="63">
        <v>43912</v>
      </c>
      <c r="C1227" s="66" t="s">
        <v>158</v>
      </c>
      <c r="D1227" s="65">
        <v>15.6</v>
      </c>
      <c r="E1227" s="66">
        <v>2</v>
      </c>
      <c r="F1227" s="67">
        <f>tblGem[[#This Row],[Aantal]]-SUMIFS(tblGem[Aantal],tblGem[Datum],tblGem[[#This Row],[Datum]]-1,tblGem[Plaats],tblGem[[#This Row],[Plaats]])</f>
        <v>0</v>
      </c>
      <c r="G1227" s="59" t="str">
        <f>INDEX(tblGemProv[Grootte],MATCH(tblGem[[#This Row],[Plaats]],tblGemProv[Gemeentenaam],0))</f>
        <v>Klein</v>
      </c>
      <c r="H1227" s="59" t="str">
        <f>INDEX(tblGemProv[Provincie],MATCH(tblGem[[#This Row],[Plaats]],tblGemProv[Gemeentenaam],0))</f>
        <v>Zeeland</v>
      </c>
      <c r="I1227" s="68">
        <f>INDEX(tblGemProv[InwonerAantal],MATCH(tblGem[[#This Row],[Plaats]],tblGemProv[Gemeentenaam],0))</f>
        <v>12720</v>
      </c>
      <c r="J1227" s="69">
        <f>tblGem[[#This Row],[Aantal]]/INDEX($N$5:$N$16,MATCH(tblGem[[#This Row],[Prov]],$M$5:$M$16,0))*100000</f>
        <v>0.52314388549426627</v>
      </c>
      <c r="K1227" s="69">
        <f>tblGem[[#This Row],[Aantal]]/tblGem[[#This Row],[Inwoners]]*100000</f>
        <v>15.723270440251572</v>
      </c>
      <c r="L1227" s="59"/>
      <c r="M1227" s="60"/>
      <c r="N1227" s="58"/>
    </row>
    <row r="1228" spans="2:14" x14ac:dyDescent="0.3">
      <c r="B1228" s="63">
        <v>43912</v>
      </c>
      <c r="C1228" s="66" t="s">
        <v>159</v>
      </c>
      <c r="D1228" s="65">
        <v>9.1999999999999993</v>
      </c>
      <c r="E1228" s="66">
        <v>6</v>
      </c>
      <c r="F1228" s="67">
        <f>tblGem[[#This Row],[Aantal]]-SUMIFS(tblGem[Aantal],tblGem[Datum],tblGem[[#This Row],[Datum]]-1,tblGem[Plaats],tblGem[[#This Row],[Plaats]])</f>
        <v>1</v>
      </c>
      <c r="G1228" s="59" t="str">
        <f>INDEX(tblGemProv[Grootte],MATCH(tblGem[[#This Row],[Plaats]],tblGemProv[Gemeentenaam],0))</f>
        <v>Middelgroot</v>
      </c>
      <c r="H1228" s="59" t="str">
        <f>INDEX(tblGemProv[Provincie],MATCH(tblGem[[#This Row],[Plaats]],tblGemProv[Gemeentenaam],0))</f>
        <v>Zuid-Holland</v>
      </c>
      <c r="I1228" s="68">
        <f>INDEX(tblGemProv[InwonerAantal],MATCH(tblGem[[#This Row],[Plaats]],tblGemProv[Gemeentenaam],0))</f>
        <v>64956</v>
      </c>
      <c r="J1228" s="69">
        <f>tblGem[[#This Row],[Aantal]]/INDEX($N$5:$N$16,MATCH(tblGem[[#This Row],[Prov]],$M$5:$M$16,0))*100000</f>
        <v>0.16456345429661468</v>
      </c>
      <c r="K1228" s="69">
        <f>tblGem[[#This Row],[Aantal]]/tblGem[[#This Row],[Inwoners]]*100000</f>
        <v>9.2370219841123227</v>
      </c>
      <c r="L1228" s="59"/>
      <c r="M1228" s="60"/>
      <c r="N1228" s="58"/>
    </row>
    <row r="1229" spans="2:14" x14ac:dyDescent="0.3">
      <c r="B1229" s="63">
        <v>43912</v>
      </c>
      <c r="C1229" s="66" t="s">
        <v>160</v>
      </c>
      <c r="D1229" s="65">
        <v>17.5</v>
      </c>
      <c r="E1229" s="66">
        <v>8</v>
      </c>
      <c r="F1229" s="67">
        <f>tblGem[[#This Row],[Aantal]]-SUMIFS(tblGem[Aantal],tblGem[Datum],tblGem[[#This Row],[Datum]]-1,tblGem[Plaats],tblGem[[#This Row],[Plaats]])</f>
        <v>2</v>
      </c>
      <c r="G1229" s="59" t="str">
        <f>INDEX(tblGemProv[Grootte],MATCH(tblGem[[#This Row],[Plaats]],tblGemProv[Gemeentenaam],0))</f>
        <v>Klein</v>
      </c>
      <c r="H1229" s="59" t="str">
        <f>INDEX(tblGemProv[Provincie],MATCH(tblGem[[#This Row],[Plaats]],tblGemProv[Gemeentenaam],0))</f>
        <v>Limburg</v>
      </c>
      <c r="I1229" s="68">
        <f>INDEX(tblGemProv[InwonerAantal],MATCH(tblGem[[#This Row],[Plaats]],tblGemProv[Gemeentenaam],0))</f>
        <v>45823</v>
      </c>
      <c r="J1229" s="69">
        <f>tblGem[[#This Row],[Aantal]]/INDEX($N$5:$N$16,MATCH(tblGem[[#This Row],[Prov]],$M$5:$M$16,0))*100000</f>
        <v>0.71607718595987457</v>
      </c>
      <c r="K1229" s="69">
        <f>tblGem[[#This Row],[Aantal]]/tblGem[[#This Row],[Inwoners]]*100000</f>
        <v>17.458481548567313</v>
      </c>
      <c r="L1229" s="59"/>
      <c r="M1229" s="60"/>
      <c r="N1229" s="58"/>
    </row>
    <row r="1230" spans="2:14" x14ac:dyDescent="0.3">
      <c r="B1230" s="63">
        <v>43912</v>
      </c>
      <c r="C1230" s="66" t="s">
        <v>161</v>
      </c>
      <c r="D1230" s="65">
        <v>8.8000000000000007</v>
      </c>
      <c r="E1230" s="66">
        <v>2</v>
      </c>
      <c r="F1230" s="67">
        <f>tblGem[[#This Row],[Aantal]]-SUMIFS(tblGem[Aantal],tblGem[Datum],tblGem[[#This Row],[Datum]]-1,tblGem[Plaats],tblGem[[#This Row],[Plaats]])</f>
        <v>1</v>
      </c>
      <c r="G1230" s="59" t="str">
        <f>INDEX(tblGemProv[Grootte],MATCH(tblGem[[#This Row],[Plaats]],tblGemProv[Gemeentenaam],0))</f>
        <v>Klein</v>
      </c>
      <c r="H1230" s="59" t="str">
        <f>INDEX(tblGemProv[Provincie],MATCH(tblGem[[#This Row],[Plaats]],tblGemProv[Gemeentenaam],0))</f>
        <v>Noord-Holland</v>
      </c>
      <c r="I1230" s="68">
        <f>INDEX(tblGemProv[InwonerAantal],MATCH(tblGem[[#This Row],[Plaats]],tblGemProv[Gemeentenaam],0))</f>
        <v>22659</v>
      </c>
      <c r="J1230" s="69">
        <f>tblGem[[#This Row],[Aantal]]/INDEX($N$5:$N$16,MATCH(tblGem[[#This Row],[Prov]],$M$5:$M$16,0))*100000</f>
        <v>7.0641873252938178E-2</v>
      </c>
      <c r="K1230" s="69">
        <f>tblGem[[#This Row],[Aantal]]/tblGem[[#This Row],[Inwoners]]*100000</f>
        <v>8.8265148506112361</v>
      </c>
      <c r="L1230" s="59"/>
      <c r="M1230" s="60"/>
      <c r="N1230" s="58"/>
    </row>
    <row r="1231" spans="2:14" x14ac:dyDescent="0.3">
      <c r="B1231" s="63">
        <v>43912</v>
      </c>
      <c r="C1231" s="66" t="s">
        <v>162</v>
      </c>
      <c r="D1231" s="65">
        <v>10.199999999999999</v>
      </c>
      <c r="E1231" s="66">
        <v>3</v>
      </c>
      <c r="F1231" s="67">
        <f>tblGem[[#This Row],[Aantal]]-SUMIFS(tblGem[Aantal],tblGem[Datum],tblGem[[#This Row],[Datum]]-1,tblGem[Plaats],tblGem[[#This Row],[Plaats]])</f>
        <v>1</v>
      </c>
      <c r="G1231" s="59" t="str">
        <f>INDEX(tblGemProv[Grootte],MATCH(tblGem[[#This Row],[Plaats]],tblGemProv[Gemeentenaam],0))</f>
        <v>Klein</v>
      </c>
      <c r="H1231" s="59" t="str">
        <f>INDEX(tblGemProv[Provincie],MATCH(tblGem[[#This Row],[Plaats]],tblGemProv[Gemeentenaam],0))</f>
        <v>Zuid-Holland</v>
      </c>
      <c r="I1231" s="68">
        <f>INDEX(tblGemProv[InwonerAantal],MATCH(tblGem[[#This Row],[Plaats]],tblGemProv[Gemeentenaam],0))</f>
        <v>29306</v>
      </c>
      <c r="J1231" s="69">
        <f>tblGem[[#This Row],[Aantal]]/INDEX($N$5:$N$16,MATCH(tblGem[[#This Row],[Prov]],$M$5:$M$16,0))*100000</f>
        <v>8.2281727148307338E-2</v>
      </c>
      <c r="K1231" s="69">
        <f>tblGem[[#This Row],[Aantal]]/tblGem[[#This Row],[Inwoners]]*100000</f>
        <v>10.236811574421621</v>
      </c>
      <c r="L1231" s="59"/>
      <c r="M1231" s="60"/>
      <c r="N1231" s="58"/>
    </row>
    <row r="1232" spans="2:14" x14ac:dyDescent="0.3">
      <c r="B1232" s="63">
        <v>43912</v>
      </c>
      <c r="C1232" s="66" t="s">
        <v>163</v>
      </c>
      <c r="D1232" s="65">
        <v>19.600000000000001</v>
      </c>
      <c r="E1232" s="66">
        <v>11</v>
      </c>
      <c r="F1232" s="67">
        <f>tblGem[[#This Row],[Aantal]]-SUMIFS(tblGem[Aantal],tblGem[Datum],tblGem[[#This Row],[Datum]]-1,tblGem[Plaats],tblGem[[#This Row],[Plaats]])</f>
        <v>2</v>
      </c>
      <c r="G1232" s="59" t="str">
        <f>INDEX(tblGemProv[Grootte],MATCH(tblGem[[#This Row],[Plaats]],tblGemProv[Gemeentenaam],0))</f>
        <v>Middelgroot</v>
      </c>
      <c r="H1232" s="59" t="str">
        <f>INDEX(tblGemProv[Provincie],MATCH(tblGem[[#This Row],[Plaats]],tblGemProv[Gemeentenaam],0))</f>
        <v>Zuid-Holland</v>
      </c>
      <c r="I1232" s="68">
        <f>INDEX(tblGemProv[InwonerAantal],MATCH(tblGem[[#This Row],[Plaats]],tblGemProv[Gemeentenaam],0))</f>
        <v>55644</v>
      </c>
      <c r="J1232" s="69">
        <f>tblGem[[#This Row],[Aantal]]/INDEX($N$5:$N$16,MATCH(tblGem[[#This Row],[Prov]],$M$5:$M$16,0))*100000</f>
        <v>0.30169966621046018</v>
      </c>
      <c r="K1232" s="69">
        <f>tblGem[[#This Row],[Aantal]]/tblGem[[#This Row],[Inwoners]]*100000</f>
        <v>19.768528502623823</v>
      </c>
      <c r="L1232" s="59"/>
      <c r="M1232" s="60"/>
      <c r="N1232" s="58"/>
    </row>
    <row r="1233" spans="2:14" x14ac:dyDescent="0.3">
      <c r="B1233" s="63">
        <v>43912</v>
      </c>
      <c r="C1233" s="66" t="s">
        <v>164</v>
      </c>
      <c r="D1233" s="65">
        <v>49.3</v>
      </c>
      <c r="E1233" s="66">
        <v>11</v>
      </c>
      <c r="F1233" s="67">
        <f>tblGem[[#This Row],[Aantal]]-SUMIFS(tblGem[Aantal],tblGem[Datum],tblGem[[#This Row],[Datum]]-1,tblGem[Plaats],tblGem[[#This Row],[Plaats]])</f>
        <v>3</v>
      </c>
      <c r="G1233" s="59" t="str">
        <f>INDEX(tblGemProv[Grootte],MATCH(tblGem[[#This Row],[Plaats]],tblGemProv[Gemeentenaam],0))</f>
        <v>Klein</v>
      </c>
      <c r="H1233" s="59" t="str">
        <f>INDEX(tblGemProv[Provincie],MATCH(tblGem[[#This Row],[Plaats]],tblGemProv[Gemeentenaam],0))</f>
        <v>Noord-Brabant</v>
      </c>
      <c r="I1233" s="68">
        <f>INDEX(tblGemProv[InwonerAantal],MATCH(tblGem[[#This Row],[Plaats]],tblGemProv[Gemeentenaam],0))</f>
        <v>22158</v>
      </c>
      <c r="J1233" s="69">
        <f>tblGem[[#This Row],[Aantal]]/INDEX($N$5:$N$16,MATCH(tblGem[[#This Row],[Prov]],$M$5:$M$16,0))*100000</f>
        <v>0.43507736070998299</v>
      </c>
      <c r="K1233" s="69">
        <f>tblGem[[#This Row],[Aantal]]/tblGem[[#This Row],[Inwoners]]*100000</f>
        <v>49.643469627222672</v>
      </c>
      <c r="L1233" s="59"/>
      <c r="M1233" s="60"/>
      <c r="N1233" s="58"/>
    </row>
    <row r="1234" spans="2:14" x14ac:dyDescent="0.3">
      <c r="B1234" s="63">
        <v>43912</v>
      </c>
      <c r="C1234" s="66" t="s">
        <v>165</v>
      </c>
      <c r="D1234" s="65">
        <v>141.69999999999999</v>
      </c>
      <c r="E1234" s="66">
        <v>22</v>
      </c>
      <c r="F1234" s="67">
        <f>tblGem[[#This Row],[Aantal]]-SUMIFS(tblGem[Aantal],tblGem[Datum],tblGem[[#This Row],[Datum]]-1,tblGem[Plaats],tblGem[[#This Row],[Plaats]])</f>
        <v>2</v>
      </c>
      <c r="G1234" s="59" t="str">
        <f>INDEX(tblGemProv[Grootte],MATCH(tblGem[[#This Row],[Plaats]],tblGemProv[Gemeentenaam],0))</f>
        <v>Klein</v>
      </c>
      <c r="H1234" s="59" t="str">
        <f>INDEX(tblGemProv[Provincie],MATCH(tblGem[[#This Row],[Plaats]],tblGemProv[Gemeentenaam],0))</f>
        <v>Noord-Brabant</v>
      </c>
      <c r="I1234" s="68">
        <f>INDEX(tblGemProv[InwonerAantal],MATCH(tblGem[[#This Row],[Plaats]],tblGemProv[Gemeentenaam],0))</f>
        <v>15332</v>
      </c>
      <c r="J1234" s="69">
        <f>tblGem[[#This Row],[Aantal]]/INDEX($N$5:$N$16,MATCH(tblGem[[#This Row],[Prov]],$M$5:$M$16,0))*100000</f>
        <v>0.87015472141996597</v>
      </c>
      <c r="K1234" s="69">
        <f>tblGem[[#This Row],[Aantal]]/tblGem[[#This Row],[Inwoners]]*100000</f>
        <v>143.49073832507173</v>
      </c>
      <c r="L1234" s="59"/>
      <c r="M1234" s="60"/>
      <c r="N1234" s="58"/>
    </row>
    <row r="1235" spans="2:14" x14ac:dyDescent="0.3">
      <c r="B1235" s="63">
        <v>43912</v>
      </c>
      <c r="C1235" s="66" t="s">
        <v>166</v>
      </c>
      <c r="D1235" s="65">
        <v>26.6</v>
      </c>
      <c r="E1235" s="66">
        <v>10</v>
      </c>
      <c r="F1235" s="67">
        <f>tblGem[[#This Row],[Aantal]]-SUMIFS(tblGem[Aantal],tblGem[Datum],tblGem[[#This Row],[Datum]]-1,tblGem[Plaats],tblGem[[#This Row],[Plaats]])</f>
        <v>1</v>
      </c>
      <c r="G1235" s="59" t="str">
        <f>INDEX(tblGemProv[Grootte],MATCH(tblGem[[#This Row],[Plaats]],tblGemProv[Gemeentenaam],0))</f>
        <v>Klein</v>
      </c>
      <c r="H1235" s="59" t="str">
        <f>INDEX(tblGemProv[Provincie],MATCH(tblGem[[#This Row],[Plaats]],tblGemProv[Gemeentenaam],0))</f>
        <v>Limburg</v>
      </c>
      <c r="I1235" s="68">
        <f>INDEX(tblGemProv[InwonerAantal],MATCH(tblGem[[#This Row],[Plaats]],tblGemProv[Gemeentenaam],0))</f>
        <v>37612</v>
      </c>
      <c r="J1235" s="69">
        <f>tblGem[[#This Row],[Aantal]]/INDEX($N$5:$N$16,MATCH(tblGem[[#This Row],[Prov]],$M$5:$M$16,0))*100000</f>
        <v>0.8950964824498433</v>
      </c>
      <c r="K1235" s="69">
        <f>tblGem[[#This Row],[Aantal]]/tblGem[[#This Row],[Inwoners]]*100000</f>
        <v>26.587259385302563</v>
      </c>
      <c r="L1235" s="59"/>
      <c r="M1235" s="60"/>
      <c r="N1235" s="58"/>
    </row>
    <row r="1236" spans="2:14" x14ac:dyDescent="0.3">
      <c r="B1236" s="63">
        <v>43912</v>
      </c>
      <c r="C1236" s="66" t="s">
        <v>167</v>
      </c>
      <c r="D1236" s="65">
        <v>43.5</v>
      </c>
      <c r="E1236" s="66">
        <v>5</v>
      </c>
      <c r="F1236" s="67">
        <f>tblGem[[#This Row],[Aantal]]-SUMIFS(tblGem[Aantal],tblGem[Datum],tblGem[[#This Row],[Datum]]-1,tblGem[Plaats],tblGem[[#This Row],[Plaats]])</f>
        <v>1</v>
      </c>
      <c r="G1236" s="59" t="str">
        <f>INDEX(tblGemProv[Grootte],MATCH(tblGem[[#This Row],[Plaats]],tblGemProv[Gemeentenaam],0))</f>
        <v>Klein</v>
      </c>
      <c r="H1236" s="59" t="str">
        <f>INDEX(tblGemProv[Provincie],MATCH(tblGem[[#This Row],[Plaats]],tblGemProv[Gemeentenaam],0))</f>
        <v>Noord-Holland</v>
      </c>
      <c r="I1236" s="68">
        <f>INDEX(tblGemProv[InwonerAantal],MATCH(tblGem[[#This Row],[Plaats]],tblGemProv[Gemeentenaam],0))</f>
        <v>11435</v>
      </c>
      <c r="J1236" s="69">
        <f>tblGem[[#This Row],[Aantal]]/INDEX($N$5:$N$16,MATCH(tblGem[[#This Row],[Prov]],$M$5:$M$16,0))*100000</f>
        <v>0.17660468313234542</v>
      </c>
      <c r="K1236" s="69">
        <f>tblGem[[#This Row],[Aantal]]/tblGem[[#This Row],[Inwoners]]*100000</f>
        <v>43.725404459991253</v>
      </c>
      <c r="L1236" s="59"/>
      <c r="M1236" s="60"/>
      <c r="N1236" s="58"/>
    </row>
    <row r="1237" spans="2:14" x14ac:dyDescent="0.3">
      <c r="B1237" s="63">
        <v>43912</v>
      </c>
      <c r="C1237" s="66" t="s">
        <v>168</v>
      </c>
      <c r="D1237" s="65">
        <v>14.3</v>
      </c>
      <c r="E1237" s="66">
        <v>4</v>
      </c>
      <c r="F1237" s="67">
        <f>tblGem[[#This Row],[Aantal]]-SUMIFS(tblGem[Aantal],tblGem[Datum],tblGem[[#This Row],[Datum]]-1,tblGem[Plaats],tblGem[[#This Row],[Plaats]])</f>
        <v>0</v>
      </c>
      <c r="G1237" s="59" t="str">
        <f>INDEX(tblGemProv[Grootte],MATCH(tblGem[[#This Row],[Plaats]],tblGemProv[Gemeentenaam],0))</f>
        <v>Klein</v>
      </c>
      <c r="H1237" s="59" t="str">
        <f>INDEX(tblGemProv[Provincie],MATCH(tblGem[[#This Row],[Plaats]],tblGemProv[Gemeentenaam],0))</f>
        <v>Noord-Holland</v>
      </c>
      <c r="I1237" s="68">
        <f>INDEX(tblGemProv[InwonerAantal],MATCH(tblGem[[#This Row],[Plaats]],tblGemProv[Gemeentenaam],0))</f>
        <v>27836</v>
      </c>
      <c r="J1237" s="69">
        <f>tblGem[[#This Row],[Aantal]]/INDEX($N$5:$N$16,MATCH(tblGem[[#This Row],[Prov]],$M$5:$M$16,0))*100000</f>
        <v>0.14128374650587636</v>
      </c>
      <c r="K1237" s="69">
        <f>tblGem[[#This Row],[Aantal]]/tblGem[[#This Row],[Inwoners]]*100000</f>
        <v>14.369880729989942</v>
      </c>
      <c r="L1237" s="59"/>
      <c r="M1237" s="60"/>
      <c r="N1237" s="58"/>
    </row>
    <row r="1238" spans="2:14" x14ac:dyDescent="0.3">
      <c r="B1238" s="63">
        <v>43912</v>
      </c>
      <c r="C1238" s="66" t="s">
        <v>169</v>
      </c>
      <c r="D1238" s="65">
        <v>32.5</v>
      </c>
      <c r="E1238" s="66">
        <v>20</v>
      </c>
      <c r="F1238" s="67">
        <f>tblGem[[#This Row],[Aantal]]-SUMIFS(tblGem[Aantal],tblGem[Datum],tblGem[[#This Row],[Datum]]-1,tblGem[Plaats],tblGem[[#This Row],[Plaats]])</f>
        <v>4</v>
      </c>
      <c r="G1238" s="59" t="str">
        <f>INDEX(tblGemProv[Grootte],MATCH(tblGem[[#This Row],[Plaats]],tblGemProv[Gemeentenaam],0))</f>
        <v>Middelgroot</v>
      </c>
      <c r="H1238" s="59" t="str">
        <f>INDEX(tblGemProv[Provincie],MATCH(tblGem[[#This Row],[Plaats]],tblGemProv[Gemeentenaam],0))</f>
        <v>Zuid-Holland</v>
      </c>
      <c r="I1238" s="68">
        <f>INDEX(tblGemProv[InwonerAantal],MATCH(tblGem[[#This Row],[Plaats]],tblGemProv[Gemeentenaam],0))</f>
        <v>61155</v>
      </c>
      <c r="J1238" s="69">
        <f>tblGem[[#This Row],[Aantal]]/INDEX($N$5:$N$16,MATCH(tblGem[[#This Row],[Prov]],$M$5:$M$16,0))*100000</f>
        <v>0.54854484765538214</v>
      </c>
      <c r="K1238" s="69">
        <f>tblGem[[#This Row],[Aantal]]/tblGem[[#This Row],[Inwoners]]*100000</f>
        <v>32.703785463167364</v>
      </c>
      <c r="L1238" s="59"/>
      <c r="M1238" s="60"/>
      <c r="N1238" s="58"/>
    </row>
    <row r="1239" spans="2:14" x14ac:dyDescent="0.3">
      <c r="B1239" s="63">
        <v>43912</v>
      </c>
      <c r="C1239" s="66" t="s">
        <v>170</v>
      </c>
      <c r="D1239" s="65">
        <v>0</v>
      </c>
      <c r="E1239" s="66">
        <v>0</v>
      </c>
      <c r="F1239" s="67">
        <f>tblGem[[#This Row],[Aantal]]-SUMIFS(tblGem[Aantal],tblGem[Datum],tblGem[[#This Row],[Datum]]-1,tblGem[Plaats],tblGem[[#This Row],[Plaats]])</f>
        <v>0</v>
      </c>
      <c r="G1239" s="59" t="str">
        <f>INDEX(tblGemProv[Grootte],MATCH(tblGem[[#This Row],[Plaats]],tblGemProv[Gemeentenaam],0))</f>
        <v>Klein</v>
      </c>
      <c r="H1239" s="59" t="str">
        <f>INDEX(tblGemProv[Provincie],MATCH(tblGem[[#This Row],[Plaats]],tblGemProv[Gemeentenaam],0))</f>
        <v>Noord-Holland</v>
      </c>
      <c r="I1239" s="68">
        <f>INDEX(tblGemProv[InwonerAantal],MATCH(tblGem[[#This Row],[Plaats]],tblGemProv[Gemeentenaam],0))</f>
        <v>11146</v>
      </c>
      <c r="J1239" s="69">
        <f>tblGem[[#This Row],[Aantal]]/INDEX($N$5:$N$16,MATCH(tblGem[[#This Row],[Prov]],$M$5:$M$16,0))*100000</f>
        <v>0</v>
      </c>
      <c r="K1239" s="69">
        <f>tblGem[[#This Row],[Aantal]]/tblGem[[#This Row],[Inwoners]]*100000</f>
        <v>0</v>
      </c>
      <c r="L1239" s="59"/>
      <c r="M1239" s="60"/>
      <c r="N1239" s="58"/>
    </row>
    <row r="1240" spans="2:14" x14ac:dyDescent="0.3">
      <c r="B1240" s="63">
        <v>43912</v>
      </c>
      <c r="C1240" s="66" t="s">
        <v>171</v>
      </c>
      <c r="D1240" s="65">
        <v>6.5</v>
      </c>
      <c r="E1240" s="66">
        <v>8</v>
      </c>
      <c r="F1240" s="67">
        <f>tblGem[[#This Row],[Aantal]]-SUMIFS(tblGem[Aantal],tblGem[Datum],tblGem[[#This Row],[Datum]]-1,tblGem[Plaats],tblGem[[#This Row],[Plaats]])</f>
        <v>0</v>
      </c>
      <c r="G1240" s="59" t="str">
        <f>INDEX(tblGemProv[Grootte],MATCH(tblGem[[#This Row],[Plaats]],tblGemProv[Gemeentenaam],0))</f>
        <v>Groot</v>
      </c>
      <c r="H1240" s="59" t="str">
        <f>INDEX(tblGemProv[Provincie],MATCH(tblGem[[#This Row],[Plaats]],tblGemProv[Gemeentenaam],0))</f>
        <v>Friesland</v>
      </c>
      <c r="I1240" s="68">
        <f>INDEX(tblGemProv[InwonerAantal],MATCH(tblGem[[#This Row],[Plaats]],tblGemProv[Gemeentenaam],0))</f>
        <v>122415</v>
      </c>
      <c r="J1240" s="69">
        <f>tblGem[[#This Row],[Aantal]]/INDEX($N$5:$N$16,MATCH(tblGem[[#This Row],[Prov]],$M$5:$M$16,0))*100000</f>
        <v>1.2359640828837515</v>
      </c>
      <c r="K1240" s="69">
        <f>tblGem[[#This Row],[Aantal]]/tblGem[[#This Row],[Inwoners]]*100000</f>
        <v>6.5351468365804841</v>
      </c>
      <c r="L1240" s="59"/>
      <c r="M1240" s="60"/>
      <c r="N1240" s="58"/>
    </row>
    <row r="1241" spans="2:14" x14ac:dyDescent="0.3">
      <c r="B1241" s="63">
        <v>43912</v>
      </c>
      <c r="C1241" s="66" t="s">
        <v>172</v>
      </c>
      <c r="D1241" s="65">
        <v>12.8</v>
      </c>
      <c r="E1241" s="66">
        <v>16</v>
      </c>
      <c r="F1241" s="67">
        <f>tblGem[[#This Row],[Aantal]]-SUMIFS(tblGem[Aantal],tblGem[Datum],tblGem[[#This Row],[Datum]]-1,tblGem[Plaats],tblGem[[#This Row],[Plaats]])</f>
        <v>0</v>
      </c>
      <c r="G1241" s="59" t="str">
        <f>INDEX(tblGemProv[Grootte],MATCH(tblGem[[#This Row],[Plaats]],tblGemProv[Gemeentenaam],0))</f>
        <v>Groot</v>
      </c>
      <c r="H1241" s="59" t="str">
        <f>INDEX(tblGemProv[Provincie],MATCH(tblGem[[#This Row],[Plaats]],tblGemProv[Gemeentenaam],0))</f>
        <v>Zuid-Holland</v>
      </c>
      <c r="I1241" s="68">
        <f>INDEX(tblGemProv[InwonerAantal],MATCH(tblGem[[#This Row],[Plaats]],tblGemProv[Gemeentenaam],0))</f>
        <v>124306</v>
      </c>
      <c r="J1241" s="69">
        <f>tblGem[[#This Row],[Aantal]]/INDEX($N$5:$N$16,MATCH(tblGem[[#This Row],[Prov]],$M$5:$M$16,0))*100000</f>
        <v>0.43883587812430574</v>
      </c>
      <c r="K1241" s="69">
        <f>tblGem[[#This Row],[Aantal]]/tblGem[[#This Row],[Inwoners]]*100000</f>
        <v>12.871462359017265</v>
      </c>
      <c r="L1241" s="59"/>
      <c r="M1241" s="60"/>
      <c r="N1241" s="58"/>
    </row>
    <row r="1242" spans="2:14" x14ac:dyDescent="0.3">
      <c r="B1242" s="63">
        <v>43912</v>
      </c>
      <c r="C1242" s="66" t="s">
        <v>173</v>
      </c>
      <c r="D1242" s="65">
        <v>7.4</v>
      </c>
      <c r="E1242" s="66">
        <v>2</v>
      </c>
      <c r="F1242" s="67">
        <f>tblGem[[#This Row],[Aantal]]-SUMIFS(tblGem[Aantal],tblGem[Datum],tblGem[[#This Row],[Datum]]-1,tblGem[Plaats],tblGem[[#This Row],[Plaats]])</f>
        <v>0</v>
      </c>
      <c r="G1242" s="59" t="str">
        <f>INDEX(tblGemProv[Grootte],MATCH(tblGem[[#This Row],[Plaats]],tblGemProv[Gemeentenaam],0))</f>
        <v>Klein</v>
      </c>
      <c r="H1242" s="59" t="str">
        <f>INDEX(tblGemProv[Provincie],MATCH(tblGem[[#This Row],[Plaats]],tblGemProv[Gemeentenaam],0))</f>
        <v>Zuid-Holland</v>
      </c>
      <c r="I1242" s="68">
        <f>INDEX(tblGemProv[InwonerAantal],MATCH(tblGem[[#This Row],[Plaats]],tblGemProv[Gemeentenaam],0))</f>
        <v>27197</v>
      </c>
      <c r="J1242" s="69">
        <f>tblGem[[#This Row],[Aantal]]/INDEX($N$5:$N$16,MATCH(tblGem[[#This Row],[Prov]],$M$5:$M$16,0))*100000</f>
        <v>5.4854484765538218E-2</v>
      </c>
      <c r="K1242" s="69">
        <f>tblGem[[#This Row],[Aantal]]/tblGem[[#This Row],[Inwoners]]*100000</f>
        <v>7.3537522520866263</v>
      </c>
      <c r="L1242" s="59"/>
      <c r="M1242" s="60"/>
      <c r="N1242" s="58"/>
    </row>
    <row r="1243" spans="2:14" x14ac:dyDescent="0.3">
      <c r="B1243" s="63">
        <v>43912</v>
      </c>
      <c r="C1243" s="66" t="s">
        <v>174</v>
      </c>
      <c r="D1243" s="65">
        <v>13.3</v>
      </c>
      <c r="E1243" s="66">
        <v>10</v>
      </c>
      <c r="F1243" s="67">
        <f>tblGem[[#This Row],[Aantal]]-SUMIFS(tblGem[Aantal],tblGem[Datum],tblGem[[#This Row],[Datum]]-1,tblGem[Plaats],tblGem[[#This Row],[Plaats]])</f>
        <v>1</v>
      </c>
      <c r="G1243" s="59" t="str">
        <f>INDEX(tblGemProv[Grootte],MATCH(tblGem[[#This Row],[Plaats]],tblGemProv[Gemeentenaam],0))</f>
        <v>Middelgroot</v>
      </c>
      <c r="H1243" s="59" t="str">
        <f>INDEX(tblGemProv[Provincie],MATCH(tblGem[[#This Row],[Plaats]],tblGemProv[Gemeentenaam],0))</f>
        <v>Zuid-Holland</v>
      </c>
      <c r="I1243" s="68">
        <f>INDEX(tblGemProv[InwonerAantal],MATCH(tblGem[[#This Row],[Plaats]],tblGemProv[Gemeentenaam],0))</f>
        <v>74947</v>
      </c>
      <c r="J1243" s="69">
        <f>tblGem[[#This Row],[Aantal]]/INDEX($N$5:$N$16,MATCH(tblGem[[#This Row],[Prov]],$M$5:$M$16,0))*100000</f>
        <v>0.27427242382769107</v>
      </c>
      <c r="K1243" s="69">
        <f>tblGem[[#This Row],[Aantal]]/tblGem[[#This Row],[Inwoners]]*100000</f>
        <v>13.342762218634501</v>
      </c>
      <c r="L1243" s="59"/>
      <c r="M1243" s="60"/>
      <c r="N1243" s="58"/>
    </row>
    <row r="1244" spans="2:14" x14ac:dyDescent="0.3">
      <c r="B1244" s="63">
        <v>43912</v>
      </c>
      <c r="C1244" s="66" t="s">
        <v>175</v>
      </c>
      <c r="D1244" s="65">
        <v>24.4</v>
      </c>
      <c r="E1244" s="66">
        <v>19</v>
      </c>
      <c r="F1244" s="67">
        <f>tblGem[[#This Row],[Aantal]]-SUMIFS(tblGem[Aantal],tblGem[Datum],tblGem[[#This Row],[Datum]]-1,tblGem[Plaats],tblGem[[#This Row],[Plaats]])</f>
        <v>4</v>
      </c>
      <c r="G1244" s="59" t="str">
        <f>INDEX(tblGemProv[Grootte],MATCH(tblGem[[#This Row],[Plaats]],tblGemProv[Gemeentenaam],0))</f>
        <v>Middelgroot</v>
      </c>
      <c r="H1244" s="59" t="str">
        <f>INDEX(tblGemProv[Provincie],MATCH(tblGem[[#This Row],[Plaats]],tblGemProv[Gemeentenaam],0))</f>
        <v>Flevoland</v>
      </c>
      <c r="I1244" s="68">
        <f>INDEX(tblGemProv[InwonerAantal],MATCH(tblGem[[#This Row],[Plaats]],tblGemProv[Gemeentenaam],0))</f>
        <v>77389</v>
      </c>
      <c r="J1244" s="69">
        <f>tblGem[[#This Row],[Aantal]]/INDEX($N$5:$N$16,MATCH(tblGem[[#This Row],[Prov]],$M$5:$M$16,0))*100000</f>
        <v>4.6153472441518693</v>
      </c>
      <c r="K1244" s="69">
        <f>tblGem[[#This Row],[Aantal]]/tblGem[[#This Row],[Inwoners]]*100000</f>
        <v>24.551292819392934</v>
      </c>
      <c r="L1244" s="59"/>
      <c r="M1244" s="60"/>
      <c r="N1244" s="58"/>
    </row>
    <row r="1245" spans="2:14" x14ac:dyDescent="0.3">
      <c r="B1245" s="63">
        <v>43912</v>
      </c>
      <c r="C1245" s="66" t="s">
        <v>176</v>
      </c>
      <c r="D1245" s="65">
        <v>61.7</v>
      </c>
      <c r="E1245" s="66">
        <v>22</v>
      </c>
      <c r="F1245" s="67">
        <f>tblGem[[#This Row],[Aantal]]-SUMIFS(tblGem[Aantal],tblGem[Datum],tblGem[[#This Row],[Datum]]-1,tblGem[Plaats],tblGem[[#This Row],[Plaats]])</f>
        <v>2</v>
      </c>
      <c r="G1245" s="59" t="str">
        <f>INDEX(tblGemProv[Grootte],MATCH(tblGem[[#This Row],[Plaats]],tblGemProv[Gemeentenaam],0))</f>
        <v>Klein</v>
      </c>
      <c r="H1245" s="59" t="str">
        <f>INDEX(tblGemProv[Provincie],MATCH(tblGem[[#This Row],[Plaats]],tblGemProv[Gemeentenaam],0))</f>
        <v>Limburg</v>
      </c>
      <c r="I1245" s="68">
        <f>INDEX(tblGemProv[InwonerAantal],MATCH(tblGem[[#This Row],[Plaats]],tblGemProv[Gemeentenaam],0))</f>
        <v>35857</v>
      </c>
      <c r="J1245" s="69">
        <f>tblGem[[#This Row],[Aantal]]/INDEX($N$5:$N$16,MATCH(tblGem[[#This Row],[Prov]],$M$5:$M$16,0))*100000</f>
        <v>1.9692122613896552</v>
      </c>
      <c r="K1245" s="69">
        <f>tblGem[[#This Row],[Aantal]]/tblGem[[#This Row],[Inwoners]]*100000</f>
        <v>61.354826114845075</v>
      </c>
      <c r="L1245" s="59"/>
      <c r="M1245" s="60"/>
      <c r="N1245" s="58"/>
    </row>
    <row r="1246" spans="2:14" x14ac:dyDescent="0.3">
      <c r="B1246" s="63">
        <v>43912</v>
      </c>
      <c r="C1246" s="66" t="s">
        <v>177</v>
      </c>
      <c r="D1246" s="65">
        <v>20</v>
      </c>
      <c r="E1246" s="66">
        <v>6</v>
      </c>
      <c r="F1246" s="67">
        <f>tblGem[[#This Row],[Aantal]]-SUMIFS(tblGem[Aantal],tblGem[Datum],tblGem[[#This Row],[Datum]]-1,tblGem[Plaats],tblGem[[#This Row],[Plaats]])</f>
        <v>0</v>
      </c>
      <c r="G1246" s="59" t="str">
        <f>INDEX(tblGemProv[Grootte],MATCH(tblGem[[#This Row],[Plaats]],tblGemProv[Gemeentenaam],0))</f>
        <v>Klein</v>
      </c>
      <c r="H1246" s="59" t="str">
        <f>INDEX(tblGemProv[Provincie],MATCH(tblGem[[#This Row],[Plaats]],tblGemProv[Gemeentenaam],0))</f>
        <v>Utrecht</v>
      </c>
      <c r="I1246" s="68">
        <f>INDEX(tblGemProv[InwonerAantal],MATCH(tblGem[[#This Row],[Plaats]],tblGemProv[Gemeentenaam],0))</f>
        <v>29755</v>
      </c>
      <c r="J1246" s="69">
        <f>tblGem[[#This Row],[Aantal]]/INDEX($N$5:$N$16,MATCH(tblGem[[#This Row],[Prov]],$M$5:$M$16,0))*100000</f>
        <v>0.45095218553976724</v>
      </c>
      <c r="K1246" s="69">
        <f>tblGem[[#This Row],[Aantal]]/tblGem[[#This Row],[Inwoners]]*100000</f>
        <v>20.164678205343641</v>
      </c>
      <c r="L1246" s="59"/>
      <c r="M1246" s="60"/>
      <c r="N1246" s="58"/>
    </row>
    <row r="1247" spans="2:14" x14ac:dyDescent="0.3">
      <c r="B1247" s="63">
        <v>43912</v>
      </c>
      <c r="C1247" s="66" t="s">
        <v>178</v>
      </c>
      <c r="D1247" s="65">
        <v>19.399999999999999</v>
      </c>
      <c r="E1247" s="66">
        <v>9</v>
      </c>
      <c r="F1247" s="67">
        <f>tblGem[[#This Row],[Aantal]]-SUMIFS(tblGem[Aantal],tblGem[Datum],tblGem[[#This Row],[Datum]]-1,tblGem[Plaats],tblGem[[#This Row],[Plaats]])</f>
        <v>3</v>
      </c>
      <c r="G1247" s="59" t="str">
        <f>INDEX(tblGemProv[Grootte],MATCH(tblGem[[#This Row],[Plaats]],tblGemProv[Gemeentenaam],0))</f>
        <v>Klein</v>
      </c>
      <c r="H1247" s="59" t="str">
        <f>INDEX(tblGemProv[Provincie],MATCH(tblGem[[#This Row],[Plaats]],tblGemProv[Gemeentenaam],0))</f>
        <v>Gelderland</v>
      </c>
      <c r="I1247" s="68">
        <f>INDEX(tblGemProv[InwonerAantal],MATCH(tblGem[[#This Row],[Plaats]],tblGemProv[Gemeentenaam],0))</f>
        <v>46372</v>
      </c>
      <c r="J1247" s="69">
        <f>tblGem[[#This Row],[Aantal]]/INDEX($N$5:$N$16,MATCH(tblGem[[#This Row],[Prov]],$M$5:$M$16,0))*100000</f>
        <v>0.43687136031547941</v>
      </c>
      <c r="K1247" s="69">
        <f>tblGem[[#This Row],[Aantal]]/tblGem[[#This Row],[Inwoners]]*100000</f>
        <v>19.408263607349262</v>
      </c>
      <c r="L1247" s="59"/>
      <c r="M1247" s="60"/>
      <c r="N1247" s="58"/>
    </row>
    <row r="1248" spans="2:14" x14ac:dyDescent="0.3">
      <c r="B1248" s="63">
        <v>43912</v>
      </c>
      <c r="C1248" s="66" t="s">
        <v>179</v>
      </c>
      <c r="D1248" s="65">
        <v>4.4000000000000004</v>
      </c>
      <c r="E1248" s="66">
        <v>1</v>
      </c>
      <c r="F1248" s="67">
        <f>tblGem[[#This Row],[Aantal]]-SUMIFS(tblGem[Aantal],tblGem[Datum],tblGem[[#This Row],[Datum]]-1,tblGem[Plaats],tblGem[[#This Row],[Plaats]])</f>
        <v>1</v>
      </c>
      <c r="G1248" s="59" t="str">
        <f>INDEX(tblGemProv[Grootte],MATCH(tblGem[[#This Row],[Plaats]],tblGemProv[Gemeentenaam],0))</f>
        <v>Klein</v>
      </c>
      <c r="H1248" s="59" t="str">
        <f>INDEX(tblGemProv[Provincie],MATCH(tblGem[[#This Row],[Plaats]],tblGemProv[Gemeentenaam],0))</f>
        <v>Zuid-Holland</v>
      </c>
      <c r="I1248" s="68">
        <f>INDEX(tblGemProv[InwonerAantal],MATCH(tblGem[[#This Row],[Plaats]],tblGemProv[Gemeentenaam],0))</f>
        <v>22746</v>
      </c>
      <c r="J1248" s="69">
        <f>tblGem[[#This Row],[Aantal]]/INDEX($N$5:$N$16,MATCH(tblGem[[#This Row],[Prov]],$M$5:$M$16,0))*100000</f>
        <v>2.7427242382769109E-2</v>
      </c>
      <c r="K1248" s="69">
        <f>tblGem[[#This Row],[Aantal]]/tblGem[[#This Row],[Inwoners]]*100000</f>
        <v>4.3963773850347314</v>
      </c>
      <c r="L1248" s="59"/>
      <c r="M1248" s="60"/>
      <c r="N1248" s="58"/>
    </row>
    <row r="1249" spans="2:14" x14ac:dyDescent="0.3">
      <c r="B1249" s="63">
        <v>43912</v>
      </c>
      <c r="C1249" s="66" t="s">
        <v>180</v>
      </c>
      <c r="D1249" s="65">
        <v>6</v>
      </c>
      <c r="E1249" s="66">
        <v>2</v>
      </c>
      <c r="F1249" s="67">
        <f>tblGem[[#This Row],[Aantal]]-SUMIFS(tblGem[Aantal],tblGem[Datum],tblGem[[#This Row],[Datum]]-1,tblGem[Plaats],tblGem[[#This Row],[Plaats]])</f>
        <v>0</v>
      </c>
      <c r="G1249" s="59" t="str">
        <f>INDEX(tblGemProv[Grootte],MATCH(tblGem[[#This Row],[Plaats]],tblGemProv[Gemeentenaam],0))</f>
        <v>Klein</v>
      </c>
      <c r="H1249" s="59" t="str">
        <f>INDEX(tblGemProv[Provincie],MATCH(tblGem[[#This Row],[Plaats]],tblGemProv[Gemeentenaam],0))</f>
        <v>Gelderland</v>
      </c>
      <c r="I1249" s="68">
        <f>INDEX(tblGemProv[InwonerAantal],MATCH(tblGem[[#This Row],[Plaats]],tblGemProv[Gemeentenaam],0))</f>
        <v>33574</v>
      </c>
      <c r="J1249" s="69">
        <f>tblGem[[#This Row],[Aantal]]/INDEX($N$5:$N$16,MATCH(tblGem[[#This Row],[Prov]],$M$5:$M$16,0))*100000</f>
        <v>9.7082524514550975E-2</v>
      </c>
      <c r="K1249" s="69">
        <f>tblGem[[#This Row],[Aantal]]/tblGem[[#This Row],[Inwoners]]*100000</f>
        <v>5.9569905283850604</v>
      </c>
      <c r="L1249" s="59"/>
      <c r="M1249" s="60"/>
      <c r="N1249" s="58"/>
    </row>
    <row r="1250" spans="2:14" x14ac:dyDescent="0.3">
      <c r="B1250" s="63">
        <v>43912</v>
      </c>
      <c r="C1250" s="66" t="s">
        <v>181</v>
      </c>
      <c r="D1250" s="65">
        <v>68.599999999999994</v>
      </c>
      <c r="E1250" s="66">
        <v>16</v>
      </c>
      <c r="F1250" s="67">
        <f>tblGem[[#This Row],[Aantal]]-SUMIFS(tblGem[Aantal],tblGem[Datum],tblGem[[#This Row],[Datum]]-1,tblGem[Plaats],tblGem[[#This Row],[Plaats]])</f>
        <v>2</v>
      </c>
      <c r="G1250" s="59" t="str">
        <f>INDEX(tblGemProv[Grootte],MATCH(tblGem[[#This Row],[Plaats]],tblGemProv[Gemeentenaam],0))</f>
        <v>Klein</v>
      </c>
      <c r="H1250" s="59" t="str">
        <f>INDEX(tblGemProv[Provincie],MATCH(tblGem[[#This Row],[Plaats]],tblGemProv[Gemeentenaam],0))</f>
        <v>Noord-Brabant</v>
      </c>
      <c r="I1250" s="68">
        <f>INDEX(tblGemProv[InwonerAantal],MATCH(tblGem[[#This Row],[Plaats]],tblGemProv[Gemeentenaam],0))</f>
        <v>23120</v>
      </c>
      <c r="J1250" s="69">
        <f>tblGem[[#This Row],[Aantal]]/INDEX($N$5:$N$16,MATCH(tblGem[[#This Row],[Prov]],$M$5:$M$16,0))*100000</f>
        <v>0.63283979739633889</v>
      </c>
      <c r="K1250" s="69">
        <f>tblGem[[#This Row],[Aantal]]/tblGem[[#This Row],[Inwoners]]*100000</f>
        <v>69.20415224913495</v>
      </c>
      <c r="L1250" s="59"/>
      <c r="M1250" s="60"/>
      <c r="N1250" s="58"/>
    </row>
    <row r="1251" spans="2:14" x14ac:dyDescent="0.3">
      <c r="B1251" s="63">
        <v>43912</v>
      </c>
      <c r="C1251" s="66" t="s">
        <v>182</v>
      </c>
      <c r="D1251" s="65">
        <v>41.5</v>
      </c>
      <c r="E1251" s="66">
        <v>6</v>
      </c>
      <c r="F1251" s="67">
        <f>tblGem[[#This Row],[Aantal]]-SUMIFS(tblGem[Aantal],tblGem[Datum],tblGem[[#This Row],[Datum]]-1,tblGem[Plaats],tblGem[[#This Row],[Plaats]])</f>
        <v>2</v>
      </c>
      <c r="G1251" s="59" t="str">
        <f>INDEX(tblGemProv[Grootte],MATCH(tblGem[[#This Row],[Plaats]],tblGemProv[Gemeentenaam],0))</f>
        <v>Klein</v>
      </c>
      <c r="H1251" s="59" t="str">
        <f>INDEX(tblGemProv[Provincie],MATCH(tblGem[[#This Row],[Plaats]],tblGemProv[Gemeentenaam],0))</f>
        <v>Utrecht</v>
      </c>
      <c r="I1251" s="68">
        <f>INDEX(tblGemProv[InwonerAantal],MATCH(tblGem[[#This Row],[Plaats]],tblGemProv[Gemeentenaam],0))</f>
        <v>14395</v>
      </c>
      <c r="J1251" s="69">
        <f>tblGem[[#This Row],[Aantal]]/INDEX($N$5:$N$16,MATCH(tblGem[[#This Row],[Prov]],$M$5:$M$16,0))*100000</f>
        <v>0.45095218553976724</v>
      </c>
      <c r="K1251" s="69">
        <f>tblGem[[#This Row],[Aantal]]/tblGem[[#This Row],[Inwoners]]*100000</f>
        <v>41.681139284473772</v>
      </c>
      <c r="L1251" s="59"/>
      <c r="M1251" s="60"/>
      <c r="N1251" s="58"/>
    </row>
    <row r="1252" spans="2:14" x14ac:dyDescent="0.3">
      <c r="B1252" s="63">
        <v>43912</v>
      </c>
      <c r="C1252" s="66" t="s">
        <v>183</v>
      </c>
      <c r="D1252" s="65">
        <v>0</v>
      </c>
      <c r="E1252" s="66">
        <v>0</v>
      </c>
      <c r="F1252" s="67">
        <f>tblGem[[#This Row],[Aantal]]-SUMIFS(tblGem[Aantal],tblGem[Datum],tblGem[[#This Row],[Datum]]-1,tblGem[Plaats],tblGem[[#This Row],[Plaats]])</f>
        <v>0</v>
      </c>
      <c r="G1252" s="59" t="str">
        <f>INDEX(tblGemProv[Grootte],MATCH(tblGem[[#This Row],[Plaats]],tblGemProv[Gemeentenaam],0))</f>
        <v>Klein</v>
      </c>
      <c r="H1252" s="59" t="str">
        <f>INDEX(tblGemProv[Provincie],MATCH(tblGem[[#This Row],[Plaats]],tblGemProv[Gemeentenaam],0))</f>
        <v>Groningen</v>
      </c>
      <c r="I1252" s="68">
        <f>INDEX(tblGemProv[InwonerAantal],MATCH(tblGem[[#This Row],[Plaats]],tblGemProv[Gemeentenaam],0))</f>
        <v>9732</v>
      </c>
      <c r="J1252" s="69">
        <f>tblGem[[#This Row],[Aantal]]/INDEX($N$5:$N$16,MATCH(tblGem[[#This Row],[Prov]],$M$5:$M$16,0))*100000</f>
        <v>0</v>
      </c>
      <c r="K1252" s="69">
        <f>tblGem[[#This Row],[Aantal]]/tblGem[[#This Row],[Inwoners]]*100000</f>
        <v>0</v>
      </c>
      <c r="L1252" s="59"/>
      <c r="M1252" s="60"/>
      <c r="N1252" s="58"/>
    </row>
    <row r="1253" spans="2:14" x14ac:dyDescent="0.3">
      <c r="B1253" s="63">
        <v>43912</v>
      </c>
      <c r="C1253" s="66" t="s">
        <v>184</v>
      </c>
      <c r="D1253" s="65">
        <v>4.4000000000000004</v>
      </c>
      <c r="E1253" s="66">
        <v>1</v>
      </c>
      <c r="F1253" s="67">
        <f>tblGem[[#This Row],[Aantal]]-SUMIFS(tblGem[Aantal],tblGem[Datum],tblGem[[#This Row],[Datum]]-1,tblGem[Plaats],tblGem[[#This Row],[Plaats]])</f>
        <v>0</v>
      </c>
      <c r="G1253" s="59" t="str">
        <f>INDEX(tblGemProv[Grootte],MATCH(tblGem[[#This Row],[Plaats]],tblGemProv[Gemeentenaam],0))</f>
        <v>Klein</v>
      </c>
      <c r="H1253" s="59" t="str">
        <f>INDEX(tblGemProv[Provincie],MATCH(tblGem[[#This Row],[Plaats]],tblGemProv[Gemeentenaam],0))</f>
        <v>Overijssel</v>
      </c>
      <c r="I1253" s="68">
        <f>INDEX(tblGemProv[InwonerAantal],MATCH(tblGem[[#This Row],[Plaats]],tblGemProv[Gemeentenaam],0))</f>
        <v>22547</v>
      </c>
      <c r="J1253" s="69">
        <f>tblGem[[#This Row],[Aantal]]/INDEX($N$5:$N$16,MATCH(tblGem[[#This Row],[Prov]],$M$5:$M$16,0))*100000</f>
        <v>8.6843172520041229E-2</v>
      </c>
      <c r="K1253" s="69">
        <f>tblGem[[#This Row],[Aantal]]/tblGem[[#This Row],[Inwoners]]*100000</f>
        <v>4.435179846542777</v>
      </c>
      <c r="L1253" s="59"/>
      <c r="M1253" s="60"/>
      <c r="N1253" s="58"/>
    </row>
    <row r="1254" spans="2:14" x14ac:dyDescent="0.3">
      <c r="B1254" s="63">
        <v>43912</v>
      </c>
      <c r="C1254" s="66" t="s">
        <v>185</v>
      </c>
      <c r="D1254" s="65">
        <v>8.1</v>
      </c>
      <c r="E1254" s="66">
        <v>2</v>
      </c>
      <c r="F1254" s="67">
        <f>tblGem[[#This Row],[Aantal]]-SUMIFS(tblGem[Aantal],tblGem[Datum],tblGem[[#This Row],[Datum]]-1,tblGem[Plaats],tblGem[[#This Row],[Plaats]])</f>
        <v>0</v>
      </c>
      <c r="G1254" s="59" t="str">
        <f>INDEX(tblGemProv[Grootte],MATCH(tblGem[[#This Row],[Plaats]],tblGemProv[Gemeentenaam],0))</f>
        <v>Klein</v>
      </c>
      <c r="H1254" s="59" t="str">
        <f>INDEX(tblGemProv[Provincie],MATCH(tblGem[[#This Row],[Plaats]],tblGemProv[Gemeentenaam],0))</f>
        <v>Gelderland</v>
      </c>
      <c r="I1254" s="68">
        <f>INDEX(tblGemProv[InwonerAantal],MATCH(tblGem[[#This Row],[Plaats]],tblGemProv[Gemeentenaam],0))</f>
        <v>24350</v>
      </c>
      <c r="J1254" s="69">
        <f>tblGem[[#This Row],[Aantal]]/INDEX($N$5:$N$16,MATCH(tblGem[[#This Row],[Prov]],$M$5:$M$16,0))*100000</f>
        <v>9.7082524514550975E-2</v>
      </c>
      <c r="K1254" s="69">
        <f>tblGem[[#This Row],[Aantal]]/tblGem[[#This Row],[Inwoners]]*100000</f>
        <v>8.2135523613963031</v>
      </c>
      <c r="L1254" s="59"/>
      <c r="M1254" s="60"/>
      <c r="N1254" s="58"/>
    </row>
    <row r="1255" spans="2:14" x14ac:dyDescent="0.3">
      <c r="B1255" s="63">
        <v>43912</v>
      </c>
      <c r="C1255" s="66" t="s">
        <v>186</v>
      </c>
      <c r="D1255" s="65">
        <v>33.700000000000003</v>
      </c>
      <c r="E1255" s="66">
        <v>8</v>
      </c>
      <c r="F1255" s="67">
        <f>tblGem[[#This Row],[Aantal]]-SUMIFS(tblGem[Aantal],tblGem[Datum],tblGem[[#This Row],[Datum]]-1,tblGem[Plaats],tblGem[[#This Row],[Plaats]])</f>
        <v>1</v>
      </c>
      <c r="G1255" s="59" t="str">
        <f>INDEX(tblGemProv[Grootte],MATCH(tblGem[[#This Row],[Plaats]],tblGemProv[Gemeentenaam],0))</f>
        <v>Klein</v>
      </c>
      <c r="H1255" s="59" t="str">
        <f>INDEX(tblGemProv[Provincie],MATCH(tblGem[[#This Row],[Plaats]],tblGemProv[Gemeentenaam],0))</f>
        <v>Limburg</v>
      </c>
      <c r="I1255" s="68">
        <f>INDEX(tblGemProv[InwonerAantal],MATCH(tblGem[[#This Row],[Plaats]],tblGemProv[Gemeentenaam],0))</f>
        <v>23697</v>
      </c>
      <c r="J1255" s="69">
        <f>tblGem[[#This Row],[Aantal]]/INDEX($N$5:$N$16,MATCH(tblGem[[#This Row],[Prov]],$M$5:$M$16,0))*100000</f>
        <v>0.71607718595987457</v>
      </c>
      <c r="K1255" s="69">
        <f>tblGem[[#This Row],[Aantal]]/tblGem[[#This Row],[Inwoners]]*100000</f>
        <v>33.759547622061866</v>
      </c>
      <c r="L1255" s="59"/>
      <c r="M1255" s="60"/>
      <c r="N1255" s="58"/>
    </row>
    <row r="1256" spans="2:14" x14ac:dyDescent="0.3">
      <c r="B1256" s="63">
        <v>43912</v>
      </c>
      <c r="C1256" s="66" t="s">
        <v>187</v>
      </c>
      <c r="D1256" s="65">
        <v>15.3</v>
      </c>
      <c r="E1256" s="66">
        <v>5</v>
      </c>
      <c r="F1256" s="67">
        <f>tblGem[[#This Row],[Aantal]]-SUMIFS(tblGem[Aantal],tblGem[Datum],tblGem[[#This Row],[Datum]]-1,tblGem[Plaats],tblGem[[#This Row],[Plaats]])</f>
        <v>2</v>
      </c>
      <c r="G1256" s="59" t="str">
        <f>INDEX(tblGemProv[Grootte],MATCH(tblGem[[#This Row],[Plaats]],tblGemProv[Gemeentenaam],0))</f>
        <v>Klein</v>
      </c>
      <c r="H1256" s="59" t="str">
        <f>INDEX(tblGemProv[Provincie],MATCH(tblGem[[#This Row],[Plaats]],tblGemProv[Gemeentenaam],0))</f>
        <v>Zuid-Holland</v>
      </c>
      <c r="I1256" s="68">
        <f>INDEX(tblGemProv[InwonerAantal],MATCH(tblGem[[#This Row],[Plaats]],tblGemProv[Gemeentenaam],0))</f>
        <v>32518</v>
      </c>
      <c r="J1256" s="69">
        <f>tblGem[[#This Row],[Aantal]]/INDEX($N$5:$N$16,MATCH(tblGem[[#This Row],[Prov]],$M$5:$M$16,0))*100000</f>
        <v>0.13713621191384553</v>
      </c>
      <c r="K1256" s="69">
        <f>tblGem[[#This Row],[Aantal]]/tblGem[[#This Row],[Inwoners]]*100000</f>
        <v>15.376099391106463</v>
      </c>
      <c r="L1256" s="59"/>
      <c r="M1256" s="60"/>
      <c r="N1256" s="58"/>
    </row>
    <row r="1257" spans="2:14" x14ac:dyDescent="0.3">
      <c r="B1257" s="63">
        <v>43912</v>
      </c>
      <c r="C1257" s="66" t="s">
        <v>188</v>
      </c>
      <c r="D1257" s="65">
        <v>48.5</v>
      </c>
      <c r="E1257" s="66">
        <v>59</v>
      </c>
      <c r="F1257" s="67">
        <f>tblGem[[#This Row],[Aantal]]-SUMIFS(tblGem[Aantal],tblGem[Datum],tblGem[[#This Row],[Datum]]-1,tblGem[Plaats],tblGem[[#This Row],[Plaats]])</f>
        <v>2</v>
      </c>
      <c r="G1257" s="59" t="str">
        <f>INDEX(tblGemProv[Grootte],MATCH(tblGem[[#This Row],[Plaats]],tblGemProv[Gemeentenaam],0))</f>
        <v>Groot</v>
      </c>
      <c r="H1257" s="59" t="str">
        <f>INDEX(tblGemProv[Provincie],MATCH(tblGem[[#This Row],[Plaats]],tblGemProv[Gemeentenaam],0))</f>
        <v>Limburg</v>
      </c>
      <c r="I1257" s="68">
        <f>INDEX(tblGemProv[InwonerAantal],MATCH(tblGem[[#This Row],[Plaats]],tblGemProv[Gemeentenaam],0))</f>
        <v>122723</v>
      </c>
      <c r="J1257" s="69">
        <f>tblGem[[#This Row],[Aantal]]/INDEX($N$5:$N$16,MATCH(tblGem[[#This Row],[Prov]],$M$5:$M$16,0))*100000</f>
        <v>5.2810692464540754</v>
      </c>
      <c r="K1257" s="69">
        <f>tblGem[[#This Row],[Aantal]]/tblGem[[#This Row],[Inwoners]]*100000</f>
        <v>48.075747822331593</v>
      </c>
      <c r="L1257" s="59"/>
      <c r="M1257" s="60"/>
      <c r="N1257" s="58"/>
    </row>
    <row r="1258" spans="2:14" x14ac:dyDescent="0.3">
      <c r="B1258" s="63">
        <v>43912</v>
      </c>
      <c r="C1258" s="66" t="s">
        <v>189</v>
      </c>
      <c r="D1258" s="65">
        <v>4.5</v>
      </c>
      <c r="E1258" s="66">
        <v>2</v>
      </c>
      <c r="F1258" s="67">
        <f>tblGem[[#This Row],[Aantal]]-SUMIFS(tblGem[Aantal],tblGem[Datum],tblGem[[#This Row],[Datum]]-1,tblGem[Plaats],tblGem[[#This Row],[Plaats]])</f>
        <v>1</v>
      </c>
      <c r="G1258" s="59" t="str">
        <f>INDEX(tblGemProv[Grootte],MATCH(tblGem[[#This Row],[Plaats]],tblGemProv[Gemeentenaam],0))</f>
        <v>Klein</v>
      </c>
      <c r="H1258" s="59" t="str">
        <f>INDEX(tblGemProv[Provincie],MATCH(tblGem[[#This Row],[Plaats]],tblGemProv[Gemeentenaam],0))</f>
        <v>Noord-Holland</v>
      </c>
      <c r="I1258" s="68">
        <f>INDEX(tblGemProv[InwonerAantal],MATCH(tblGem[[#This Row],[Plaats]],tblGemProv[Gemeentenaam],0))</f>
        <v>44480</v>
      </c>
      <c r="J1258" s="69">
        <f>tblGem[[#This Row],[Aantal]]/INDEX($N$5:$N$16,MATCH(tblGem[[#This Row],[Prov]],$M$5:$M$16,0))*100000</f>
        <v>7.0641873252938178E-2</v>
      </c>
      <c r="K1258" s="69">
        <f>tblGem[[#This Row],[Aantal]]/tblGem[[#This Row],[Inwoners]]*100000</f>
        <v>4.4964028776978422</v>
      </c>
      <c r="L1258" s="59"/>
      <c r="M1258" s="60"/>
      <c r="N1258" s="58"/>
    </row>
    <row r="1259" spans="2:14" x14ac:dyDescent="0.3">
      <c r="B1259" s="63">
        <v>43912</v>
      </c>
      <c r="C1259" s="66" t="s">
        <v>190</v>
      </c>
      <c r="D1259" s="65">
        <v>15.9</v>
      </c>
      <c r="E1259" s="66">
        <v>3</v>
      </c>
      <c r="F1259" s="67">
        <f>tblGem[[#This Row],[Aantal]]-SUMIFS(tblGem[Aantal],tblGem[Datum],tblGem[[#This Row],[Datum]]-1,tblGem[Plaats],tblGem[[#This Row],[Plaats]])</f>
        <v>1</v>
      </c>
      <c r="G1259" s="59" t="str">
        <f>INDEX(tblGemProv[Grootte],MATCH(tblGem[[#This Row],[Plaats]],tblGemProv[Gemeentenaam],0))</f>
        <v>Klein</v>
      </c>
      <c r="H1259" s="59" t="str">
        <f>INDEX(tblGemProv[Provincie],MATCH(tblGem[[#This Row],[Plaats]],tblGemProv[Gemeentenaam],0))</f>
        <v>Limburg</v>
      </c>
      <c r="I1259" s="68">
        <f>INDEX(tblGemProv[InwonerAantal],MATCH(tblGem[[#This Row],[Plaats]],tblGemProv[Gemeentenaam],0))</f>
        <v>19039</v>
      </c>
      <c r="J1259" s="69">
        <f>tblGem[[#This Row],[Aantal]]/INDEX($N$5:$N$16,MATCH(tblGem[[#This Row],[Prov]],$M$5:$M$16,0))*100000</f>
        <v>0.26852894473495298</v>
      </c>
      <c r="K1259" s="69">
        <f>tblGem[[#This Row],[Aantal]]/tblGem[[#This Row],[Inwoners]]*100000</f>
        <v>15.757130101370871</v>
      </c>
      <c r="L1259" s="59"/>
      <c r="M1259" s="60"/>
      <c r="N1259" s="58"/>
    </row>
    <row r="1260" spans="2:14" x14ac:dyDescent="0.3">
      <c r="B1260" s="63">
        <v>43912</v>
      </c>
      <c r="C1260" s="66" t="s">
        <v>191</v>
      </c>
      <c r="D1260" s="65">
        <v>147.19999999999999</v>
      </c>
      <c r="E1260" s="66">
        <v>119</v>
      </c>
      <c r="F1260" s="67">
        <f>tblGem[[#This Row],[Aantal]]-SUMIFS(tblGem[Aantal],tblGem[Datum],tblGem[[#This Row],[Datum]]-1,tblGem[Plaats],tblGem[[#This Row],[Plaats]])</f>
        <v>24</v>
      </c>
      <c r="G1260" s="59" t="str">
        <f>INDEX(tblGemProv[Grootte],MATCH(tblGem[[#This Row],[Plaats]],tblGemProv[Gemeentenaam],0))</f>
        <v>Middelgroot</v>
      </c>
      <c r="H1260" s="59" t="str">
        <f>INDEX(tblGemProv[Provincie],MATCH(tblGem[[#This Row],[Plaats]],tblGemProv[Gemeentenaam],0))</f>
        <v>Noord-Brabant</v>
      </c>
      <c r="I1260" s="68">
        <f>INDEX(tblGemProv[InwonerAantal],MATCH(tblGem[[#This Row],[Plaats]],tblGemProv[Gemeentenaam],0))</f>
        <v>80148</v>
      </c>
      <c r="J1260" s="69">
        <f>tblGem[[#This Row],[Aantal]]/INDEX($N$5:$N$16,MATCH(tblGem[[#This Row],[Prov]],$M$5:$M$16,0))*100000</f>
        <v>4.7067459931352706</v>
      </c>
      <c r="K1260" s="69">
        <f>tblGem[[#This Row],[Aantal]]/tblGem[[#This Row],[Inwoners]]*100000</f>
        <v>148.47532065678496</v>
      </c>
      <c r="L1260" s="59"/>
      <c r="M1260" s="60"/>
      <c r="N1260" s="58"/>
    </row>
    <row r="1261" spans="2:14" x14ac:dyDescent="0.3">
      <c r="B1261" s="63">
        <v>43912</v>
      </c>
      <c r="C1261" s="66" t="s">
        <v>192</v>
      </c>
      <c r="D1261" s="65">
        <v>3</v>
      </c>
      <c r="E1261" s="66">
        <v>1</v>
      </c>
      <c r="F1261" s="67">
        <f>tblGem[[#This Row],[Aantal]]-SUMIFS(tblGem[Aantal],tblGem[Datum],tblGem[[#This Row],[Datum]]-1,tblGem[Plaats],tblGem[[#This Row],[Plaats]])</f>
        <v>0</v>
      </c>
      <c r="G1261" s="59" t="str">
        <f>INDEX(tblGemProv[Grootte],MATCH(tblGem[[#This Row],[Plaats]],tblGemProv[Gemeentenaam],0))</f>
        <v>Klein</v>
      </c>
      <c r="H1261" s="59" t="str">
        <f>INDEX(tblGemProv[Provincie],MATCH(tblGem[[#This Row],[Plaats]],tblGemProv[Gemeentenaam],0))</f>
        <v>Drenthe</v>
      </c>
      <c r="I1261" s="68">
        <f>INDEX(tblGemProv[InwonerAantal],MATCH(tblGem[[#This Row],[Plaats]],tblGemProv[Gemeentenaam],0))</f>
        <v>33410</v>
      </c>
      <c r="J1261" s="69">
        <f>tblGem[[#This Row],[Aantal]]/INDEX($N$5:$N$16,MATCH(tblGem[[#This Row],[Prov]],$M$5:$M$16,0))*100000</f>
        <v>0.20321072952651897</v>
      </c>
      <c r="K1261" s="69">
        <f>tblGem[[#This Row],[Aantal]]/tblGem[[#This Row],[Inwoners]]*100000</f>
        <v>2.9931158335827597</v>
      </c>
      <c r="L1261" s="59"/>
      <c r="M1261" s="60"/>
      <c r="N1261" s="58"/>
    </row>
    <row r="1262" spans="2:14" x14ac:dyDescent="0.3">
      <c r="B1262" s="63">
        <v>43912</v>
      </c>
      <c r="C1262" s="66" t="s">
        <v>193</v>
      </c>
      <c r="D1262" s="65">
        <v>10.3</v>
      </c>
      <c r="E1262" s="66">
        <v>5</v>
      </c>
      <c r="F1262" s="67">
        <f>tblGem[[#This Row],[Aantal]]-SUMIFS(tblGem[Aantal],tblGem[Datum],tblGem[[#This Row],[Datum]]-1,tblGem[Plaats],tblGem[[#This Row],[Plaats]])</f>
        <v>1</v>
      </c>
      <c r="G1262" s="59" t="str">
        <f>INDEX(tblGemProv[Grootte],MATCH(tblGem[[#This Row],[Plaats]],tblGemProv[Gemeentenaam],0))</f>
        <v>Klein</v>
      </c>
      <c r="H1262" s="59" t="str">
        <f>INDEX(tblGemProv[Provincie],MATCH(tblGem[[#This Row],[Plaats]],tblGemProv[Gemeentenaam],0))</f>
        <v>Zeeland</v>
      </c>
      <c r="I1262" s="68">
        <f>INDEX(tblGemProv[InwonerAantal],MATCH(tblGem[[#This Row],[Plaats]],tblGemProv[Gemeentenaam],0))</f>
        <v>48303</v>
      </c>
      <c r="J1262" s="69">
        <f>tblGem[[#This Row],[Aantal]]/INDEX($N$5:$N$16,MATCH(tblGem[[#This Row],[Prov]],$M$5:$M$16,0))*100000</f>
        <v>1.307859713735666</v>
      </c>
      <c r="K1262" s="69">
        <f>tblGem[[#This Row],[Aantal]]/tblGem[[#This Row],[Inwoners]]*100000</f>
        <v>10.351323934331202</v>
      </c>
      <c r="L1262" s="59"/>
      <c r="M1262" s="60"/>
      <c r="N1262" s="58"/>
    </row>
    <row r="1263" spans="2:14" x14ac:dyDescent="0.3">
      <c r="B1263" s="63">
        <v>43912</v>
      </c>
      <c r="C1263" s="66" t="s">
        <v>194</v>
      </c>
      <c r="D1263" s="65">
        <v>10.3</v>
      </c>
      <c r="E1263" s="66">
        <v>2</v>
      </c>
      <c r="F1263" s="67">
        <f>tblGem[[#This Row],[Aantal]]-SUMIFS(tblGem[Aantal],tblGem[Datum],tblGem[[#This Row],[Datum]]-1,tblGem[Plaats],tblGem[[#This Row],[Plaats]])</f>
        <v>0</v>
      </c>
      <c r="G1263" s="59" t="str">
        <f>INDEX(tblGemProv[Grootte],MATCH(tblGem[[#This Row],[Plaats]],tblGemProv[Gemeentenaam],0))</f>
        <v>Klein</v>
      </c>
      <c r="H1263" s="59" t="str">
        <f>INDEX(tblGemProv[Provincie],MATCH(tblGem[[#This Row],[Plaats]],tblGemProv[Gemeentenaam],0))</f>
        <v>Zuid-Holland</v>
      </c>
      <c r="I1263" s="68">
        <f>INDEX(tblGemProv[InwonerAantal],MATCH(tblGem[[#This Row],[Plaats]],tblGemProv[Gemeentenaam],0))</f>
        <v>19338</v>
      </c>
      <c r="J1263" s="69">
        <f>tblGem[[#This Row],[Aantal]]/INDEX($N$5:$N$16,MATCH(tblGem[[#This Row],[Prov]],$M$5:$M$16,0))*100000</f>
        <v>5.4854484765538218E-2</v>
      </c>
      <c r="K1263" s="69">
        <f>tblGem[[#This Row],[Aantal]]/tblGem[[#This Row],[Inwoners]]*100000</f>
        <v>10.34233116144379</v>
      </c>
      <c r="L1263" s="59"/>
      <c r="M1263" s="60"/>
      <c r="N1263" s="58"/>
    </row>
    <row r="1264" spans="2:14" x14ac:dyDescent="0.3">
      <c r="B1264" s="63">
        <v>43912</v>
      </c>
      <c r="C1264" s="66" t="s">
        <v>195</v>
      </c>
      <c r="D1264" s="65">
        <v>3</v>
      </c>
      <c r="E1264" s="66">
        <v>1</v>
      </c>
      <c r="F1264" s="67">
        <f>tblGem[[#This Row],[Aantal]]-SUMIFS(tblGem[Aantal],tblGem[Datum],tblGem[[#This Row],[Datum]]-1,tblGem[Plaats],tblGem[[#This Row],[Plaats]])</f>
        <v>0</v>
      </c>
      <c r="G1264" s="59" t="str">
        <f>INDEX(tblGemProv[Grootte],MATCH(tblGem[[#This Row],[Plaats]],tblGemProv[Gemeentenaam],0))</f>
        <v>Klein</v>
      </c>
      <c r="H1264" s="59" t="str">
        <f>INDEX(tblGemProv[Provincie],MATCH(tblGem[[#This Row],[Plaats]],tblGemProv[Gemeentenaam],0))</f>
        <v>Drenthe</v>
      </c>
      <c r="I1264" s="68">
        <f>INDEX(tblGemProv[InwonerAantal],MATCH(tblGem[[#This Row],[Plaats]],tblGemProv[Gemeentenaam],0))</f>
        <v>33172</v>
      </c>
      <c r="J1264" s="69">
        <f>tblGem[[#This Row],[Aantal]]/INDEX($N$5:$N$16,MATCH(tblGem[[#This Row],[Prov]],$M$5:$M$16,0))*100000</f>
        <v>0.20321072952651897</v>
      </c>
      <c r="K1264" s="69">
        <f>tblGem[[#This Row],[Aantal]]/tblGem[[#This Row],[Inwoners]]*100000</f>
        <v>3.0145906185939948</v>
      </c>
      <c r="L1264" s="59"/>
      <c r="M1264" s="60"/>
      <c r="N1264" s="58"/>
    </row>
    <row r="1265" spans="2:14" x14ac:dyDescent="0.3">
      <c r="B1265" s="63">
        <v>43912</v>
      </c>
      <c r="C1265" s="66" t="s">
        <v>196</v>
      </c>
      <c r="D1265" s="65">
        <v>3.3</v>
      </c>
      <c r="E1265" s="66">
        <v>2</v>
      </c>
      <c r="F1265" s="67">
        <f>tblGem[[#This Row],[Aantal]]-SUMIFS(tblGem[Aantal],tblGem[Datum],tblGem[[#This Row],[Datum]]-1,tblGem[Plaats],tblGem[[#This Row],[Plaats]])</f>
        <v>0</v>
      </c>
      <c r="G1265" s="59" t="str">
        <f>INDEX(tblGemProv[Grootte],MATCH(tblGem[[#This Row],[Plaats]],tblGemProv[Gemeentenaam],0))</f>
        <v>Middelgroot</v>
      </c>
      <c r="H1265" s="59" t="str">
        <f>INDEX(tblGemProv[Provincie],MATCH(tblGem[[#This Row],[Plaats]],tblGemProv[Gemeentenaam],0))</f>
        <v>Groningen</v>
      </c>
      <c r="I1265" s="68">
        <f>INDEX(tblGemProv[InwonerAantal],MATCH(tblGem[[#This Row],[Plaats]],tblGemProv[Gemeentenaam],0))</f>
        <v>60951</v>
      </c>
      <c r="J1265" s="69">
        <f>tblGem[[#This Row],[Aantal]]/INDEX($N$5:$N$16,MATCH(tblGem[[#This Row],[Prov]],$M$5:$M$16,0))*100000</f>
        <v>0.34308671688312575</v>
      </c>
      <c r="K1265" s="69">
        <f>tblGem[[#This Row],[Aantal]]/tblGem[[#This Row],[Inwoners]]*100000</f>
        <v>3.2813243425046346</v>
      </c>
      <c r="L1265" s="59"/>
      <c r="M1265" s="60"/>
      <c r="N1265" s="58"/>
    </row>
    <row r="1266" spans="2:14" x14ac:dyDescent="0.3">
      <c r="B1266" s="63">
        <v>43912</v>
      </c>
      <c r="C1266" s="66" t="s">
        <v>197</v>
      </c>
      <c r="D1266" s="65">
        <v>18.399999999999999</v>
      </c>
      <c r="E1266" s="66">
        <v>2</v>
      </c>
      <c r="F1266" s="67">
        <f>tblGem[[#This Row],[Aantal]]-SUMIFS(tblGem[Aantal],tblGem[Datum],tblGem[[#This Row],[Datum]]-1,tblGem[Plaats],tblGem[[#This Row],[Plaats]])</f>
        <v>0</v>
      </c>
      <c r="G1266" s="59" t="str">
        <f>INDEX(tblGemProv[Grootte],MATCH(tblGem[[#This Row],[Plaats]],tblGemProv[Gemeentenaam],0))</f>
        <v>Klein</v>
      </c>
      <c r="H1266" s="59" t="str">
        <f>INDEX(tblGemProv[Provincie],MATCH(tblGem[[#This Row],[Plaats]],tblGemProv[Gemeentenaam],0))</f>
        <v>Noord-Brabant</v>
      </c>
      <c r="I1266" s="68">
        <f>INDEX(tblGemProv[InwonerAantal],MATCH(tblGem[[#This Row],[Plaats]],tblGemProv[Gemeentenaam],0))</f>
        <v>10831</v>
      </c>
      <c r="J1266" s="69">
        <f>tblGem[[#This Row],[Aantal]]/INDEX($N$5:$N$16,MATCH(tblGem[[#This Row],[Prov]],$M$5:$M$16,0))*100000</f>
        <v>7.9104974674542361E-2</v>
      </c>
      <c r="K1266" s="69">
        <f>tblGem[[#This Row],[Aantal]]/tblGem[[#This Row],[Inwoners]]*100000</f>
        <v>18.465515649524512</v>
      </c>
      <c r="L1266" s="59"/>
      <c r="M1266" s="60"/>
      <c r="N1266" s="58"/>
    </row>
    <row r="1267" spans="2:14" x14ac:dyDescent="0.3">
      <c r="B1267" s="63">
        <v>43912</v>
      </c>
      <c r="C1267" s="66" t="s">
        <v>198</v>
      </c>
      <c r="D1267" s="65">
        <v>8.1</v>
      </c>
      <c r="E1267" s="66">
        <v>3</v>
      </c>
      <c r="F1267" s="67">
        <f>tblGem[[#This Row],[Aantal]]-SUMIFS(tblGem[Aantal],tblGem[Datum],tblGem[[#This Row],[Datum]]-1,tblGem[Plaats],tblGem[[#This Row],[Plaats]])</f>
        <v>0</v>
      </c>
      <c r="G1267" s="59" t="str">
        <f>INDEX(tblGemProv[Grootte],MATCH(tblGem[[#This Row],[Plaats]],tblGemProv[Gemeentenaam],0))</f>
        <v>Klein</v>
      </c>
      <c r="H1267" s="59" t="str">
        <f>INDEX(tblGemProv[Provincie],MATCH(tblGem[[#This Row],[Plaats]],tblGemProv[Gemeentenaam],0))</f>
        <v>Noord-Brabant</v>
      </c>
      <c r="I1267" s="68">
        <f>INDEX(tblGemProv[InwonerAantal],MATCH(tblGem[[#This Row],[Plaats]],tblGemProv[Gemeentenaam],0))</f>
        <v>36967</v>
      </c>
      <c r="J1267" s="69">
        <f>tblGem[[#This Row],[Aantal]]/INDEX($N$5:$N$16,MATCH(tblGem[[#This Row],[Prov]],$M$5:$M$16,0))*100000</f>
        <v>0.11865746201181353</v>
      </c>
      <c r="K1267" s="69">
        <f>tblGem[[#This Row],[Aantal]]/tblGem[[#This Row],[Inwoners]]*100000</f>
        <v>8.1153461195119974</v>
      </c>
      <c r="L1267" s="59"/>
      <c r="M1267" s="60"/>
      <c r="N1267" s="58"/>
    </row>
    <row r="1268" spans="2:14" x14ac:dyDescent="0.3">
      <c r="B1268" s="63">
        <v>43912</v>
      </c>
      <c r="C1268" s="66" t="s">
        <v>199</v>
      </c>
      <c r="D1268" s="65">
        <v>25.1</v>
      </c>
      <c r="E1268" s="66">
        <v>11</v>
      </c>
      <c r="F1268" s="67">
        <f>tblGem[[#This Row],[Aantal]]-SUMIFS(tblGem[Aantal],tblGem[Datum],tblGem[[#This Row],[Datum]]-1,tblGem[Plaats],tblGem[[#This Row],[Plaats]])</f>
        <v>0</v>
      </c>
      <c r="G1268" s="59" t="str">
        <f>INDEX(tblGemProv[Grootte],MATCH(tblGem[[#This Row],[Plaats]],tblGemProv[Gemeentenaam],0))</f>
        <v>Klein</v>
      </c>
      <c r="H1268" s="59" t="str">
        <f>INDEX(tblGemProv[Provincie],MATCH(tblGem[[#This Row],[Plaats]],tblGemProv[Gemeentenaam],0))</f>
        <v>Zuid-Holland</v>
      </c>
      <c r="I1268" s="68">
        <f>INDEX(tblGemProv[InwonerAantal],MATCH(tblGem[[#This Row],[Plaats]],tblGemProv[Gemeentenaam],0))</f>
        <v>43846</v>
      </c>
      <c r="J1268" s="69">
        <f>tblGem[[#This Row],[Aantal]]/INDEX($N$5:$N$16,MATCH(tblGem[[#This Row],[Prov]],$M$5:$M$16,0))*100000</f>
        <v>0.30169966621046018</v>
      </c>
      <c r="K1268" s="69">
        <f>tblGem[[#This Row],[Aantal]]/tblGem[[#This Row],[Inwoners]]*100000</f>
        <v>25.087807325639737</v>
      </c>
      <c r="L1268" s="59"/>
      <c r="M1268" s="60"/>
      <c r="N1268" s="58"/>
    </row>
    <row r="1269" spans="2:14" x14ac:dyDescent="0.3">
      <c r="B1269" s="63">
        <v>43912</v>
      </c>
      <c r="C1269" s="66" t="s">
        <v>200</v>
      </c>
      <c r="D1269" s="65">
        <v>5.6</v>
      </c>
      <c r="E1269" s="66">
        <v>2</v>
      </c>
      <c r="F1269" s="67">
        <f>tblGem[[#This Row],[Aantal]]-SUMIFS(tblGem[Aantal],tblGem[Datum],tblGem[[#This Row],[Datum]]-1,tblGem[Plaats],tblGem[[#This Row],[Plaats]])</f>
        <v>1</v>
      </c>
      <c r="G1269" s="59" t="str">
        <f>INDEX(tblGemProv[Grootte],MATCH(tblGem[[#This Row],[Plaats]],tblGemProv[Gemeentenaam],0))</f>
        <v>Klein</v>
      </c>
      <c r="H1269" s="59" t="str">
        <f>INDEX(tblGemProv[Provincie],MATCH(tblGem[[#This Row],[Plaats]],tblGemProv[Gemeentenaam],0))</f>
        <v>Gelderland</v>
      </c>
      <c r="I1269" s="68">
        <f>INDEX(tblGemProv[InwonerAantal],MATCH(tblGem[[#This Row],[Plaats]],tblGemProv[Gemeentenaam],0))</f>
        <v>35627</v>
      </c>
      <c r="J1269" s="69">
        <f>tblGem[[#This Row],[Aantal]]/INDEX($N$5:$N$16,MATCH(tblGem[[#This Row],[Prov]],$M$5:$M$16,0))*100000</f>
        <v>9.7082524514550975E-2</v>
      </c>
      <c r="K1269" s="69">
        <f>tblGem[[#This Row],[Aantal]]/tblGem[[#This Row],[Inwoners]]*100000</f>
        <v>5.6137199315126169</v>
      </c>
      <c r="L1269" s="59"/>
      <c r="M1269" s="60"/>
      <c r="N1269" s="58"/>
    </row>
    <row r="1270" spans="2:14" x14ac:dyDescent="0.3">
      <c r="B1270" s="63">
        <v>43912</v>
      </c>
      <c r="C1270" s="66" t="s">
        <v>201</v>
      </c>
      <c r="D1270" s="65">
        <v>0</v>
      </c>
      <c r="E1270" s="66">
        <v>0</v>
      </c>
      <c r="F1270" s="67">
        <f>tblGem[[#This Row],[Aantal]]-SUMIFS(tblGem[Aantal],tblGem[Datum],tblGem[[#This Row],[Datum]]-1,tblGem[Plaats],tblGem[[#This Row],[Plaats]])</f>
        <v>0</v>
      </c>
      <c r="G1270" s="59" t="str">
        <f>INDEX(tblGemProv[Grootte],MATCH(tblGem[[#This Row],[Plaats]],tblGemProv[Gemeentenaam],0))</f>
        <v>Klein</v>
      </c>
      <c r="H1270" s="59" t="str">
        <f>INDEX(tblGemProv[Provincie],MATCH(tblGem[[#This Row],[Plaats]],tblGemProv[Gemeentenaam],0))</f>
        <v>Utrecht</v>
      </c>
      <c r="I1270" s="68">
        <f>INDEX(tblGemProv[InwonerAantal],MATCH(tblGem[[#This Row],[Plaats]],tblGemProv[Gemeentenaam],0))</f>
        <v>13879</v>
      </c>
      <c r="J1270" s="69">
        <f>tblGem[[#This Row],[Aantal]]/INDEX($N$5:$N$16,MATCH(tblGem[[#This Row],[Prov]],$M$5:$M$16,0))*100000</f>
        <v>0</v>
      </c>
      <c r="K1270" s="69">
        <f>tblGem[[#This Row],[Aantal]]/tblGem[[#This Row],[Inwoners]]*100000</f>
        <v>0</v>
      </c>
      <c r="L1270" s="59"/>
      <c r="M1270" s="60"/>
      <c r="N1270" s="58"/>
    </row>
    <row r="1271" spans="2:14" x14ac:dyDescent="0.3">
      <c r="B1271" s="63">
        <v>43912</v>
      </c>
      <c r="C1271" s="66" t="s">
        <v>202</v>
      </c>
      <c r="D1271" s="65">
        <v>12.8</v>
      </c>
      <c r="E1271" s="66">
        <v>1</v>
      </c>
      <c r="F1271" s="67">
        <f>tblGem[[#This Row],[Aantal]]-SUMIFS(tblGem[Aantal],tblGem[Datum],tblGem[[#This Row],[Datum]]-1,tblGem[Plaats],tblGem[[#This Row],[Plaats]])</f>
        <v>0</v>
      </c>
      <c r="G1271" s="59" t="str">
        <f>INDEX(tblGemProv[Grootte],MATCH(tblGem[[#This Row],[Plaats]],tblGemProv[Gemeentenaam],0))</f>
        <v>Klein</v>
      </c>
      <c r="H1271" s="59" t="str">
        <f>INDEX(tblGemProv[Provincie],MATCH(tblGem[[#This Row],[Plaats]],tblGemProv[Gemeentenaam],0))</f>
        <v>Limburg</v>
      </c>
      <c r="I1271" s="68">
        <f>INDEX(tblGemProv[InwonerAantal],MATCH(tblGem[[#This Row],[Plaats]],tblGemProv[Gemeentenaam],0))</f>
        <v>7768</v>
      </c>
      <c r="J1271" s="69">
        <f>tblGem[[#This Row],[Aantal]]/INDEX($N$5:$N$16,MATCH(tblGem[[#This Row],[Prov]],$M$5:$M$16,0))*100000</f>
        <v>8.9509648244984322E-2</v>
      </c>
      <c r="K1271" s="69">
        <f>tblGem[[#This Row],[Aantal]]/tblGem[[#This Row],[Inwoners]]*100000</f>
        <v>12.873326467559217</v>
      </c>
      <c r="L1271" s="59"/>
      <c r="M1271" s="60"/>
      <c r="N1271" s="58"/>
    </row>
    <row r="1272" spans="2:14" x14ac:dyDescent="0.3">
      <c r="B1272" s="63">
        <v>43912</v>
      </c>
      <c r="C1272" s="66" t="s">
        <v>203</v>
      </c>
      <c r="D1272" s="65">
        <v>37.4</v>
      </c>
      <c r="E1272" s="66">
        <v>9</v>
      </c>
      <c r="F1272" s="67">
        <f>tblGem[[#This Row],[Aantal]]-SUMIFS(tblGem[Aantal],tblGem[Datum],tblGem[[#This Row],[Datum]]-1,tblGem[Plaats],tblGem[[#This Row],[Plaats]])</f>
        <v>4</v>
      </c>
      <c r="G1272" s="59" t="str">
        <f>INDEX(tblGemProv[Grootte],MATCH(tblGem[[#This Row],[Plaats]],tblGemProv[Gemeentenaam],0))</f>
        <v>Klein</v>
      </c>
      <c r="H1272" s="59" t="str">
        <f>INDEX(tblGemProv[Provincie],MATCH(tblGem[[#This Row],[Plaats]],tblGemProv[Gemeentenaam],0))</f>
        <v>Gelderland</v>
      </c>
      <c r="I1272" s="68">
        <f>INDEX(tblGemProv[InwonerAantal],MATCH(tblGem[[#This Row],[Plaats]],tblGemProv[Gemeentenaam],0))</f>
        <v>23615</v>
      </c>
      <c r="J1272" s="69">
        <f>tblGem[[#This Row],[Aantal]]/INDEX($N$5:$N$16,MATCH(tblGem[[#This Row],[Prov]],$M$5:$M$16,0))*100000</f>
        <v>0.43687136031547941</v>
      </c>
      <c r="K1272" s="69">
        <f>tblGem[[#This Row],[Aantal]]/tblGem[[#This Row],[Inwoners]]*100000</f>
        <v>38.111369892017784</v>
      </c>
      <c r="L1272" s="59"/>
      <c r="M1272" s="60"/>
      <c r="N1272" s="58"/>
    </row>
    <row r="1273" spans="2:14" x14ac:dyDescent="0.3">
      <c r="B1273" s="63">
        <v>43912</v>
      </c>
      <c r="C1273" s="66" t="s">
        <v>204</v>
      </c>
      <c r="D1273" s="65">
        <v>47.1</v>
      </c>
      <c r="E1273" s="66">
        <v>8</v>
      </c>
      <c r="F1273" s="67">
        <f>tblGem[[#This Row],[Aantal]]-SUMIFS(tblGem[Aantal],tblGem[Datum],tblGem[[#This Row],[Datum]]-1,tblGem[Plaats],tblGem[[#This Row],[Plaats]])</f>
        <v>1</v>
      </c>
      <c r="G1273" s="59" t="str">
        <f>INDEX(tblGemProv[Grootte],MATCH(tblGem[[#This Row],[Plaats]],tblGemProv[Gemeentenaam],0))</f>
        <v>Klein</v>
      </c>
      <c r="H1273" s="59" t="str">
        <f>INDEX(tblGemProv[Provincie],MATCH(tblGem[[#This Row],[Plaats]],tblGemProv[Gemeentenaam],0))</f>
        <v>Limburg</v>
      </c>
      <c r="I1273" s="68">
        <f>INDEX(tblGemProv[InwonerAantal],MATCH(tblGem[[#This Row],[Plaats]],tblGemProv[Gemeentenaam],0))</f>
        <v>17038</v>
      </c>
      <c r="J1273" s="69">
        <f>tblGem[[#This Row],[Aantal]]/INDEX($N$5:$N$16,MATCH(tblGem[[#This Row],[Prov]],$M$5:$M$16,0))*100000</f>
        <v>0.71607718595987457</v>
      </c>
      <c r="K1273" s="69">
        <f>tblGem[[#This Row],[Aantal]]/tblGem[[#This Row],[Inwoners]]*100000</f>
        <v>46.953867824862073</v>
      </c>
      <c r="L1273" s="59"/>
      <c r="M1273" s="60"/>
      <c r="N1273" s="58"/>
    </row>
    <row r="1274" spans="2:14" x14ac:dyDescent="0.3">
      <c r="B1274" s="63">
        <v>43912</v>
      </c>
      <c r="C1274" s="66" t="s">
        <v>205</v>
      </c>
      <c r="D1274" s="65">
        <v>14.3</v>
      </c>
      <c r="E1274" s="66">
        <v>9</v>
      </c>
      <c r="F1274" s="67">
        <f>tblGem[[#This Row],[Aantal]]-SUMIFS(tblGem[Aantal],tblGem[Datum],tblGem[[#This Row],[Datum]]-1,tblGem[Plaats],tblGem[[#This Row],[Plaats]])</f>
        <v>0</v>
      </c>
      <c r="G1274" s="59" t="str">
        <f>INDEX(tblGemProv[Grootte],MATCH(tblGem[[#This Row],[Plaats]],tblGemProv[Gemeentenaam],0))</f>
        <v>Middelgroot</v>
      </c>
      <c r="H1274" s="59" t="str">
        <f>INDEX(tblGemProv[Provincie],MATCH(tblGem[[#This Row],[Plaats]],tblGemProv[Gemeentenaam],0))</f>
        <v>Utrecht</v>
      </c>
      <c r="I1274" s="68">
        <f>INDEX(tblGemProv[InwonerAantal],MATCH(tblGem[[#This Row],[Plaats]],tblGemProv[Gemeentenaam],0))</f>
        <v>62426</v>
      </c>
      <c r="J1274" s="69">
        <f>tblGem[[#This Row],[Aantal]]/INDEX($N$5:$N$16,MATCH(tblGem[[#This Row],[Prov]],$M$5:$M$16,0))*100000</f>
        <v>0.6764282783096508</v>
      </c>
      <c r="K1274" s="69">
        <f>tblGem[[#This Row],[Aantal]]/tblGem[[#This Row],[Inwoners]]*100000</f>
        <v>14.417069810655816</v>
      </c>
      <c r="L1274" s="59"/>
      <c r="M1274" s="60"/>
      <c r="N1274" s="58"/>
    </row>
    <row r="1275" spans="2:14" x14ac:dyDescent="0.3">
      <c r="B1275" s="63">
        <v>43912</v>
      </c>
      <c r="C1275" s="66" t="s">
        <v>206</v>
      </c>
      <c r="D1275" s="65">
        <v>10.5</v>
      </c>
      <c r="E1275" s="66">
        <v>3</v>
      </c>
      <c r="F1275" s="67">
        <f>tblGem[[#This Row],[Aantal]]-SUMIFS(tblGem[Aantal],tblGem[Datum],tblGem[[#This Row],[Datum]]-1,tblGem[Plaats],tblGem[[#This Row],[Plaats]])</f>
        <v>1</v>
      </c>
      <c r="G1275" s="59" t="str">
        <f>INDEX(tblGemProv[Grootte],MATCH(tblGem[[#This Row],[Plaats]],tblGemProv[Gemeentenaam],0))</f>
        <v>Klein</v>
      </c>
      <c r="H1275" s="59" t="str">
        <f>INDEX(tblGemProv[Provincie],MATCH(tblGem[[#This Row],[Plaats]],tblGemProv[Gemeentenaam],0))</f>
        <v>Zuid-Holland</v>
      </c>
      <c r="I1275" s="68">
        <f>INDEX(tblGemProv[InwonerAantal],MATCH(tblGem[[#This Row],[Plaats]],tblGemProv[Gemeentenaam],0))</f>
        <v>28269</v>
      </c>
      <c r="J1275" s="69">
        <f>tblGem[[#This Row],[Aantal]]/INDEX($N$5:$N$16,MATCH(tblGem[[#This Row],[Prov]],$M$5:$M$16,0))*100000</f>
        <v>8.2281727148307338E-2</v>
      </c>
      <c r="K1275" s="69">
        <f>tblGem[[#This Row],[Aantal]]/tblGem[[#This Row],[Inwoners]]*100000</f>
        <v>10.612331529236974</v>
      </c>
      <c r="L1275" s="59"/>
      <c r="M1275" s="60"/>
      <c r="N1275" s="58"/>
    </row>
    <row r="1276" spans="2:14" x14ac:dyDescent="0.3">
      <c r="B1276" s="63">
        <v>43912</v>
      </c>
      <c r="C1276" s="66" t="s">
        <v>207</v>
      </c>
      <c r="D1276" s="65">
        <v>9.3000000000000007</v>
      </c>
      <c r="E1276" s="66">
        <v>4</v>
      </c>
      <c r="F1276" s="67">
        <f>tblGem[[#This Row],[Aantal]]-SUMIFS(tblGem[Aantal],tblGem[Datum],tblGem[[#This Row],[Datum]]-1,tblGem[Plaats],tblGem[[#This Row],[Plaats]])</f>
        <v>0</v>
      </c>
      <c r="G1276" s="59" t="str">
        <f>INDEX(tblGemProv[Grootte],MATCH(tblGem[[#This Row],[Plaats]],tblGemProv[Gemeentenaam],0))</f>
        <v>Klein</v>
      </c>
      <c r="H1276" s="59" t="str">
        <f>INDEX(tblGemProv[Provincie],MATCH(tblGem[[#This Row],[Plaats]],tblGemProv[Gemeentenaam],0))</f>
        <v>Gelderland</v>
      </c>
      <c r="I1276" s="68">
        <f>INDEX(tblGemProv[InwonerAantal],MATCH(tblGem[[#This Row],[Plaats]],tblGemProv[Gemeentenaam],0))</f>
        <v>42307</v>
      </c>
      <c r="J1276" s="69">
        <f>tblGem[[#This Row],[Aantal]]/INDEX($N$5:$N$16,MATCH(tblGem[[#This Row],[Prov]],$M$5:$M$16,0))*100000</f>
        <v>0.19416504902910195</v>
      </c>
      <c r="K1276" s="69">
        <f>tblGem[[#This Row],[Aantal]]/tblGem[[#This Row],[Inwoners]]*100000</f>
        <v>9.4547001678209277</v>
      </c>
      <c r="L1276" s="59"/>
      <c r="M1276" s="60"/>
      <c r="N1276" s="58"/>
    </row>
    <row r="1277" spans="2:14" x14ac:dyDescent="0.3">
      <c r="B1277" s="63">
        <v>43912</v>
      </c>
      <c r="C1277" s="66" t="s">
        <v>208</v>
      </c>
      <c r="D1277" s="65">
        <v>38.5</v>
      </c>
      <c r="E1277" s="66">
        <v>68</v>
      </c>
      <c r="F1277" s="67">
        <f>tblGem[[#This Row],[Aantal]]-SUMIFS(tblGem[Aantal],tblGem[Datum],tblGem[[#This Row],[Datum]]-1,tblGem[Plaats],tblGem[[#This Row],[Plaats]])</f>
        <v>8</v>
      </c>
      <c r="G1277" s="59" t="str">
        <f>INDEX(tblGemProv[Grootte],MATCH(tblGem[[#This Row],[Plaats]],tblGemProv[Gemeentenaam],0))</f>
        <v>Groot</v>
      </c>
      <c r="H1277" s="59" t="str">
        <f>INDEX(tblGemProv[Provincie],MATCH(tblGem[[#This Row],[Plaats]],tblGemProv[Gemeentenaam],0))</f>
        <v>Gelderland</v>
      </c>
      <c r="I1277" s="68">
        <f>INDEX(tblGemProv[InwonerAantal],MATCH(tblGem[[#This Row],[Plaats]],tblGemProv[Gemeentenaam],0))</f>
        <v>175948</v>
      </c>
      <c r="J1277" s="69">
        <f>tblGem[[#This Row],[Aantal]]/INDEX($N$5:$N$16,MATCH(tblGem[[#This Row],[Prov]],$M$5:$M$16,0))*100000</f>
        <v>3.3008058334947332</v>
      </c>
      <c r="K1277" s="69">
        <f>tblGem[[#This Row],[Aantal]]/tblGem[[#This Row],[Inwoners]]*100000</f>
        <v>38.647782299315708</v>
      </c>
      <c r="L1277" s="59"/>
      <c r="M1277" s="60"/>
      <c r="N1277" s="58"/>
    </row>
    <row r="1278" spans="2:14" x14ac:dyDescent="0.3">
      <c r="B1278" s="63">
        <v>43912</v>
      </c>
      <c r="C1278" s="66" t="s">
        <v>209</v>
      </c>
      <c r="D1278" s="65">
        <v>17.7</v>
      </c>
      <c r="E1278" s="66">
        <v>15</v>
      </c>
      <c r="F1278" s="67">
        <f>tblGem[[#This Row],[Aantal]]-SUMIFS(tblGem[Aantal],tblGem[Datum],tblGem[[#This Row],[Datum]]-1,tblGem[Plaats],tblGem[[#This Row],[Plaats]])</f>
        <v>3</v>
      </c>
      <c r="G1278" s="59" t="str">
        <f>INDEX(tblGemProv[Grootte],MATCH(tblGem[[#This Row],[Plaats]],tblGemProv[Gemeentenaam],0))</f>
        <v>Middelgroot</v>
      </c>
      <c r="H1278" s="59" t="str">
        <f>INDEX(tblGemProv[Provincie],MATCH(tblGem[[#This Row],[Plaats]],tblGemProv[Gemeentenaam],0))</f>
        <v>Zuid-Holland</v>
      </c>
      <c r="I1278" s="68">
        <f>INDEX(tblGemProv[InwonerAantal],MATCH(tblGem[[#This Row],[Plaats]],tblGemProv[Gemeentenaam],0))</f>
        <v>84588</v>
      </c>
      <c r="J1278" s="69">
        <f>tblGem[[#This Row],[Aantal]]/INDEX($N$5:$N$16,MATCH(tblGem[[#This Row],[Prov]],$M$5:$M$16,0))*100000</f>
        <v>0.41140863574153658</v>
      </c>
      <c r="K1278" s="69">
        <f>tblGem[[#This Row],[Aantal]]/tblGem[[#This Row],[Inwoners]]*100000</f>
        <v>17.733011774719817</v>
      </c>
      <c r="L1278" s="59"/>
      <c r="M1278" s="60"/>
      <c r="N1278" s="58"/>
    </row>
    <row r="1279" spans="2:14" x14ac:dyDescent="0.3">
      <c r="B1279" s="63">
        <v>43912</v>
      </c>
      <c r="C1279" s="66" t="s">
        <v>210</v>
      </c>
      <c r="D1279" s="65">
        <v>2.2000000000000002</v>
      </c>
      <c r="E1279" s="66">
        <v>1</v>
      </c>
      <c r="F1279" s="67">
        <f>tblGem[[#This Row],[Aantal]]-SUMIFS(tblGem[Aantal],tblGem[Datum],tblGem[[#This Row],[Datum]]-1,tblGem[Plaats],tblGem[[#This Row],[Plaats]])</f>
        <v>0</v>
      </c>
      <c r="G1279" s="59" t="str">
        <f>INDEX(tblGemProv[Grootte],MATCH(tblGem[[#This Row],[Plaats]],tblGemProv[Gemeentenaam],0))</f>
        <v>Klein</v>
      </c>
      <c r="H1279" s="59" t="str">
        <f>INDEX(tblGemProv[Provincie],MATCH(tblGem[[#This Row],[Plaats]],tblGemProv[Gemeentenaam],0))</f>
        <v>Friesland</v>
      </c>
      <c r="I1279" s="68">
        <f>INDEX(tblGemProv[InwonerAantal],MATCH(tblGem[[#This Row],[Plaats]],tblGemProv[Gemeentenaam],0))</f>
        <v>45287</v>
      </c>
      <c r="J1279" s="69">
        <f>tblGem[[#This Row],[Aantal]]/INDEX($N$5:$N$16,MATCH(tblGem[[#This Row],[Prov]],$M$5:$M$16,0))*100000</f>
        <v>0.15449551036046894</v>
      </c>
      <c r="K1279" s="69">
        <f>tblGem[[#This Row],[Aantal]]/tblGem[[#This Row],[Inwoners]]*100000</f>
        <v>2.208139201095237</v>
      </c>
      <c r="L1279" s="59"/>
      <c r="M1279" s="60"/>
      <c r="N1279" s="58"/>
    </row>
    <row r="1280" spans="2:14" x14ac:dyDescent="0.3">
      <c r="B1280" s="63">
        <v>43912</v>
      </c>
      <c r="C1280" s="66" t="s">
        <v>211</v>
      </c>
      <c r="D1280" s="65">
        <v>0</v>
      </c>
      <c r="E1280" s="66">
        <v>0</v>
      </c>
      <c r="F1280" s="67">
        <f>tblGem[[#This Row],[Aantal]]-SUMIFS(tblGem[Aantal],tblGem[Datum],tblGem[[#This Row],[Datum]]-1,tblGem[Plaats],tblGem[[#This Row],[Plaats]])</f>
        <v>0</v>
      </c>
      <c r="G1280" s="59" t="str">
        <f>INDEX(tblGemProv[Grootte],MATCH(tblGem[[#This Row],[Plaats]],tblGemProv[Gemeentenaam],0))</f>
        <v>Klein</v>
      </c>
      <c r="H1280" s="59" t="str">
        <f>INDEX(tblGemProv[Provincie],MATCH(tblGem[[#This Row],[Plaats]],tblGemProv[Gemeentenaam],0))</f>
        <v>Zeeland</v>
      </c>
      <c r="I1280" s="68">
        <f>INDEX(tblGemProv[InwonerAantal],MATCH(tblGem[[#This Row],[Plaats]],tblGemProv[Gemeentenaam],0))</f>
        <v>7314</v>
      </c>
      <c r="J1280" s="69">
        <f>tblGem[[#This Row],[Aantal]]/INDEX($N$5:$N$16,MATCH(tblGem[[#This Row],[Prov]],$M$5:$M$16,0))*100000</f>
        <v>0</v>
      </c>
      <c r="K1280" s="69">
        <f>tblGem[[#This Row],[Aantal]]/tblGem[[#This Row],[Inwoners]]*100000</f>
        <v>0</v>
      </c>
      <c r="L1280" s="59"/>
      <c r="M1280" s="60"/>
      <c r="N1280" s="58"/>
    </row>
    <row r="1281" spans="2:14" x14ac:dyDescent="0.3">
      <c r="B1281" s="63">
        <v>43912</v>
      </c>
      <c r="C1281" s="66" t="s">
        <v>212</v>
      </c>
      <c r="D1281" s="65">
        <v>3.2</v>
      </c>
      <c r="E1281" s="66">
        <v>1</v>
      </c>
      <c r="F1281" s="67">
        <f>tblGem[[#This Row],[Aantal]]-SUMIFS(tblGem[Aantal],tblGem[Datum],tblGem[[#This Row],[Datum]]-1,tblGem[Plaats],tblGem[[#This Row],[Plaats]])</f>
        <v>0</v>
      </c>
      <c r="G1281" s="59" t="str">
        <f>INDEX(tblGemProv[Grootte],MATCH(tblGem[[#This Row],[Plaats]],tblGemProv[Gemeentenaam],0))</f>
        <v>Klein</v>
      </c>
      <c r="H1281" s="59" t="str">
        <f>INDEX(tblGemProv[Provincie],MATCH(tblGem[[#This Row],[Plaats]],tblGemProv[Gemeentenaam],0))</f>
        <v>Drenthe</v>
      </c>
      <c r="I1281" s="68">
        <f>INDEX(tblGemProv[InwonerAantal],MATCH(tblGem[[#This Row],[Plaats]],tblGemProv[Gemeentenaam],0))</f>
        <v>32370</v>
      </c>
      <c r="J1281" s="69">
        <f>tblGem[[#This Row],[Aantal]]/INDEX($N$5:$N$16,MATCH(tblGem[[#This Row],[Prov]],$M$5:$M$16,0))*100000</f>
        <v>0.20321072952651897</v>
      </c>
      <c r="K1281" s="69">
        <f>tblGem[[#This Row],[Aantal]]/tblGem[[#This Row],[Inwoners]]*100000</f>
        <v>3.0892801977139328</v>
      </c>
      <c r="L1281" s="59"/>
      <c r="M1281" s="60"/>
      <c r="N1281" s="58"/>
    </row>
    <row r="1282" spans="2:14" x14ac:dyDescent="0.3">
      <c r="B1282" s="63">
        <v>43912</v>
      </c>
      <c r="C1282" s="66" t="s">
        <v>213</v>
      </c>
      <c r="D1282" s="65">
        <v>6.4</v>
      </c>
      <c r="E1282" s="66">
        <v>3</v>
      </c>
      <c r="F1282" s="67">
        <f>tblGem[[#This Row],[Aantal]]-SUMIFS(tblGem[Aantal],tblGem[Datum],tblGem[[#This Row],[Datum]]-1,tblGem[Plaats],tblGem[[#This Row],[Plaats]])</f>
        <v>0</v>
      </c>
      <c r="G1282" s="59" t="str">
        <f>INDEX(tblGemProv[Grootte],MATCH(tblGem[[#This Row],[Plaats]],tblGemProv[Gemeentenaam],0))</f>
        <v>Klein</v>
      </c>
      <c r="H1282" s="59" t="str">
        <f>INDEX(tblGemProv[Provincie],MATCH(tblGem[[#This Row],[Plaats]],tblGemProv[Gemeentenaam],0))</f>
        <v>Flevoland</v>
      </c>
      <c r="I1282" s="68">
        <f>INDEX(tblGemProv[InwonerAantal],MATCH(tblGem[[#This Row],[Plaats]],tblGemProv[Gemeentenaam],0))</f>
        <v>46625</v>
      </c>
      <c r="J1282" s="69">
        <f>tblGem[[#This Row],[Aantal]]/INDEX($N$5:$N$16,MATCH(tblGem[[#This Row],[Prov]],$M$5:$M$16,0))*100000</f>
        <v>0.72873903855029509</v>
      </c>
      <c r="K1282" s="69">
        <f>tblGem[[#This Row],[Aantal]]/tblGem[[#This Row],[Inwoners]]*100000</f>
        <v>6.4343163538873984</v>
      </c>
      <c r="L1282" s="59"/>
      <c r="M1282" s="60"/>
      <c r="N1282" s="58"/>
    </row>
    <row r="1283" spans="2:14" x14ac:dyDescent="0.3">
      <c r="B1283" s="63">
        <v>43912</v>
      </c>
      <c r="C1283" s="66" t="s">
        <v>214</v>
      </c>
      <c r="D1283" s="65">
        <v>14</v>
      </c>
      <c r="E1283" s="66">
        <v>6</v>
      </c>
      <c r="F1283" s="67">
        <f>tblGem[[#This Row],[Aantal]]-SUMIFS(tblGem[Aantal],tblGem[Datum],tblGem[[#This Row],[Datum]]-1,tblGem[Plaats],tblGem[[#This Row],[Plaats]])</f>
        <v>3</v>
      </c>
      <c r="G1283" s="59" t="str">
        <f>INDEX(tblGemProv[Grootte],MATCH(tblGem[[#This Row],[Plaats]],tblGemProv[Gemeentenaam],0))</f>
        <v>Klein</v>
      </c>
      <c r="H1283" s="59" t="str">
        <f>INDEX(tblGemProv[Provincie],MATCH(tblGem[[#This Row],[Plaats]],tblGemProv[Gemeentenaam],0))</f>
        <v>Zuid-Holland</v>
      </c>
      <c r="I1283" s="68">
        <f>INDEX(tblGemProv[InwonerAantal],MATCH(tblGem[[#This Row],[Plaats]],tblGemProv[Gemeentenaam],0))</f>
        <v>42661</v>
      </c>
      <c r="J1283" s="69">
        <f>tblGem[[#This Row],[Aantal]]/INDEX($N$5:$N$16,MATCH(tblGem[[#This Row],[Prov]],$M$5:$M$16,0))*100000</f>
        <v>0.16456345429661468</v>
      </c>
      <c r="K1283" s="69">
        <f>tblGem[[#This Row],[Aantal]]/tblGem[[#This Row],[Inwoners]]*100000</f>
        <v>14.064367923864889</v>
      </c>
      <c r="L1283" s="59"/>
      <c r="M1283" s="60"/>
      <c r="N1283" s="58"/>
    </row>
    <row r="1284" spans="2:14" x14ac:dyDescent="0.3">
      <c r="B1284" s="63">
        <v>43912</v>
      </c>
      <c r="C1284" s="66" t="s">
        <v>215</v>
      </c>
      <c r="D1284" s="65">
        <v>12.9</v>
      </c>
      <c r="E1284" s="66">
        <v>3</v>
      </c>
      <c r="F1284" s="67">
        <f>tblGem[[#This Row],[Aantal]]-SUMIFS(tblGem[Aantal],tblGem[Datum],tblGem[[#This Row],[Datum]]-1,tblGem[Plaats],tblGem[[#This Row],[Plaats]])</f>
        <v>2</v>
      </c>
      <c r="G1284" s="59" t="str">
        <f>INDEX(tblGemProv[Grootte],MATCH(tblGem[[#This Row],[Plaats]],tblGemProv[Gemeentenaam],0))</f>
        <v>Klein</v>
      </c>
      <c r="H1284" s="59" t="str">
        <f>INDEX(tblGemProv[Provincie],MATCH(tblGem[[#This Row],[Plaats]],tblGemProv[Gemeentenaam],0))</f>
        <v>Noord-Brabant</v>
      </c>
      <c r="I1284" s="68">
        <f>INDEX(tblGemProv[InwonerAantal],MATCH(tblGem[[#This Row],[Plaats]],tblGemProv[Gemeentenaam],0))</f>
        <v>23019</v>
      </c>
      <c r="J1284" s="69">
        <f>tblGem[[#This Row],[Aantal]]/INDEX($N$5:$N$16,MATCH(tblGem[[#This Row],[Prov]],$M$5:$M$16,0))*100000</f>
        <v>0.11865746201181353</v>
      </c>
      <c r="K1284" s="69">
        <f>tblGem[[#This Row],[Aantal]]/tblGem[[#This Row],[Inwoners]]*100000</f>
        <v>13.032712107389548</v>
      </c>
      <c r="L1284" s="59"/>
      <c r="M1284" s="60"/>
      <c r="N1284" s="58"/>
    </row>
    <row r="1285" spans="2:14" x14ac:dyDescent="0.3">
      <c r="B1285" s="63">
        <v>43912</v>
      </c>
      <c r="C1285" s="66" t="s">
        <v>216</v>
      </c>
      <c r="D1285" s="65">
        <v>47.3</v>
      </c>
      <c r="E1285" s="66">
        <v>13</v>
      </c>
      <c r="F1285" s="67">
        <f>tblGem[[#This Row],[Aantal]]-SUMIFS(tblGem[Aantal],tblGem[Datum],tblGem[[#This Row],[Datum]]-1,tblGem[Plaats],tblGem[[#This Row],[Plaats]])</f>
        <v>4</v>
      </c>
      <c r="G1285" s="59" t="str">
        <f>INDEX(tblGemProv[Grootte],MATCH(tblGem[[#This Row],[Plaats]],tblGemProv[Gemeentenaam],0))</f>
        <v>Klein</v>
      </c>
      <c r="H1285" s="59" t="str">
        <f>INDEX(tblGemProv[Provincie],MATCH(tblGem[[#This Row],[Plaats]],tblGemProv[Gemeentenaam],0))</f>
        <v>Gelderland</v>
      </c>
      <c r="I1285" s="68">
        <f>INDEX(tblGemProv[InwonerAantal],MATCH(tblGem[[#This Row],[Plaats]],tblGemProv[Gemeentenaam],0))</f>
        <v>27114</v>
      </c>
      <c r="J1285" s="69">
        <f>tblGem[[#This Row],[Aantal]]/INDEX($N$5:$N$16,MATCH(tblGem[[#This Row],[Prov]],$M$5:$M$16,0))*100000</f>
        <v>0.63103640934458127</v>
      </c>
      <c r="K1285" s="69">
        <f>tblGem[[#This Row],[Aantal]]/tblGem[[#This Row],[Inwoners]]*100000</f>
        <v>47.945710702957882</v>
      </c>
      <c r="L1285" s="59"/>
      <c r="M1285" s="60"/>
      <c r="N1285" s="58"/>
    </row>
    <row r="1286" spans="2:14" x14ac:dyDescent="0.3">
      <c r="B1286" s="63">
        <v>43912</v>
      </c>
      <c r="C1286" s="66" t="s">
        <v>217</v>
      </c>
      <c r="D1286" s="65">
        <v>28.7</v>
      </c>
      <c r="E1286" s="66">
        <v>7</v>
      </c>
      <c r="F1286" s="67">
        <f>tblGem[[#This Row],[Aantal]]-SUMIFS(tblGem[Aantal],tblGem[Datum],tblGem[[#This Row],[Datum]]-1,tblGem[Plaats],tblGem[[#This Row],[Plaats]])</f>
        <v>0</v>
      </c>
      <c r="G1286" s="59" t="str">
        <f>INDEX(tblGemProv[Grootte],MATCH(tblGem[[#This Row],[Plaats]],tblGemProv[Gemeentenaam],0))</f>
        <v>Klein</v>
      </c>
      <c r="H1286" s="59" t="str">
        <f>INDEX(tblGemProv[Provincie],MATCH(tblGem[[#This Row],[Plaats]],tblGemProv[Gemeentenaam],0))</f>
        <v>Zuid-Holland</v>
      </c>
      <c r="I1286" s="68">
        <f>INDEX(tblGemProv[InwonerAantal],MATCH(tblGem[[#This Row],[Plaats]],tblGemProv[Gemeentenaam],0))</f>
        <v>23887</v>
      </c>
      <c r="J1286" s="69">
        <f>tblGem[[#This Row],[Aantal]]/INDEX($N$5:$N$16,MATCH(tblGem[[#This Row],[Prov]],$M$5:$M$16,0))*100000</f>
        <v>0.19199069667938376</v>
      </c>
      <c r="K1286" s="69">
        <f>tblGem[[#This Row],[Aantal]]/tblGem[[#This Row],[Inwoners]]*100000</f>
        <v>29.304642692678026</v>
      </c>
      <c r="L1286" s="59"/>
      <c r="M1286" s="60"/>
      <c r="N1286" s="58"/>
    </row>
    <row r="1287" spans="2:14" x14ac:dyDescent="0.3">
      <c r="B1287" s="63">
        <v>43912</v>
      </c>
      <c r="C1287" s="66" t="s">
        <v>218</v>
      </c>
      <c r="D1287" s="65">
        <v>16.100000000000001</v>
      </c>
      <c r="E1287" s="66">
        <v>3</v>
      </c>
      <c r="F1287" s="67">
        <f>tblGem[[#This Row],[Aantal]]-SUMIFS(tblGem[Aantal],tblGem[Datum],tblGem[[#This Row],[Datum]]-1,tblGem[Plaats],tblGem[[#This Row],[Plaats]])</f>
        <v>2</v>
      </c>
      <c r="G1287" s="59" t="str">
        <f>INDEX(tblGemProv[Grootte],MATCH(tblGem[[#This Row],[Plaats]],tblGemProv[Gemeentenaam],0))</f>
        <v>Klein</v>
      </c>
      <c r="H1287" s="59" t="str">
        <f>INDEX(tblGemProv[Provincie],MATCH(tblGem[[#This Row],[Plaats]],tblGemProv[Gemeentenaam],0))</f>
        <v>Noord-Brabant</v>
      </c>
      <c r="I1287" s="68">
        <f>INDEX(tblGemProv[InwonerAantal],MATCH(tblGem[[#This Row],[Plaats]],tblGemProv[Gemeentenaam],0))</f>
        <v>18558</v>
      </c>
      <c r="J1287" s="69">
        <f>tblGem[[#This Row],[Aantal]]/INDEX($N$5:$N$16,MATCH(tblGem[[#This Row],[Prov]],$M$5:$M$16,0))*100000</f>
        <v>0.11865746201181353</v>
      </c>
      <c r="K1287" s="69">
        <f>tblGem[[#This Row],[Aantal]]/tblGem[[#This Row],[Inwoners]]*100000</f>
        <v>16.165535079211121</v>
      </c>
      <c r="L1287" s="59"/>
      <c r="M1287" s="60"/>
      <c r="N1287" s="58"/>
    </row>
    <row r="1288" spans="2:14" x14ac:dyDescent="0.3">
      <c r="B1288" s="63">
        <v>43912</v>
      </c>
      <c r="C1288" s="66" t="s">
        <v>219</v>
      </c>
      <c r="D1288" s="65">
        <v>61.2</v>
      </c>
      <c r="E1288" s="66">
        <v>16</v>
      </c>
      <c r="F1288" s="67">
        <f>tblGem[[#This Row],[Aantal]]-SUMIFS(tblGem[Aantal],tblGem[Datum],tblGem[[#This Row],[Datum]]-1,tblGem[Plaats],tblGem[[#This Row],[Plaats]])</f>
        <v>1</v>
      </c>
      <c r="G1288" s="59" t="str">
        <f>INDEX(tblGemProv[Grootte],MATCH(tblGem[[#This Row],[Plaats]],tblGemProv[Gemeentenaam],0))</f>
        <v>Klein</v>
      </c>
      <c r="H1288" s="59" t="str">
        <f>INDEX(tblGemProv[Provincie],MATCH(tblGem[[#This Row],[Plaats]],tblGemProv[Gemeentenaam],0))</f>
        <v>Noord-Brabant</v>
      </c>
      <c r="I1288" s="68">
        <f>INDEX(tblGemProv[InwonerAantal],MATCH(tblGem[[#This Row],[Plaats]],tblGemProv[Gemeentenaam],0))</f>
        <v>26132</v>
      </c>
      <c r="J1288" s="69">
        <f>tblGem[[#This Row],[Aantal]]/INDEX($N$5:$N$16,MATCH(tblGem[[#This Row],[Prov]],$M$5:$M$16,0))*100000</f>
        <v>0.63283979739633889</v>
      </c>
      <c r="K1288" s="69">
        <f>tblGem[[#This Row],[Aantal]]/tblGem[[#This Row],[Inwoners]]*100000</f>
        <v>61.227613653757849</v>
      </c>
      <c r="L1288" s="59"/>
      <c r="M1288" s="60"/>
      <c r="N1288" s="58"/>
    </row>
    <row r="1289" spans="2:14" x14ac:dyDescent="0.3">
      <c r="B1289" s="63">
        <v>43912</v>
      </c>
      <c r="C1289" s="66" t="s">
        <v>220</v>
      </c>
      <c r="D1289" s="65">
        <v>0</v>
      </c>
      <c r="E1289" s="66">
        <v>0</v>
      </c>
      <c r="F1289" s="67">
        <f>tblGem[[#This Row],[Aantal]]-SUMIFS(tblGem[Aantal],tblGem[Datum],tblGem[[#This Row],[Datum]]-1,tblGem[Plaats],tblGem[[#This Row],[Plaats]])</f>
        <v>0</v>
      </c>
      <c r="G1289" s="59" t="str">
        <f>INDEX(tblGemProv[Grootte],MATCH(tblGem[[#This Row],[Plaats]],tblGemProv[Gemeentenaam],0))</f>
        <v>Klein</v>
      </c>
      <c r="H1289" s="59" t="str">
        <f>INDEX(tblGemProv[Provincie],MATCH(tblGem[[#This Row],[Plaats]],tblGemProv[Gemeentenaam],0))</f>
        <v>Groningen</v>
      </c>
      <c r="I1289" s="68">
        <f>INDEX(tblGemProv[InwonerAantal],MATCH(tblGem[[#This Row],[Plaats]],tblGemProv[Gemeentenaam],0))</f>
        <v>38075</v>
      </c>
      <c r="J1289" s="69">
        <f>tblGem[[#This Row],[Aantal]]/INDEX($N$5:$N$16,MATCH(tblGem[[#This Row],[Prov]],$M$5:$M$16,0))*100000</f>
        <v>0</v>
      </c>
      <c r="K1289" s="69">
        <f>tblGem[[#This Row],[Aantal]]/tblGem[[#This Row],[Inwoners]]*100000</f>
        <v>0</v>
      </c>
      <c r="L1289" s="59"/>
      <c r="M1289" s="60"/>
      <c r="N1289" s="58"/>
    </row>
    <row r="1290" spans="2:14" x14ac:dyDescent="0.3">
      <c r="B1290" s="63">
        <v>43912</v>
      </c>
      <c r="C1290" s="66" t="s">
        <v>221</v>
      </c>
      <c r="D1290" s="65">
        <v>29.7</v>
      </c>
      <c r="E1290" s="66">
        <v>7</v>
      </c>
      <c r="F1290" s="67">
        <f>tblGem[[#This Row],[Aantal]]-SUMIFS(tblGem[Aantal],tblGem[Datum],tblGem[[#This Row],[Datum]]-1,tblGem[Plaats],tblGem[[#This Row],[Plaats]])</f>
        <v>1</v>
      </c>
      <c r="G1290" s="59" t="str">
        <f>INDEX(tblGemProv[Grootte],MATCH(tblGem[[#This Row],[Plaats]],tblGemProv[Gemeentenaam],0))</f>
        <v>Klein</v>
      </c>
      <c r="H1290" s="59" t="str">
        <f>INDEX(tblGemProv[Provincie],MATCH(tblGem[[#This Row],[Plaats]],tblGemProv[Gemeentenaam],0))</f>
        <v>Gelderland</v>
      </c>
      <c r="I1290" s="68">
        <f>INDEX(tblGemProv[InwonerAantal],MATCH(tblGem[[#This Row],[Plaats]],tblGemProv[Gemeentenaam],0))</f>
        <v>23504</v>
      </c>
      <c r="J1290" s="69">
        <f>tblGem[[#This Row],[Aantal]]/INDEX($N$5:$N$16,MATCH(tblGem[[#This Row],[Prov]],$M$5:$M$16,0))*100000</f>
        <v>0.33978883580092839</v>
      </c>
      <c r="K1290" s="69">
        <f>tblGem[[#This Row],[Aantal]]/tblGem[[#This Row],[Inwoners]]*100000</f>
        <v>29.782164737916951</v>
      </c>
      <c r="L1290" s="59"/>
      <c r="M1290" s="60"/>
      <c r="N1290" s="58"/>
    </row>
    <row r="1291" spans="2:14" x14ac:dyDescent="0.3">
      <c r="B1291" s="63">
        <v>43912</v>
      </c>
      <c r="C1291" s="66" t="s">
        <v>222</v>
      </c>
      <c r="D1291" s="65">
        <v>18.8</v>
      </c>
      <c r="E1291" s="66">
        <v>6</v>
      </c>
      <c r="F1291" s="67">
        <f>tblGem[[#This Row],[Aantal]]-SUMIFS(tblGem[Aantal],tblGem[Datum],tblGem[[#This Row],[Datum]]-1,tblGem[Plaats],tblGem[[#This Row],[Plaats]])</f>
        <v>0</v>
      </c>
      <c r="G1291" s="59" t="str">
        <f>INDEX(tblGemProv[Grootte],MATCH(tblGem[[#This Row],[Plaats]],tblGemProv[Gemeentenaam],0))</f>
        <v>Klein</v>
      </c>
      <c r="H1291" s="59" t="str">
        <f>INDEX(tblGemProv[Provincie],MATCH(tblGem[[#This Row],[Plaats]],tblGemProv[Gemeentenaam],0))</f>
        <v>Overijssel</v>
      </c>
      <c r="I1291" s="68">
        <f>INDEX(tblGemProv[InwonerAantal],MATCH(tblGem[[#This Row],[Plaats]],tblGemProv[Gemeentenaam],0))</f>
        <v>31915</v>
      </c>
      <c r="J1291" s="69">
        <f>tblGem[[#This Row],[Aantal]]/INDEX($N$5:$N$16,MATCH(tblGem[[#This Row],[Prov]],$M$5:$M$16,0))*100000</f>
        <v>0.52105903512024743</v>
      </c>
      <c r="K1291" s="69">
        <f>tblGem[[#This Row],[Aantal]]/tblGem[[#This Row],[Inwoners]]*100000</f>
        <v>18.799937333542221</v>
      </c>
      <c r="L1291" s="59"/>
      <c r="M1291" s="60"/>
      <c r="N1291" s="58"/>
    </row>
    <row r="1292" spans="2:14" x14ac:dyDescent="0.3">
      <c r="B1292" s="63">
        <v>43912</v>
      </c>
      <c r="C1292" s="66" t="s">
        <v>223</v>
      </c>
      <c r="D1292" s="65">
        <v>11.1</v>
      </c>
      <c r="E1292" s="66">
        <v>2</v>
      </c>
      <c r="F1292" s="67">
        <f>tblGem[[#This Row],[Aantal]]-SUMIFS(tblGem[Aantal],tblGem[Datum],tblGem[[#This Row],[Datum]]-1,tblGem[Plaats],tblGem[[#This Row],[Plaats]])</f>
        <v>0</v>
      </c>
      <c r="G1292" s="59" t="str">
        <f>INDEX(tblGemProv[Grootte],MATCH(tblGem[[#This Row],[Plaats]],tblGemProv[Gemeentenaam],0))</f>
        <v>Klein</v>
      </c>
      <c r="H1292" s="59" t="str">
        <f>INDEX(tblGemProv[Provincie],MATCH(tblGem[[#This Row],[Plaats]],tblGemProv[Gemeentenaam],0))</f>
        <v>Overijssel</v>
      </c>
      <c r="I1292" s="68">
        <f>INDEX(tblGemProv[InwonerAantal],MATCH(tblGem[[#This Row],[Plaats]],tblGemProv[Gemeentenaam],0))</f>
        <v>18023</v>
      </c>
      <c r="J1292" s="69">
        <f>tblGem[[#This Row],[Aantal]]/INDEX($N$5:$N$16,MATCH(tblGem[[#This Row],[Prov]],$M$5:$M$16,0))*100000</f>
        <v>0.17368634504008246</v>
      </c>
      <c r="K1292" s="69">
        <f>tblGem[[#This Row],[Aantal]]/tblGem[[#This Row],[Inwoners]]*100000</f>
        <v>11.096931698385395</v>
      </c>
      <c r="L1292" s="59"/>
      <c r="M1292" s="60"/>
      <c r="N1292" s="58"/>
    </row>
    <row r="1293" spans="2:14" x14ac:dyDescent="0.3">
      <c r="B1293" s="63">
        <v>43912</v>
      </c>
      <c r="C1293" s="66" t="s">
        <v>224</v>
      </c>
      <c r="D1293" s="65">
        <v>22.5</v>
      </c>
      <c r="E1293" s="66">
        <v>4</v>
      </c>
      <c r="F1293" s="67">
        <f>tblGem[[#This Row],[Aantal]]-SUMIFS(tblGem[Aantal],tblGem[Datum],tblGem[[#This Row],[Datum]]-1,tblGem[Plaats],tblGem[[#This Row],[Plaats]])</f>
        <v>0</v>
      </c>
      <c r="G1293" s="59" t="str">
        <f>INDEX(tblGemProv[Grootte],MATCH(tblGem[[#This Row],[Plaats]],tblGemProv[Gemeentenaam],0))</f>
        <v>Klein</v>
      </c>
      <c r="H1293" s="59" t="str">
        <f>INDEX(tblGemProv[Provincie],MATCH(tblGem[[#This Row],[Plaats]],tblGemProv[Gemeentenaam],0))</f>
        <v>Overijssel</v>
      </c>
      <c r="I1293" s="68">
        <f>INDEX(tblGemProv[InwonerAantal],MATCH(tblGem[[#This Row],[Plaats]],tblGemProv[Gemeentenaam],0))</f>
        <v>17630</v>
      </c>
      <c r="J1293" s="69">
        <f>tblGem[[#This Row],[Aantal]]/INDEX($N$5:$N$16,MATCH(tblGem[[#This Row],[Prov]],$M$5:$M$16,0))*100000</f>
        <v>0.34737269008016491</v>
      </c>
      <c r="K1293" s="69">
        <f>tblGem[[#This Row],[Aantal]]/tblGem[[#This Row],[Inwoners]]*100000</f>
        <v>22.688598979013047</v>
      </c>
      <c r="L1293" s="59"/>
      <c r="M1293" s="60"/>
      <c r="N1293" s="58"/>
    </row>
    <row r="1294" spans="2:14" x14ac:dyDescent="0.3">
      <c r="B1294" s="63">
        <v>43912</v>
      </c>
      <c r="C1294" s="66" t="s">
        <v>225</v>
      </c>
      <c r="D1294" s="65">
        <v>6.7</v>
      </c>
      <c r="E1294" s="66">
        <v>2</v>
      </c>
      <c r="F1294" s="67">
        <f>tblGem[[#This Row],[Aantal]]-SUMIFS(tblGem[Aantal],tblGem[Datum],tblGem[[#This Row],[Datum]]-1,tblGem[Plaats],tblGem[[#This Row],[Plaats]])</f>
        <v>0</v>
      </c>
      <c r="G1294" s="59" t="str">
        <f>INDEX(tblGemProv[Grootte],MATCH(tblGem[[#This Row],[Plaats]],tblGemProv[Gemeentenaam],0))</f>
        <v>Klein</v>
      </c>
      <c r="H1294" s="59" t="str">
        <f>INDEX(tblGemProv[Provincie],MATCH(tblGem[[#This Row],[Plaats]],tblGemProv[Gemeentenaam],0))</f>
        <v>Gelderland</v>
      </c>
      <c r="I1294" s="68">
        <f>INDEX(tblGemProv[InwonerAantal],MATCH(tblGem[[#This Row],[Plaats]],tblGemProv[Gemeentenaam],0))</f>
        <v>29675</v>
      </c>
      <c r="J1294" s="69">
        <f>tblGem[[#This Row],[Aantal]]/INDEX($N$5:$N$16,MATCH(tblGem[[#This Row],[Prov]],$M$5:$M$16,0))*100000</f>
        <v>9.7082524514550975E-2</v>
      </c>
      <c r="K1294" s="69">
        <f>tblGem[[#This Row],[Aantal]]/tblGem[[#This Row],[Inwoners]]*100000</f>
        <v>6.7396798652064032</v>
      </c>
      <c r="L1294" s="59"/>
      <c r="M1294" s="60"/>
      <c r="N1294" s="58"/>
    </row>
    <row r="1295" spans="2:14" x14ac:dyDescent="0.3">
      <c r="B1295" s="63">
        <v>43912</v>
      </c>
      <c r="C1295" s="66" t="s">
        <v>226</v>
      </c>
      <c r="D1295" s="65">
        <v>28.8</v>
      </c>
      <c r="E1295" s="66">
        <v>16</v>
      </c>
      <c r="F1295" s="67">
        <f>tblGem[[#This Row],[Aantal]]-SUMIFS(tblGem[Aantal],tblGem[Datum],tblGem[[#This Row],[Datum]]-1,tblGem[Plaats],tblGem[[#This Row],[Plaats]])</f>
        <v>3</v>
      </c>
      <c r="G1295" s="59" t="str">
        <f>INDEX(tblGemProv[Grootte],MATCH(tblGem[[#This Row],[Plaats]],tblGemProv[Gemeentenaam],0))</f>
        <v>Middelgroot</v>
      </c>
      <c r="H1295" s="59" t="str">
        <f>INDEX(tblGemProv[Provincie],MATCH(tblGem[[#This Row],[Plaats]],tblGemProv[Gemeentenaam],0))</f>
        <v>Noord-Brabant</v>
      </c>
      <c r="I1295" s="68">
        <f>INDEX(tblGemProv[InwonerAantal],MATCH(tblGem[[#This Row],[Plaats]],tblGemProv[Gemeentenaam],0))</f>
        <v>55147</v>
      </c>
      <c r="J1295" s="69">
        <f>tblGem[[#This Row],[Aantal]]/INDEX($N$5:$N$16,MATCH(tblGem[[#This Row],[Prov]],$M$5:$M$16,0))*100000</f>
        <v>0.63283979739633889</v>
      </c>
      <c r="K1295" s="69">
        <f>tblGem[[#This Row],[Aantal]]/tblGem[[#This Row],[Inwoners]]*100000</f>
        <v>29.013364280921898</v>
      </c>
      <c r="L1295" s="59"/>
      <c r="M1295" s="60"/>
      <c r="N1295" s="58"/>
    </row>
    <row r="1296" spans="2:14" x14ac:dyDescent="0.3">
      <c r="B1296" s="63">
        <v>43912</v>
      </c>
      <c r="C1296" s="66" t="s">
        <v>227</v>
      </c>
      <c r="D1296" s="65">
        <v>0</v>
      </c>
      <c r="E1296" s="66">
        <v>0</v>
      </c>
      <c r="F1296" s="67">
        <f>tblGem[[#This Row],[Aantal]]-SUMIFS(tblGem[Aantal],tblGem[Datum],tblGem[[#This Row],[Datum]]-1,tblGem[Plaats],tblGem[[#This Row],[Plaats]])</f>
        <v>0</v>
      </c>
      <c r="G1296" s="59" t="str">
        <f>INDEX(tblGemProv[Grootte],MATCH(tblGem[[#This Row],[Plaats]],tblGemProv[Gemeentenaam],0))</f>
        <v>Klein</v>
      </c>
      <c r="H1296" s="59" t="str">
        <f>INDEX(tblGemProv[Provincie],MATCH(tblGem[[#This Row],[Plaats]],tblGemProv[Gemeentenaam],0))</f>
        <v>Friesland</v>
      </c>
      <c r="I1296" s="68">
        <f>INDEX(tblGemProv[InwonerAantal],MATCH(tblGem[[#This Row],[Plaats]],tblGemProv[Gemeentenaam],0))</f>
        <v>25459</v>
      </c>
      <c r="J1296" s="69">
        <f>tblGem[[#This Row],[Aantal]]/INDEX($N$5:$N$16,MATCH(tblGem[[#This Row],[Prov]],$M$5:$M$16,0))*100000</f>
        <v>0</v>
      </c>
      <c r="K1296" s="69">
        <f>tblGem[[#This Row],[Aantal]]/tblGem[[#This Row],[Inwoners]]*100000</f>
        <v>0</v>
      </c>
      <c r="L1296" s="59"/>
      <c r="M1296" s="60"/>
      <c r="N1296" s="58"/>
    </row>
    <row r="1297" spans="2:14" x14ac:dyDescent="0.3">
      <c r="B1297" s="63">
        <v>43912</v>
      </c>
      <c r="C1297" s="66" t="s">
        <v>228</v>
      </c>
      <c r="D1297" s="65">
        <v>41</v>
      </c>
      <c r="E1297" s="66">
        <v>4</v>
      </c>
      <c r="F1297" s="67">
        <f>tblGem[[#This Row],[Aantal]]-SUMIFS(tblGem[Aantal],tblGem[Datum],tblGem[[#This Row],[Datum]]-1,tblGem[Plaats],tblGem[[#This Row],[Plaats]])</f>
        <v>1</v>
      </c>
      <c r="G1297" s="59" t="str">
        <f>INDEX(tblGemProv[Grootte],MATCH(tblGem[[#This Row],[Plaats]],tblGemProv[Gemeentenaam],0))</f>
        <v>Klein</v>
      </c>
      <c r="H1297" s="59" t="str">
        <f>INDEX(tblGemProv[Provincie],MATCH(tblGem[[#This Row],[Plaats]],tblGemProv[Gemeentenaam],0))</f>
        <v>Noord-Holland</v>
      </c>
      <c r="I1297" s="68">
        <f>INDEX(tblGemProv[InwonerAantal],MATCH(tblGem[[#This Row],[Plaats]],tblGemProv[Gemeentenaam],0))</f>
        <v>9735</v>
      </c>
      <c r="J1297" s="69">
        <f>tblGem[[#This Row],[Aantal]]/INDEX($N$5:$N$16,MATCH(tblGem[[#This Row],[Prov]],$M$5:$M$16,0))*100000</f>
        <v>0.14128374650587636</v>
      </c>
      <c r="K1297" s="69">
        <f>tblGem[[#This Row],[Aantal]]/tblGem[[#This Row],[Inwoners]]*100000</f>
        <v>41.088854648176685</v>
      </c>
      <c r="L1297" s="59"/>
      <c r="M1297" s="60"/>
      <c r="N1297" s="58"/>
    </row>
    <row r="1298" spans="2:14" x14ac:dyDescent="0.3">
      <c r="B1298" s="63">
        <v>43912</v>
      </c>
      <c r="C1298" s="66" t="s">
        <v>229</v>
      </c>
      <c r="D1298" s="65">
        <v>0</v>
      </c>
      <c r="E1298" s="66">
        <v>0</v>
      </c>
      <c r="F1298" s="67">
        <f>tblGem[[#This Row],[Aantal]]-SUMIFS(tblGem[Aantal],tblGem[Datum],tblGem[[#This Row],[Datum]]-1,tblGem[Plaats],tblGem[[#This Row],[Plaats]])</f>
        <v>0</v>
      </c>
      <c r="G1298" s="59" t="str">
        <f>INDEX(tblGemProv[Grootte],MATCH(tblGem[[#This Row],[Plaats]],tblGemProv[Gemeentenaam],0))</f>
        <v>Klein</v>
      </c>
      <c r="H1298" s="59" t="str">
        <f>INDEX(tblGemProv[Provincie],MATCH(tblGem[[#This Row],[Plaats]],tblGemProv[Gemeentenaam],0))</f>
        <v>Noord-Holland</v>
      </c>
      <c r="I1298" s="68">
        <f>INDEX(tblGemProv[InwonerAantal],MATCH(tblGem[[#This Row],[Plaats]],tblGemProv[Gemeentenaam],0))</f>
        <v>11526</v>
      </c>
      <c r="J1298" s="69">
        <f>tblGem[[#This Row],[Aantal]]/INDEX($N$5:$N$16,MATCH(tblGem[[#This Row],[Prov]],$M$5:$M$16,0))*100000</f>
        <v>0</v>
      </c>
      <c r="K1298" s="69">
        <f>tblGem[[#This Row],[Aantal]]/tblGem[[#This Row],[Inwoners]]*100000</f>
        <v>0</v>
      </c>
      <c r="L1298" s="59"/>
      <c r="M1298" s="60"/>
      <c r="N1298" s="58"/>
    </row>
    <row r="1299" spans="2:14" x14ac:dyDescent="0.3">
      <c r="B1299" s="63">
        <v>43912</v>
      </c>
      <c r="C1299" s="66" t="s">
        <v>230</v>
      </c>
      <c r="D1299" s="65">
        <v>6.7</v>
      </c>
      <c r="E1299" s="66">
        <v>2</v>
      </c>
      <c r="F1299" s="67">
        <f>tblGem[[#This Row],[Aantal]]-SUMIFS(tblGem[Aantal],tblGem[Datum],tblGem[[#This Row],[Datum]]-1,tblGem[Plaats],tblGem[[#This Row],[Plaats]])</f>
        <v>0</v>
      </c>
      <c r="G1299" s="59" t="str">
        <f>INDEX(tblGemProv[Grootte],MATCH(tblGem[[#This Row],[Plaats]],tblGemProv[Gemeentenaam],0))</f>
        <v>Klein</v>
      </c>
      <c r="H1299" s="59" t="str">
        <f>INDEX(tblGemProv[Provincie],MATCH(tblGem[[#This Row],[Plaats]],tblGemProv[Gemeentenaam],0))</f>
        <v>Friesland</v>
      </c>
      <c r="I1299" s="68">
        <f>INDEX(tblGemProv[InwonerAantal],MATCH(tblGem[[#This Row],[Plaats]],tblGemProv[Gemeentenaam],0))</f>
        <v>29753</v>
      </c>
      <c r="J1299" s="69">
        <f>tblGem[[#This Row],[Aantal]]/INDEX($N$5:$N$16,MATCH(tblGem[[#This Row],[Prov]],$M$5:$M$16,0))*100000</f>
        <v>0.30899102072093787</v>
      </c>
      <c r="K1299" s="69">
        <f>tblGem[[#This Row],[Aantal]]/tblGem[[#This Row],[Inwoners]]*100000</f>
        <v>6.722011225758747</v>
      </c>
      <c r="L1299" s="59"/>
      <c r="M1299" s="60"/>
      <c r="N1299" s="58"/>
    </row>
    <row r="1300" spans="2:14" x14ac:dyDescent="0.3">
      <c r="B1300" s="63">
        <v>43912</v>
      </c>
      <c r="C1300" s="66" t="s">
        <v>231</v>
      </c>
      <c r="D1300" s="65">
        <v>64.5</v>
      </c>
      <c r="E1300" s="66">
        <v>59</v>
      </c>
      <c r="F1300" s="67">
        <f>tblGem[[#This Row],[Aantal]]-SUMIFS(tblGem[Aantal],tblGem[Datum],tblGem[[#This Row],[Datum]]-1,tblGem[Plaats],tblGem[[#This Row],[Plaats]])</f>
        <v>15</v>
      </c>
      <c r="G1300" s="59" t="str">
        <f>INDEX(tblGemProv[Grootte],MATCH(tblGem[[#This Row],[Plaats]],tblGemProv[Gemeentenaam],0))</f>
        <v>Middelgroot</v>
      </c>
      <c r="H1300" s="59" t="str">
        <f>INDEX(tblGemProv[Provincie],MATCH(tblGem[[#This Row],[Plaats]],tblGemProv[Gemeentenaam],0))</f>
        <v>Noord-Brabant</v>
      </c>
      <c r="I1300" s="68">
        <f>INDEX(tblGemProv[InwonerAantal],MATCH(tblGem[[#This Row],[Plaats]],tblGemProv[Gemeentenaam],0))</f>
        <v>90951</v>
      </c>
      <c r="J1300" s="69">
        <f>tblGem[[#This Row],[Aantal]]/INDEX($N$5:$N$16,MATCH(tblGem[[#This Row],[Prov]],$M$5:$M$16,0))*100000</f>
        <v>2.3335967528989996</v>
      </c>
      <c r="K1300" s="69">
        <f>tblGem[[#This Row],[Aantal]]/tblGem[[#This Row],[Inwoners]]*100000</f>
        <v>64.870094886257434</v>
      </c>
      <c r="L1300" s="59"/>
      <c r="M1300" s="60"/>
      <c r="N1300" s="58"/>
    </row>
    <row r="1301" spans="2:14" x14ac:dyDescent="0.3">
      <c r="B1301" s="63">
        <v>43912</v>
      </c>
      <c r="C1301" s="66" t="s">
        <v>232</v>
      </c>
      <c r="D1301" s="65">
        <v>10.1</v>
      </c>
      <c r="E1301" s="66">
        <v>4</v>
      </c>
      <c r="F1301" s="67">
        <f>tblGem[[#This Row],[Aantal]]-SUMIFS(tblGem[Aantal],tblGem[Datum],tblGem[[#This Row],[Datum]]-1,tblGem[Plaats],tblGem[[#This Row],[Plaats]])</f>
        <v>0</v>
      </c>
      <c r="G1301" s="59" t="str">
        <f>INDEX(tblGemProv[Grootte],MATCH(tblGem[[#This Row],[Plaats]],tblGemProv[Gemeentenaam],0))</f>
        <v>Klein</v>
      </c>
      <c r="H1301" s="59" t="str">
        <f>INDEX(tblGemProv[Provincie],MATCH(tblGem[[#This Row],[Plaats]],tblGemProv[Gemeentenaam],0))</f>
        <v>Gelderland</v>
      </c>
      <c r="I1301" s="68">
        <f>INDEX(tblGemProv[InwonerAantal],MATCH(tblGem[[#This Row],[Plaats]],tblGemProv[Gemeentenaam],0))</f>
        <v>39520</v>
      </c>
      <c r="J1301" s="69">
        <f>tblGem[[#This Row],[Aantal]]/INDEX($N$5:$N$16,MATCH(tblGem[[#This Row],[Prov]],$M$5:$M$16,0))*100000</f>
        <v>0.19416504902910195</v>
      </c>
      <c r="K1301" s="69">
        <f>tblGem[[#This Row],[Aantal]]/tblGem[[#This Row],[Inwoners]]*100000</f>
        <v>10.121457489878543</v>
      </c>
      <c r="L1301" s="59"/>
      <c r="M1301" s="60"/>
      <c r="N1301" s="58"/>
    </row>
    <row r="1302" spans="2:14" x14ac:dyDescent="0.3">
      <c r="B1302" s="63">
        <v>43912</v>
      </c>
      <c r="C1302" s="66" t="s">
        <v>233</v>
      </c>
      <c r="D1302" s="65">
        <v>28.7</v>
      </c>
      <c r="E1302" s="66">
        <v>4</v>
      </c>
      <c r="F1302" s="67">
        <f>tblGem[[#This Row],[Aantal]]-SUMIFS(tblGem[Aantal],tblGem[Datum],tblGem[[#This Row],[Datum]]-1,tblGem[Plaats],tblGem[[#This Row],[Plaats]])</f>
        <v>0</v>
      </c>
      <c r="G1302" s="59" t="str">
        <f>INDEX(tblGemProv[Grootte],MATCH(tblGem[[#This Row],[Plaats]],tblGemProv[Gemeentenaam],0))</f>
        <v>Klein</v>
      </c>
      <c r="H1302" s="59" t="str">
        <f>INDEX(tblGemProv[Provincie],MATCH(tblGem[[#This Row],[Plaats]],tblGemProv[Gemeentenaam],0))</f>
        <v>Noord-Holland</v>
      </c>
      <c r="I1302" s="68">
        <f>INDEX(tblGemProv[InwonerAantal],MATCH(tblGem[[#This Row],[Plaats]],tblGemProv[Gemeentenaam],0))</f>
        <v>13496</v>
      </c>
      <c r="J1302" s="69">
        <f>tblGem[[#This Row],[Aantal]]/INDEX($N$5:$N$16,MATCH(tblGem[[#This Row],[Prov]],$M$5:$M$16,0))*100000</f>
        <v>0.14128374650587636</v>
      </c>
      <c r="K1302" s="69">
        <f>tblGem[[#This Row],[Aantal]]/tblGem[[#This Row],[Inwoners]]*100000</f>
        <v>29.638411381149968</v>
      </c>
      <c r="L1302" s="59"/>
      <c r="M1302" s="60"/>
      <c r="N1302" s="58"/>
    </row>
    <row r="1303" spans="2:14" x14ac:dyDescent="0.3">
      <c r="B1303" s="63">
        <v>43912</v>
      </c>
      <c r="C1303" s="66" t="s">
        <v>234</v>
      </c>
      <c r="D1303" s="65">
        <v>39.200000000000003</v>
      </c>
      <c r="E1303" s="66">
        <v>4</v>
      </c>
      <c r="F1303" s="67">
        <f>tblGem[[#This Row],[Aantal]]-SUMIFS(tblGem[Aantal],tblGem[Datum],tblGem[[#This Row],[Datum]]-1,tblGem[Plaats],tblGem[[#This Row],[Plaats]])</f>
        <v>1</v>
      </c>
      <c r="G1303" s="59" t="str">
        <f>INDEX(tblGemProv[Grootte],MATCH(tblGem[[#This Row],[Plaats]],tblGemProv[Gemeentenaam],0))</f>
        <v>Klein</v>
      </c>
      <c r="H1303" s="59" t="str">
        <f>INDEX(tblGemProv[Provincie],MATCH(tblGem[[#This Row],[Plaats]],tblGemProv[Gemeentenaam],0))</f>
        <v>Utrecht</v>
      </c>
      <c r="I1303" s="68">
        <f>INDEX(tblGemProv[InwonerAantal],MATCH(tblGem[[#This Row],[Plaats]],tblGemProv[Gemeentenaam],0))</f>
        <v>10180</v>
      </c>
      <c r="J1303" s="69">
        <f>tblGem[[#This Row],[Aantal]]/INDEX($N$5:$N$16,MATCH(tblGem[[#This Row],[Prov]],$M$5:$M$16,0))*100000</f>
        <v>0.30063479035984481</v>
      </c>
      <c r="K1303" s="69">
        <f>tblGem[[#This Row],[Aantal]]/tblGem[[#This Row],[Inwoners]]*100000</f>
        <v>39.292730844793709</v>
      </c>
      <c r="L1303" s="59"/>
      <c r="M1303" s="60"/>
      <c r="N1303" s="58"/>
    </row>
    <row r="1304" spans="2:14" x14ac:dyDescent="0.3">
      <c r="B1304" s="63">
        <v>43912</v>
      </c>
      <c r="C1304" s="66" t="s">
        <v>235</v>
      </c>
      <c r="D1304" s="65">
        <v>46.3</v>
      </c>
      <c r="E1304" s="66">
        <v>22</v>
      </c>
      <c r="F1304" s="67">
        <f>tblGem[[#This Row],[Aantal]]-SUMIFS(tblGem[Aantal],tblGem[Datum],tblGem[[#This Row],[Datum]]-1,tblGem[Plaats],tblGem[[#This Row],[Plaats]])</f>
        <v>2</v>
      </c>
      <c r="G1304" s="59" t="str">
        <f>INDEX(tblGemProv[Grootte],MATCH(tblGem[[#This Row],[Plaats]],tblGemProv[Gemeentenaam],0))</f>
        <v>Klein</v>
      </c>
      <c r="H1304" s="59" t="str">
        <f>INDEX(tblGemProv[Provincie],MATCH(tblGem[[#This Row],[Plaats]],tblGemProv[Gemeentenaam],0))</f>
        <v>Gelderland</v>
      </c>
      <c r="I1304" s="68">
        <f>INDEX(tblGemProv[InwonerAantal],MATCH(tblGem[[#This Row],[Plaats]],tblGemProv[Gemeentenaam],0))</f>
        <v>47481</v>
      </c>
      <c r="J1304" s="69">
        <f>tblGem[[#This Row],[Aantal]]/INDEX($N$5:$N$16,MATCH(tblGem[[#This Row],[Prov]],$M$5:$M$16,0))*100000</f>
        <v>1.0679077696600607</v>
      </c>
      <c r="K1304" s="69">
        <f>tblGem[[#This Row],[Aantal]]/tblGem[[#This Row],[Inwoners]]*100000</f>
        <v>46.334323202965393</v>
      </c>
      <c r="L1304" s="59"/>
      <c r="M1304" s="60"/>
      <c r="N1304" s="58"/>
    </row>
    <row r="1305" spans="2:14" x14ac:dyDescent="0.3">
      <c r="B1305" s="63">
        <v>43912</v>
      </c>
      <c r="C1305" s="66" t="s">
        <v>236</v>
      </c>
      <c r="D1305" s="65">
        <v>12.4</v>
      </c>
      <c r="E1305" s="66">
        <v>4</v>
      </c>
      <c r="F1305" s="67">
        <f>tblGem[[#This Row],[Aantal]]-SUMIFS(tblGem[Aantal],tblGem[Datum],tblGem[[#This Row],[Datum]]-1,tblGem[Plaats],tblGem[[#This Row],[Plaats]])</f>
        <v>2</v>
      </c>
      <c r="G1305" s="59" t="str">
        <f>INDEX(tblGemProv[Grootte],MATCH(tblGem[[#This Row],[Plaats]],tblGemProv[Gemeentenaam],0))</f>
        <v>Klein</v>
      </c>
      <c r="H1305" s="59" t="str">
        <f>INDEX(tblGemProv[Provincie],MATCH(tblGem[[#This Row],[Plaats]],tblGemProv[Gemeentenaam],0))</f>
        <v>Zuid-Holland</v>
      </c>
      <c r="I1305" s="68">
        <f>INDEX(tblGemProv[InwonerAantal],MATCH(tblGem[[#This Row],[Plaats]],tblGemProv[Gemeentenaam],0))</f>
        <v>32264</v>
      </c>
      <c r="J1305" s="69">
        <f>tblGem[[#This Row],[Aantal]]/INDEX($N$5:$N$16,MATCH(tblGem[[#This Row],[Prov]],$M$5:$M$16,0))*100000</f>
        <v>0.10970896953107644</v>
      </c>
      <c r="K1305" s="69">
        <f>tblGem[[#This Row],[Aantal]]/tblGem[[#This Row],[Inwoners]]*100000</f>
        <v>12.397718819737168</v>
      </c>
      <c r="L1305" s="59"/>
      <c r="M1305" s="60"/>
      <c r="N1305" s="58"/>
    </row>
    <row r="1306" spans="2:14" x14ac:dyDescent="0.3">
      <c r="B1306" s="63">
        <v>43912</v>
      </c>
      <c r="C1306" s="66" t="s">
        <v>237</v>
      </c>
      <c r="D1306" s="65">
        <v>147.80000000000001</v>
      </c>
      <c r="E1306" s="66">
        <v>64</v>
      </c>
      <c r="F1306" s="67">
        <f>tblGem[[#This Row],[Aantal]]-SUMIFS(tblGem[Aantal],tblGem[Datum],tblGem[[#This Row],[Datum]]-1,tblGem[Plaats],tblGem[[#This Row],[Plaats]])</f>
        <v>1</v>
      </c>
      <c r="G1306" s="59" t="str">
        <f>INDEX(tblGemProv[Grootte],MATCH(tblGem[[#This Row],[Plaats]],tblGemProv[Gemeentenaam],0))</f>
        <v>Klein</v>
      </c>
      <c r="H1306" s="59" t="str">
        <f>INDEX(tblGemProv[Provincie],MATCH(tblGem[[#This Row],[Plaats]],tblGemProv[Gemeentenaam],0))</f>
        <v>Limburg</v>
      </c>
      <c r="I1306" s="68">
        <f>INDEX(tblGemProv[InwonerAantal],MATCH(tblGem[[#This Row],[Plaats]],tblGemProv[Gemeentenaam],0))</f>
        <v>43312</v>
      </c>
      <c r="J1306" s="69">
        <f>tblGem[[#This Row],[Aantal]]/INDEX($N$5:$N$16,MATCH(tblGem[[#This Row],[Prov]],$M$5:$M$16,0))*100000</f>
        <v>5.7286174876789966</v>
      </c>
      <c r="K1306" s="69">
        <f>tblGem[[#This Row],[Aantal]]/tblGem[[#This Row],[Inwoners]]*100000</f>
        <v>147.7650535648319</v>
      </c>
      <c r="L1306" s="59"/>
      <c r="M1306" s="60"/>
      <c r="N1306" s="58"/>
    </row>
    <row r="1307" spans="2:14" x14ac:dyDescent="0.3">
      <c r="B1307" s="63">
        <v>43912</v>
      </c>
      <c r="C1307" s="66" t="s">
        <v>238</v>
      </c>
      <c r="D1307" s="65">
        <v>16.399999999999999</v>
      </c>
      <c r="E1307" s="66">
        <v>2</v>
      </c>
      <c r="F1307" s="67">
        <f>tblGem[[#This Row],[Aantal]]-SUMIFS(tblGem[Aantal],tblGem[Datum],tblGem[[#This Row],[Datum]]-1,tblGem[Plaats],tblGem[[#This Row],[Plaats]])</f>
        <v>0</v>
      </c>
      <c r="G1307" s="59" t="str">
        <f>INDEX(tblGemProv[Grootte],MATCH(tblGem[[#This Row],[Plaats]],tblGemProv[Gemeentenaam],0))</f>
        <v>Klein</v>
      </c>
      <c r="H1307" s="59" t="str">
        <f>INDEX(tblGemProv[Provincie],MATCH(tblGem[[#This Row],[Plaats]],tblGemProv[Gemeentenaam],0))</f>
        <v>Groningen</v>
      </c>
      <c r="I1307" s="68">
        <f>INDEX(tblGemProv[InwonerAantal],MATCH(tblGem[[#This Row],[Plaats]],tblGemProv[Gemeentenaam],0))</f>
        <v>12245</v>
      </c>
      <c r="J1307" s="69">
        <f>tblGem[[#This Row],[Aantal]]/INDEX($N$5:$N$16,MATCH(tblGem[[#This Row],[Prov]],$M$5:$M$16,0))*100000</f>
        <v>0.34308671688312575</v>
      </c>
      <c r="K1307" s="69">
        <f>tblGem[[#This Row],[Aantal]]/tblGem[[#This Row],[Inwoners]]*100000</f>
        <v>16.333197223356471</v>
      </c>
      <c r="L1307" s="59"/>
      <c r="M1307" s="60"/>
      <c r="N1307" s="58"/>
    </row>
    <row r="1308" spans="2:14" x14ac:dyDescent="0.3">
      <c r="B1308" s="63">
        <v>43912</v>
      </c>
      <c r="C1308" s="66" t="s">
        <v>239</v>
      </c>
      <c r="D1308" s="65">
        <v>20.2</v>
      </c>
      <c r="E1308" s="66">
        <v>11</v>
      </c>
      <c r="F1308" s="67">
        <f>tblGem[[#This Row],[Aantal]]-SUMIFS(tblGem[Aantal],tblGem[Datum],tblGem[[#This Row],[Datum]]-1,tblGem[Plaats],tblGem[[#This Row],[Plaats]])</f>
        <v>0</v>
      </c>
      <c r="G1308" s="59" t="str">
        <f>INDEX(tblGemProv[Grootte],MATCH(tblGem[[#This Row],[Plaats]],tblGemProv[Gemeentenaam],0))</f>
        <v>Middelgroot</v>
      </c>
      <c r="H1308" s="59" t="str">
        <f>INDEX(tblGemProv[Provincie],MATCH(tblGem[[#This Row],[Plaats]],tblGemProv[Gemeentenaam],0))</f>
        <v>Zuid-Holland</v>
      </c>
      <c r="I1308" s="68">
        <f>INDEX(tblGemProv[InwonerAantal],MATCH(tblGem[[#This Row],[Plaats]],tblGemProv[Gemeentenaam],0))</f>
        <v>53634</v>
      </c>
      <c r="J1308" s="69">
        <f>tblGem[[#This Row],[Aantal]]/INDEX($N$5:$N$16,MATCH(tblGem[[#This Row],[Prov]],$M$5:$M$16,0))*100000</f>
        <v>0.30169966621046018</v>
      </c>
      <c r="K1308" s="69">
        <f>tblGem[[#This Row],[Aantal]]/tblGem[[#This Row],[Inwoners]]*100000</f>
        <v>20.509378379386213</v>
      </c>
      <c r="L1308" s="59"/>
      <c r="M1308" s="60"/>
      <c r="N1308" s="58"/>
    </row>
    <row r="1309" spans="2:14" x14ac:dyDescent="0.3">
      <c r="B1309" s="63">
        <v>43912</v>
      </c>
      <c r="C1309" s="66" t="s">
        <v>240</v>
      </c>
      <c r="D1309" s="65">
        <v>25</v>
      </c>
      <c r="E1309" s="66">
        <v>20</v>
      </c>
      <c r="F1309" s="67">
        <f>tblGem[[#This Row],[Aantal]]-SUMIFS(tblGem[Aantal],tblGem[Datum],tblGem[[#This Row],[Datum]]-1,tblGem[Plaats],tblGem[[#This Row],[Plaats]])</f>
        <v>6</v>
      </c>
      <c r="G1309" s="59" t="str">
        <f>INDEX(tblGemProv[Grootte],MATCH(tblGem[[#This Row],[Plaats]],tblGemProv[Gemeentenaam],0))</f>
        <v>Middelgroot</v>
      </c>
      <c r="H1309" s="59" t="str">
        <f>INDEX(tblGemProv[Provincie],MATCH(tblGem[[#This Row],[Plaats]],tblGemProv[Gemeentenaam],0))</f>
        <v>Noord-Holland</v>
      </c>
      <c r="I1309" s="68">
        <f>INDEX(tblGemProv[InwonerAantal],MATCH(tblGem[[#This Row],[Plaats]],tblGemProv[Gemeentenaam],0))</f>
        <v>79983</v>
      </c>
      <c r="J1309" s="69">
        <f>tblGem[[#This Row],[Aantal]]/INDEX($N$5:$N$16,MATCH(tblGem[[#This Row],[Prov]],$M$5:$M$16,0))*100000</f>
        <v>0.7064187325293817</v>
      </c>
      <c r="K1309" s="69">
        <f>tblGem[[#This Row],[Aantal]]/tblGem[[#This Row],[Inwoners]]*100000</f>
        <v>25.00531362914619</v>
      </c>
      <c r="L1309" s="59"/>
      <c r="M1309" s="60"/>
      <c r="N1309" s="58"/>
    </row>
    <row r="1310" spans="2:14" x14ac:dyDescent="0.3">
      <c r="B1310" s="63">
        <v>43912</v>
      </c>
      <c r="C1310" s="66" t="s">
        <v>241</v>
      </c>
      <c r="D1310" s="65">
        <v>12.4</v>
      </c>
      <c r="E1310" s="66">
        <v>3</v>
      </c>
      <c r="F1310" s="67">
        <f>tblGem[[#This Row],[Aantal]]-SUMIFS(tblGem[Aantal],tblGem[Datum],tblGem[[#This Row],[Datum]]-1,tblGem[Plaats],tblGem[[#This Row],[Plaats]])</f>
        <v>0</v>
      </c>
      <c r="G1310" s="59" t="str">
        <f>INDEX(tblGemProv[Grootte],MATCH(tblGem[[#This Row],[Plaats]],tblGemProv[Gemeentenaam],0))</f>
        <v>Klein</v>
      </c>
      <c r="H1310" s="59" t="str">
        <f>INDEX(tblGemProv[Provincie],MATCH(tblGem[[#This Row],[Plaats]],tblGemProv[Gemeentenaam],0))</f>
        <v>Gelderland</v>
      </c>
      <c r="I1310" s="68">
        <f>INDEX(tblGemProv[InwonerAantal],MATCH(tblGem[[#This Row],[Plaats]],tblGemProv[Gemeentenaam],0))</f>
        <v>24313</v>
      </c>
      <c r="J1310" s="69">
        <f>tblGem[[#This Row],[Aantal]]/INDEX($N$5:$N$16,MATCH(tblGem[[#This Row],[Prov]],$M$5:$M$16,0))*100000</f>
        <v>0.14562378677182647</v>
      </c>
      <c r="K1310" s="69">
        <f>tblGem[[#This Row],[Aantal]]/tblGem[[#This Row],[Inwoners]]*100000</f>
        <v>12.339077859581293</v>
      </c>
      <c r="L1310" s="59"/>
      <c r="M1310" s="60"/>
      <c r="N1310" s="58"/>
    </row>
    <row r="1311" spans="2:14" x14ac:dyDescent="0.3">
      <c r="B1311" s="63">
        <v>43912</v>
      </c>
      <c r="C1311" s="66" t="s">
        <v>242</v>
      </c>
      <c r="D1311" s="65">
        <v>13.3</v>
      </c>
      <c r="E1311" s="66">
        <v>5</v>
      </c>
      <c r="F1311" s="67">
        <f>tblGem[[#This Row],[Aantal]]-SUMIFS(tblGem[Aantal],tblGem[Datum],tblGem[[#This Row],[Datum]]-1,tblGem[Plaats],tblGem[[#This Row],[Plaats]])</f>
        <v>2</v>
      </c>
      <c r="G1311" s="59" t="str">
        <f>INDEX(tblGemProv[Grootte],MATCH(tblGem[[#This Row],[Plaats]],tblGemProv[Gemeentenaam],0))</f>
        <v>Klein</v>
      </c>
      <c r="H1311" s="59" t="str">
        <f>INDEX(tblGemProv[Provincie],MATCH(tblGem[[#This Row],[Plaats]],tblGemProv[Gemeentenaam],0))</f>
        <v>Overijssel</v>
      </c>
      <c r="I1311" s="68">
        <f>INDEX(tblGemProv[InwonerAantal],MATCH(tblGem[[#This Row],[Plaats]],tblGemProv[Gemeentenaam],0))</f>
        <v>37158</v>
      </c>
      <c r="J1311" s="69">
        <f>tblGem[[#This Row],[Aantal]]/INDEX($N$5:$N$16,MATCH(tblGem[[#This Row],[Prov]],$M$5:$M$16,0))*100000</f>
        <v>0.43421586260020617</v>
      </c>
      <c r="K1311" s="69">
        <f>tblGem[[#This Row],[Aantal]]/tblGem[[#This Row],[Inwoners]]*100000</f>
        <v>13.456052532429085</v>
      </c>
      <c r="L1311" s="59"/>
      <c r="M1311" s="60"/>
      <c r="N1311" s="58"/>
    </row>
    <row r="1312" spans="2:14" x14ac:dyDescent="0.3">
      <c r="B1312" s="63">
        <v>43912</v>
      </c>
      <c r="C1312" s="66" t="s">
        <v>243</v>
      </c>
      <c r="D1312" s="65">
        <v>22</v>
      </c>
      <c r="E1312" s="66">
        <v>5</v>
      </c>
      <c r="F1312" s="67">
        <f>tblGem[[#This Row],[Aantal]]-SUMIFS(tblGem[Aantal],tblGem[Datum],tblGem[[#This Row],[Datum]]-1,tblGem[Plaats],tblGem[[#This Row],[Plaats]])</f>
        <v>0</v>
      </c>
      <c r="G1312" s="59" t="str">
        <f>INDEX(tblGemProv[Grootte],MATCH(tblGem[[#This Row],[Plaats]],tblGemProv[Gemeentenaam],0))</f>
        <v>Klein</v>
      </c>
      <c r="H1312" s="59" t="str">
        <f>INDEX(tblGemProv[Provincie],MATCH(tblGem[[#This Row],[Plaats]],tblGemProv[Gemeentenaam],0))</f>
        <v>Zeeland</v>
      </c>
      <c r="I1312" s="68">
        <f>INDEX(tblGemProv[InwonerAantal],MATCH(tblGem[[#This Row],[Plaats]],tblGemProv[Gemeentenaam],0))</f>
        <v>22555</v>
      </c>
      <c r="J1312" s="69">
        <f>tblGem[[#This Row],[Aantal]]/INDEX($N$5:$N$16,MATCH(tblGem[[#This Row],[Prov]],$M$5:$M$16,0))*100000</f>
        <v>1.307859713735666</v>
      </c>
      <c r="K1312" s="69">
        <f>tblGem[[#This Row],[Aantal]]/tblGem[[#This Row],[Inwoners]]*100000</f>
        <v>22.168033695411214</v>
      </c>
      <c r="L1312" s="59"/>
      <c r="M1312" s="60"/>
      <c r="N1312" s="58"/>
    </row>
    <row r="1313" spans="2:14" x14ac:dyDescent="0.3">
      <c r="B1313" s="63">
        <v>43912</v>
      </c>
      <c r="C1313" s="66" t="s">
        <v>244</v>
      </c>
      <c r="D1313" s="65">
        <v>31.9</v>
      </c>
      <c r="E1313" s="66">
        <v>10</v>
      </c>
      <c r="F1313" s="67">
        <f>tblGem[[#This Row],[Aantal]]-SUMIFS(tblGem[Aantal],tblGem[Datum],tblGem[[#This Row],[Datum]]-1,tblGem[Plaats],tblGem[[#This Row],[Plaats]])</f>
        <v>1</v>
      </c>
      <c r="G1313" s="59" t="str">
        <f>INDEX(tblGemProv[Grootte],MATCH(tblGem[[#This Row],[Plaats]],tblGemProv[Gemeentenaam],0))</f>
        <v>Klein</v>
      </c>
      <c r="H1313" s="59" t="str">
        <f>INDEX(tblGemProv[Provincie],MATCH(tblGem[[#This Row],[Plaats]],tblGemProv[Gemeentenaam],0))</f>
        <v>Gelderland</v>
      </c>
      <c r="I1313" s="68">
        <f>INDEX(tblGemProv[InwonerAantal],MATCH(tblGem[[#This Row],[Plaats]],tblGemProv[Gemeentenaam],0))</f>
        <v>31338</v>
      </c>
      <c r="J1313" s="69">
        <f>tblGem[[#This Row],[Aantal]]/INDEX($N$5:$N$16,MATCH(tblGem[[#This Row],[Prov]],$M$5:$M$16,0))*100000</f>
        <v>0.48541262257275486</v>
      </c>
      <c r="K1313" s="69">
        <f>tblGem[[#This Row],[Aantal]]/tblGem[[#This Row],[Inwoners]]*100000</f>
        <v>31.910141042823412</v>
      </c>
      <c r="L1313" s="59"/>
      <c r="M1313" s="60"/>
      <c r="N1313" s="58"/>
    </row>
    <row r="1314" spans="2:14" x14ac:dyDescent="0.3">
      <c r="B1314" s="63">
        <v>43912</v>
      </c>
      <c r="C1314" s="66" t="s">
        <v>245</v>
      </c>
      <c r="D1314" s="65">
        <v>0</v>
      </c>
      <c r="E1314" s="66">
        <v>0</v>
      </c>
      <c r="F1314" s="67">
        <f>tblGem[[#This Row],[Aantal]]-SUMIFS(tblGem[Aantal],tblGem[Datum],tblGem[[#This Row],[Datum]]-1,tblGem[Plaats],tblGem[[#This Row],[Plaats]])</f>
        <v>0</v>
      </c>
      <c r="G1314" s="59" t="str">
        <f>INDEX(tblGemProv[Grootte],MATCH(tblGem[[#This Row],[Plaats]],tblGemProv[Gemeentenaam],0))</f>
        <v>Klein</v>
      </c>
      <c r="H1314" s="59" t="str">
        <f>INDEX(tblGemProv[Provincie],MATCH(tblGem[[#This Row],[Plaats]],tblGemProv[Gemeentenaam],0))</f>
        <v>Utrecht</v>
      </c>
      <c r="I1314" s="68">
        <f>INDEX(tblGemProv[InwonerAantal],MATCH(tblGem[[#This Row],[Plaats]],tblGemProv[Gemeentenaam],0))</f>
        <v>5175</v>
      </c>
      <c r="J1314" s="69">
        <f>tblGem[[#This Row],[Aantal]]/INDEX($N$5:$N$16,MATCH(tblGem[[#This Row],[Prov]],$M$5:$M$16,0))*100000</f>
        <v>0</v>
      </c>
      <c r="K1314" s="69">
        <f>tblGem[[#This Row],[Aantal]]/tblGem[[#This Row],[Inwoners]]*100000</f>
        <v>0</v>
      </c>
      <c r="L1314" s="59"/>
      <c r="M1314" s="60"/>
      <c r="N1314" s="58"/>
    </row>
    <row r="1315" spans="2:14" x14ac:dyDescent="0.3">
      <c r="B1315" s="63">
        <v>43912</v>
      </c>
      <c r="C1315" s="66" t="s">
        <v>246</v>
      </c>
      <c r="D1315" s="65">
        <v>7.7</v>
      </c>
      <c r="E1315" s="66">
        <v>1</v>
      </c>
      <c r="F1315" s="67">
        <f>tblGem[[#This Row],[Aantal]]-SUMIFS(tblGem[Aantal],tblGem[Datum],tblGem[[#This Row],[Datum]]-1,tblGem[Plaats],tblGem[[#This Row],[Plaats]])</f>
        <v>1</v>
      </c>
      <c r="G1315" s="59" t="str">
        <f>INDEX(tblGemProv[Grootte],MATCH(tblGem[[#This Row],[Plaats]],tblGemProv[Gemeentenaam],0))</f>
        <v>Klein</v>
      </c>
      <c r="H1315" s="59" t="str">
        <f>INDEX(tblGemProv[Provincie],MATCH(tblGem[[#This Row],[Plaats]],tblGemProv[Gemeentenaam],0))</f>
        <v>Noord-Brabant</v>
      </c>
      <c r="I1315" s="68">
        <f>INDEX(tblGemProv[InwonerAantal],MATCH(tblGem[[#This Row],[Plaats]],tblGemProv[Gemeentenaam],0))</f>
        <v>13040</v>
      </c>
      <c r="J1315" s="69">
        <f>tblGem[[#This Row],[Aantal]]/INDEX($N$5:$N$16,MATCH(tblGem[[#This Row],[Prov]],$M$5:$M$16,0))*100000</f>
        <v>3.955248733727118E-2</v>
      </c>
      <c r="K1315" s="69">
        <f>tblGem[[#This Row],[Aantal]]/tblGem[[#This Row],[Inwoners]]*100000</f>
        <v>7.6687116564417179</v>
      </c>
      <c r="L1315" s="59"/>
      <c r="M1315" s="60"/>
      <c r="N1315" s="58"/>
    </row>
    <row r="1316" spans="2:14" x14ac:dyDescent="0.3">
      <c r="B1316" s="63">
        <v>43912</v>
      </c>
      <c r="C1316" s="66" t="s">
        <v>247</v>
      </c>
      <c r="D1316" s="65">
        <v>22.9</v>
      </c>
      <c r="E1316" s="66">
        <v>10</v>
      </c>
      <c r="F1316" s="67">
        <f>tblGem[[#This Row],[Aantal]]-SUMIFS(tblGem[Aantal],tblGem[Datum],tblGem[[#This Row],[Datum]]-1,tblGem[Plaats],tblGem[[#This Row],[Plaats]])</f>
        <v>3</v>
      </c>
      <c r="G1316" s="59" t="str">
        <f>INDEX(tblGemProv[Grootte],MATCH(tblGem[[#This Row],[Plaats]],tblGemProv[Gemeentenaam],0))</f>
        <v>Klein</v>
      </c>
      <c r="H1316" s="59" t="str">
        <f>INDEX(tblGemProv[Provincie],MATCH(tblGem[[#This Row],[Plaats]],tblGemProv[Gemeentenaam],0))</f>
        <v>Gelderland</v>
      </c>
      <c r="I1316" s="68">
        <f>INDEX(tblGemProv[InwonerAantal],MATCH(tblGem[[#This Row],[Plaats]],tblGemProv[Gemeentenaam],0))</f>
        <v>43527</v>
      </c>
      <c r="J1316" s="69">
        <f>tblGem[[#This Row],[Aantal]]/INDEX($N$5:$N$16,MATCH(tblGem[[#This Row],[Prov]],$M$5:$M$16,0))*100000</f>
        <v>0.48541262257275486</v>
      </c>
      <c r="K1316" s="69">
        <f>tblGem[[#This Row],[Aantal]]/tblGem[[#This Row],[Inwoners]]*100000</f>
        <v>22.974245870379306</v>
      </c>
      <c r="L1316" s="59"/>
      <c r="M1316" s="60"/>
      <c r="N1316" s="58"/>
    </row>
    <row r="1317" spans="2:14" x14ac:dyDescent="0.3">
      <c r="B1317" s="63">
        <v>43912</v>
      </c>
      <c r="C1317" s="66" t="s">
        <v>248</v>
      </c>
      <c r="D1317" s="65">
        <v>0</v>
      </c>
      <c r="E1317" s="66">
        <v>0</v>
      </c>
      <c r="F1317" s="67">
        <f>tblGem[[#This Row],[Aantal]]-SUMIFS(tblGem[Aantal],tblGem[Datum],tblGem[[#This Row],[Datum]]-1,tblGem[Plaats],tblGem[[#This Row],[Plaats]])</f>
        <v>0</v>
      </c>
      <c r="G1317" s="59" t="str">
        <f>INDEX(tblGemProv[Grootte],MATCH(tblGem[[#This Row],[Plaats]],tblGemProv[Gemeentenaam],0))</f>
        <v>Klein</v>
      </c>
      <c r="H1317" s="59" t="str">
        <f>INDEX(tblGemProv[Provincie],MATCH(tblGem[[#This Row],[Plaats]],tblGemProv[Gemeentenaam],0))</f>
        <v>Utrecht</v>
      </c>
      <c r="I1317" s="68">
        <f>INDEX(tblGemProv[InwonerAantal],MATCH(tblGem[[#This Row],[Plaats]],tblGemProv[Gemeentenaam],0))</f>
        <v>19816</v>
      </c>
      <c r="J1317" s="69">
        <f>tblGem[[#This Row],[Aantal]]/INDEX($N$5:$N$16,MATCH(tblGem[[#This Row],[Prov]],$M$5:$M$16,0))*100000</f>
        <v>0</v>
      </c>
      <c r="K1317" s="69">
        <f>tblGem[[#This Row],[Aantal]]/tblGem[[#This Row],[Inwoners]]*100000</f>
        <v>0</v>
      </c>
      <c r="L1317" s="59"/>
      <c r="M1317" s="60"/>
      <c r="N1317" s="58"/>
    </row>
    <row r="1318" spans="2:14" x14ac:dyDescent="0.3">
      <c r="B1318" s="63">
        <v>43912</v>
      </c>
      <c r="C1318" s="66" t="s">
        <v>249</v>
      </c>
      <c r="D1318" s="65">
        <v>10.8</v>
      </c>
      <c r="E1318" s="66">
        <v>5</v>
      </c>
      <c r="F1318" s="67">
        <f>tblGem[[#This Row],[Aantal]]-SUMIFS(tblGem[Aantal],tblGem[Datum],tblGem[[#This Row],[Datum]]-1,tblGem[Plaats],tblGem[[#This Row],[Plaats]])</f>
        <v>1</v>
      </c>
      <c r="G1318" s="59" t="str">
        <f>INDEX(tblGemProv[Grootte],MATCH(tblGem[[#This Row],[Plaats]],tblGemProv[Gemeentenaam],0))</f>
        <v>Klein</v>
      </c>
      <c r="H1318" s="59" t="str">
        <f>INDEX(tblGemProv[Provincie],MATCH(tblGem[[#This Row],[Plaats]],tblGemProv[Gemeentenaam],0))</f>
        <v>Zuid-Holland</v>
      </c>
      <c r="I1318" s="68">
        <f>INDEX(tblGemProv[InwonerAantal],MATCH(tblGem[[#This Row],[Plaats]],tblGemProv[Gemeentenaam],0))</f>
        <v>45789</v>
      </c>
      <c r="J1318" s="69">
        <f>tblGem[[#This Row],[Aantal]]/INDEX($N$5:$N$16,MATCH(tblGem[[#This Row],[Prov]],$M$5:$M$16,0))*100000</f>
        <v>0.13713621191384553</v>
      </c>
      <c r="K1318" s="69">
        <f>tblGem[[#This Row],[Aantal]]/tblGem[[#This Row],[Inwoners]]*100000</f>
        <v>10.919653191814628</v>
      </c>
      <c r="L1318" s="59"/>
      <c r="M1318" s="60"/>
      <c r="N1318" s="58"/>
    </row>
    <row r="1319" spans="2:14" x14ac:dyDescent="0.3">
      <c r="B1319" s="63">
        <v>43912</v>
      </c>
      <c r="C1319" s="66" t="s">
        <v>250</v>
      </c>
      <c r="D1319" s="65">
        <v>10.4</v>
      </c>
      <c r="E1319" s="66">
        <v>4</v>
      </c>
      <c r="F1319" s="67">
        <f>tblGem[[#This Row],[Aantal]]-SUMIFS(tblGem[Aantal],tblGem[Datum],tblGem[[#This Row],[Datum]]-1,tblGem[Plaats],tblGem[[#This Row],[Plaats]])</f>
        <v>1</v>
      </c>
      <c r="G1319" s="59" t="str">
        <f>INDEX(tblGemProv[Grootte],MATCH(tblGem[[#This Row],[Plaats]],tblGemProv[Gemeentenaam],0))</f>
        <v>Klein</v>
      </c>
      <c r="H1319" s="59" t="str">
        <f>INDEX(tblGemProv[Provincie],MATCH(tblGem[[#This Row],[Plaats]],tblGemProv[Gemeentenaam],0))</f>
        <v>Overijssel</v>
      </c>
      <c r="I1319" s="68">
        <f>INDEX(tblGemProv[InwonerAantal],MATCH(tblGem[[#This Row],[Plaats]],tblGemProv[Gemeentenaam],0))</f>
        <v>38097</v>
      </c>
      <c r="J1319" s="69">
        <f>tblGem[[#This Row],[Aantal]]/INDEX($N$5:$N$16,MATCH(tblGem[[#This Row],[Prov]],$M$5:$M$16,0))*100000</f>
        <v>0.34737269008016491</v>
      </c>
      <c r="K1319" s="69">
        <f>tblGem[[#This Row],[Aantal]]/tblGem[[#This Row],[Inwoners]]*100000</f>
        <v>10.499514397459118</v>
      </c>
      <c r="L1319" s="59"/>
      <c r="M1319" s="60"/>
      <c r="N1319" s="58"/>
    </row>
    <row r="1320" spans="2:14" x14ac:dyDescent="0.3">
      <c r="B1320" s="63">
        <v>43912</v>
      </c>
      <c r="C1320" s="66" t="s">
        <v>251</v>
      </c>
      <c r="D1320" s="65">
        <v>9.4</v>
      </c>
      <c r="E1320" s="66">
        <v>5</v>
      </c>
      <c r="F1320" s="67">
        <f>tblGem[[#This Row],[Aantal]]-SUMIFS(tblGem[Aantal],tblGem[Datum],tblGem[[#This Row],[Datum]]-1,tblGem[Plaats],tblGem[[#This Row],[Plaats]])</f>
        <v>1</v>
      </c>
      <c r="G1320" s="59" t="str">
        <f>INDEX(tblGemProv[Grootte],MATCH(tblGem[[#This Row],[Plaats]],tblGemProv[Gemeentenaam],0))</f>
        <v>Middelgroot</v>
      </c>
      <c r="H1320" s="59" t="str">
        <f>INDEX(tblGemProv[Provincie],MATCH(tblGem[[#This Row],[Plaats]],tblGemProv[Gemeentenaam],0))</f>
        <v>Zuid-Holland</v>
      </c>
      <c r="I1320" s="68">
        <f>INDEX(tblGemProv[InwonerAantal],MATCH(tblGem[[#This Row],[Plaats]],tblGemProv[Gemeentenaam],0))</f>
        <v>52208</v>
      </c>
      <c r="J1320" s="69">
        <f>tblGem[[#This Row],[Aantal]]/INDEX($N$5:$N$16,MATCH(tblGem[[#This Row],[Prov]],$M$5:$M$16,0))*100000</f>
        <v>0.13713621191384553</v>
      </c>
      <c r="K1320" s="69">
        <f>tblGem[[#This Row],[Aantal]]/tblGem[[#This Row],[Inwoners]]*100000</f>
        <v>9.5770763101440401</v>
      </c>
      <c r="L1320" s="59"/>
      <c r="M1320" s="60"/>
      <c r="N1320" s="58"/>
    </row>
    <row r="1321" spans="2:14" x14ac:dyDescent="0.3">
      <c r="B1321" s="63">
        <v>43912</v>
      </c>
      <c r="C1321" s="66" t="s">
        <v>252</v>
      </c>
      <c r="D1321" s="65">
        <v>29.1</v>
      </c>
      <c r="E1321" s="66">
        <v>6</v>
      </c>
      <c r="F1321" s="67">
        <f>tblGem[[#This Row],[Aantal]]-SUMIFS(tblGem[Aantal],tblGem[Datum],tblGem[[#This Row],[Datum]]-1,tblGem[Plaats],tblGem[[#This Row],[Plaats]])</f>
        <v>2</v>
      </c>
      <c r="G1321" s="59" t="str">
        <f>INDEX(tblGemProv[Grootte],MATCH(tblGem[[#This Row],[Plaats]],tblGemProv[Gemeentenaam],0))</f>
        <v>Klein</v>
      </c>
      <c r="H1321" s="59" t="str">
        <f>INDEX(tblGemProv[Provincie],MATCH(tblGem[[#This Row],[Plaats]],tblGemProv[Gemeentenaam],0))</f>
        <v>Limburg</v>
      </c>
      <c r="I1321" s="68">
        <f>INDEX(tblGemProv[InwonerAantal],MATCH(tblGem[[#This Row],[Plaats]],tblGemProv[Gemeentenaam],0))</f>
        <v>20728</v>
      </c>
      <c r="J1321" s="69">
        <f>tblGem[[#This Row],[Aantal]]/INDEX($N$5:$N$16,MATCH(tblGem[[#This Row],[Prov]],$M$5:$M$16,0))*100000</f>
        <v>0.53705788946990596</v>
      </c>
      <c r="K1321" s="69">
        <f>tblGem[[#This Row],[Aantal]]/tblGem[[#This Row],[Inwoners]]*100000</f>
        <v>28.946352759552294</v>
      </c>
      <c r="L1321" s="59"/>
      <c r="M1321" s="60"/>
      <c r="N1321" s="58"/>
    </row>
    <row r="1322" spans="2:14" x14ac:dyDescent="0.3">
      <c r="B1322" s="63">
        <v>43912</v>
      </c>
      <c r="C1322" s="66" t="s">
        <v>253</v>
      </c>
      <c r="D1322" s="65">
        <v>36.1</v>
      </c>
      <c r="E1322" s="66">
        <v>21</v>
      </c>
      <c r="F1322" s="67">
        <f>tblGem[[#This Row],[Aantal]]-SUMIFS(tblGem[Aantal],tblGem[Datum],tblGem[[#This Row],[Datum]]-1,tblGem[Plaats],tblGem[[#This Row],[Plaats]])</f>
        <v>3</v>
      </c>
      <c r="G1322" s="59" t="str">
        <f>INDEX(tblGemProv[Grootte],MATCH(tblGem[[#This Row],[Plaats]],tblGemProv[Gemeentenaam],0))</f>
        <v>Middelgroot</v>
      </c>
      <c r="H1322" s="59" t="str">
        <f>INDEX(tblGemProv[Provincie],MATCH(tblGem[[#This Row],[Plaats]],tblGemProv[Gemeentenaam],0))</f>
        <v>Limburg</v>
      </c>
      <c r="I1322" s="68">
        <f>INDEX(tblGemProv[InwonerAantal],MATCH(tblGem[[#This Row],[Plaats]],tblGemProv[Gemeentenaam],0))</f>
        <v>57761</v>
      </c>
      <c r="J1322" s="69">
        <f>tblGem[[#This Row],[Aantal]]/INDEX($N$5:$N$16,MATCH(tblGem[[#This Row],[Prov]],$M$5:$M$16,0))*100000</f>
        <v>1.8797026131446708</v>
      </c>
      <c r="K1322" s="69">
        <f>tblGem[[#This Row],[Aantal]]/tblGem[[#This Row],[Inwoners]]*100000</f>
        <v>36.356711275774309</v>
      </c>
      <c r="L1322" s="59"/>
      <c r="M1322" s="60"/>
      <c r="N1322" s="58"/>
    </row>
    <row r="1323" spans="2:14" x14ac:dyDescent="0.3">
      <c r="B1323" s="63">
        <v>43912</v>
      </c>
      <c r="C1323" s="66" t="s">
        <v>254</v>
      </c>
      <c r="D1323" s="65">
        <v>14.3</v>
      </c>
      <c r="E1323" s="66">
        <v>11</v>
      </c>
      <c r="F1323" s="67">
        <f>tblGem[[#This Row],[Aantal]]-SUMIFS(tblGem[Aantal],tblGem[Datum],tblGem[[#This Row],[Datum]]-1,tblGem[Plaats],tblGem[[#This Row],[Plaats]])</f>
        <v>3</v>
      </c>
      <c r="G1323" s="59" t="str">
        <f>INDEX(tblGemProv[Grootte],MATCH(tblGem[[#This Row],[Plaats]],tblGemProv[Gemeentenaam],0))</f>
        <v>Middelgroot</v>
      </c>
      <c r="H1323" s="59" t="str">
        <f>INDEX(tblGemProv[Provincie],MATCH(tblGem[[#This Row],[Plaats]],tblGemProv[Gemeentenaam],0))</f>
        <v>Noord-Brabant</v>
      </c>
      <c r="I1323" s="68">
        <f>INDEX(tblGemProv[InwonerAantal],MATCH(tblGem[[#This Row],[Plaats]],tblGemProv[Gemeentenaam],0))</f>
        <v>77000</v>
      </c>
      <c r="J1323" s="69">
        <f>tblGem[[#This Row],[Aantal]]/INDEX($N$5:$N$16,MATCH(tblGem[[#This Row],[Prov]],$M$5:$M$16,0))*100000</f>
        <v>0.43507736070998299</v>
      </c>
      <c r="K1323" s="69">
        <f>tblGem[[#This Row],[Aantal]]/tblGem[[#This Row],[Inwoners]]*100000</f>
        <v>14.285714285714286</v>
      </c>
      <c r="L1323" s="59"/>
      <c r="M1323" s="60"/>
      <c r="N1323" s="58"/>
    </row>
    <row r="1324" spans="2:14" x14ac:dyDescent="0.3">
      <c r="B1324" s="63">
        <v>43912</v>
      </c>
      <c r="C1324" s="66" t="s">
        <v>255</v>
      </c>
      <c r="D1324" s="65">
        <v>21.6</v>
      </c>
      <c r="E1324" s="66">
        <v>139</v>
      </c>
      <c r="F1324" s="67">
        <f>tblGem[[#This Row],[Aantal]]-SUMIFS(tblGem[Aantal],tblGem[Datum],tblGem[[#This Row],[Datum]]-1,tblGem[Plaats],tblGem[[#This Row],[Plaats]])</f>
        <v>19</v>
      </c>
      <c r="G1324" s="59" t="str">
        <f>INDEX(tblGemProv[Grootte],MATCH(tblGem[[#This Row],[Plaats]],tblGemProv[Gemeentenaam],0))</f>
        <v>Groot</v>
      </c>
      <c r="H1324" s="59" t="str">
        <f>INDEX(tblGemProv[Provincie],MATCH(tblGem[[#This Row],[Plaats]],tblGemProv[Gemeentenaam],0))</f>
        <v>Zuid-Holland</v>
      </c>
      <c r="I1324" s="68">
        <f>INDEX(tblGemProv[InwonerAantal],MATCH(tblGem[[#This Row],[Plaats]],tblGemProv[Gemeentenaam],0))</f>
        <v>638712</v>
      </c>
      <c r="J1324" s="69">
        <f>tblGem[[#This Row],[Aantal]]/INDEX($N$5:$N$16,MATCH(tblGem[[#This Row],[Prov]],$M$5:$M$16,0))*100000</f>
        <v>3.8123866912049067</v>
      </c>
      <c r="K1324" s="69">
        <f>tblGem[[#This Row],[Aantal]]/tblGem[[#This Row],[Inwoners]]*100000</f>
        <v>21.76254712609126</v>
      </c>
      <c r="L1324" s="59"/>
      <c r="M1324" s="60"/>
      <c r="N1324" s="58"/>
    </row>
    <row r="1325" spans="2:14" x14ac:dyDescent="0.3">
      <c r="B1325" s="63">
        <v>43912</v>
      </c>
      <c r="C1325" s="66" t="s">
        <v>256</v>
      </c>
      <c r="D1325" s="65">
        <v>120.9</v>
      </c>
      <c r="E1325" s="66">
        <v>2</v>
      </c>
      <c r="F1325" s="67">
        <f>tblGem[[#This Row],[Aantal]]-SUMIFS(tblGem[Aantal],tblGem[Datum],tblGem[[#This Row],[Datum]]-1,tblGem[Plaats],tblGem[[#This Row],[Plaats]])</f>
        <v>0</v>
      </c>
      <c r="G1325" s="59" t="str">
        <f>INDEX(tblGemProv[Grootte],MATCH(tblGem[[#This Row],[Plaats]],tblGemProv[Gemeentenaam],0))</f>
        <v>Klein</v>
      </c>
      <c r="H1325" s="59" t="str">
        <f>INDEX(tblGemProv[Provincie],MATCH(tblGem[[#This Row],[Plaats]],tblGemProv[Gemeentenaam],0))</f>
        <v>Gelderland</v>
      </c>
      <c r="I1325" s="68">
        <f>INDEX(tblGemProv[InwonerAantal],MATCH(tblGem[[#This Row],[Plaats]],tblGemProv[Gemeentenaam],0))</f>
        <v>1575</v>
      </c>
      <c r="J1325" s="69">
        <f>tblGem[[#This Row],[Aantal]]/INDEX($N$5:$N$16,MATCH(tblGem[[#This Row],[Prov]],$M$5:$M$16,0))*100000</f>
        <v>9.7082524514550975E-2</v>
      </c>
      <c r="K1325" s="69">
        <f>tblGem[[#This Row],[Aantal]]/tblGem[[#This Row],[Inwoners]]*100000</f>
        <v>126.98412698412699</v>
      </c>
      <c r="L1325" s="59"/>
      <c r="M1325" s="60"/>
      <c r="N1325" s="58"/>
    </row>
    <row r="1326" spans="2:14" x14ac:dyDescent="0.3">
      <c r="B1326" s="63">
        <v>43912</v>
      </c>
      <c r="C1326" s="66" t="s">
        <v>257</v>
      </c>
      <c r="D1326" s="65">
        <v>26.6</v>
      </c>
      <c r="E1326" s="66">
        <v>6</v>
      </c>
      <c r="F1326" s="67">
        <f>tblGem[[#This Row],[Aantal]]-SUMIFS(tblGem[Aantal],tblGem[Datum],tblGem[[#This Row],[Datum]]-1,tblGem[Plaats],tblGem[[#This Row],[Plaats]])</f>
        <v>0</v>
      </c>
      <c r="G1326" s="59" t="str">
        <f>INDEX(tblGemProv[Grootte],MATCH(tblGem[[#This Row],[Plaats]],tblGemProv[Gemeentenaam],0))</f>
        <v>Klein</v>
      </c>
      <c r="H1326" s="59" t="str">
        <f>INDEX(tblGemProv[Provincie],MATCH(tblGem[[#This Row],[Plaats]],tblGemProv[Gemeentenaam],0))</f>
        <v>Noord-Brabant</v>
      </c>
      <c r="I1326" s="68">
        <f>INDEX(tblGemProv[InwonerAantal],MATCH(tblGem[[#This Row],[Plaats]],tblGemProv[Gemeentenaam],0))</f>
        <v>22401</v>
      </c>
      <c r="J1326" s="69">
        <f>tblGem[[#This Row],[Aantal]]/INDEX($N$5:$N$16,MATCH(tblGem[[#This Row],[Prov]],$M$5:$M$16,0))*100000</f>
        <v>0.23731492402362706</v>
      </c>
      <c r="K1326" s="69">
        <f>tblGem[[#This Row],[Aantal]]/tblGem[[#This Row],[Inwoners]]*100000</f>
        <v>26.784518548279099</v>
      </c>
      <c r="L1326" s="59"/>
      <c r="M1326" s="60"/>
      <c r="N1326" s="58"/>
    </row>
    <row r="1327" spans="2:14" x14ac:dyDescent="0.3">
      <c r="B1327" s="63">
        <v>43912</v>
      </c>
      <c r="C1327" s="66" t="s">
        <v>258</v>
      </c>
      <c r="D1327" s="65">
        <v>15</v>
      </c>
      <c r="E1327" s="66">
        <v>7</v>
      </c>
      <c r="F1327" s="67">
        <f>tblGem[[#This Row],[Aantal]]-SUMIFS(tblGem[Aantal],tblGem[Datum],tblGem[[#This Row],[Datum]]-1,tblGem[Plaats],tblGem[[#This Row],[Plaats]])</f>
        <v>0</v>
      </c>
      <c r="G1327" s="59" t="str">
        <f>INDEX(tblGemProv[Grootte],MATCH(tblGem[[#This Row],[Plaats]],tblGemProv[Gemeentenaam],0))</f>
        <v>Klein</v>
      </c>
      <c r="H1327" s="59" t="str">
        <f>INDEX(tblGemProv[Provincie],MATCH(tblGem[[#This Row],[Plaats]],tblGemProv[Gemeentenaam],0))</f>
        <v>Noord-Holland</v>
      </c>
      <c r="I1327" s="68">
        <f>INDEX(tblGemProv[InwonerAantal],MATCH(tblGem[[#This Row],[Plaats]],tblGemProv[Gemeentenaam],0))</f>
        <v>46379</v>
      </c>
      <c r="J1327" s="69">
        <f>tblGem[[#This Row],[Aantal]]/INDEX($N$5:$N$16,MATCH(tblGem[[#This Row],[Prov]],$M$5:$M$16,0))*100000</f>
        <v>0.24724655638528362</v>
      </c>
      <c r="K1327" s="69">
        <f>tblGem[[#This Row],[Aantal]]/tblGem[[#This Row],[Inwoners]]*100000</f>
        <v>15.09303779727894</v>
      </c>
      <c r="L1327" s="59"/>
      <c r="M1327" s="60"/>
      <c r="N1327" s="58"/>
    </row>
    <row r="1328" spans="2:14" x14ac:dyDescent="0.3">
      <c r="B1328" s="63">
        <v>43912</v>
      </c>
      <c r="C1328" s="66" t="s">
        <v>259</v>
      </c>
      <c r="D1328" s="65">
        <v>10.1</v>
      </c>
      <c r="E1328" s="66">
        <v>1</v>
      </c>
      <c r="F1328" s="67">
        <f>tblGem[[#This Row],[Aantal]]-SUMIFS(tblGem[Aantal],tblGem[Datum],tblGem[[#This Row],[Datum]]-1,tblGem[Plaats],tblGem[[#This Row],[Plaats]])</f>
        <v>1</v>
      </c>
      <c r="G1328" s="59" t="str">
        <f>INDEX(tblGemProv[Grootte],MATCH(tblGem[[#This Row],[Plaats]],tblGemProv[Gemeentenaam],0))</f>
        <v>Klein</v>
      </c>
      <c r="H1328" s="59" t="str">
        <f>INDEX(tblGemProv[Provincie],MATCH(tblGem[[#This Row],[Plaats]],tblGemProv[Gemeentenaam],0))</f>
        <v>Gelderland</v>
      </c>
      <c r="I1328" s="68">
        <f>INDEX(tblGemProv[InwonerAantal],MATCH(tblGem[[#This Row],[Plaats]],tblGemProv[Gemeentenaam],0))</f>
        <v>9751</v>
      </c>
      <c r="J1328" s="69">
        <f>tblGem[[#This Row],[Aantal]]/INDEX($N$5:$N$16,MATCH(tblGem[[#This Row],[Prov]],$M$5:$M$16,0))*100000</f>
        <v>4.8541262257275487E-2</v>
      </c>
      <c r="K1328" s="69">
        <f>tblGem[[#This Row],[Aantal]]/tblGem[[#This Row],[Inwoners]]*100000</f>
        <v>10.255358424776945</v>
      </c>
      <c r="L1328" s="59"/>
      <c r="M1328" s="60"/>
      <c r="N1328" s="58"/>
    </row>
    <row r="1329" spans="2:14" x14ac:dyDescent="0.3">
      <c r="B1329" s="63">
        <v>43912</v>
      </c>
      <c r="C1329" s="66" t="s">
        <v>260</v>
      </c>
      <c r="D1329" s="65">
        <v>10.3</v>
      </c>
      <c r="E1329" s="66">
        <v>8</v>
      </c>
      <c r="F1329" s="67">
        <f>tblGem[[#This Row],[Aantal]]-SUMIFS(tblGem[Aantal],tblGem[Datum],tblGem[[#This Row],[Datum]]-1,tblGem[Plaats],tblGem[[#This Row],[Plaats]])</f>
        <v>2</v>
      </c>
      <c r="G1329" s="59" t="str">
        <f>INDEX(tblGemProv[Grootte],MATCH(tblGem[[#This Row],[Plaats]],tblGemProv[Gemeentenaam],0))</f>
        <v>Middelgroot</v>
      </c>
      <c r="H1329" s="59" t="str">
        <f>INDEX(tblGemProv[Provincie],MATCH(tblGem[[#This Row],[Plaats]],tblGemProv[Gemeentenaam],0))</f>
        <v>Zuid-Holland</v>
      </c>
      <c r="I1329" s="68">
        <f>INDEX(tblGemProv[InwonerAantal],MATCH(tblGem[[#This Row],[Plaats]],tblGemProv[Gemeentenaam],0))</f>
        <v>77907</v>
      </c>
      <c r="J1329" s="69">
        <f>tblGem[[#This Row],[Aantal]]/INDEX($N$5:$N$16,MATCH(tblGem[[#This Row],[Prov]],$M$5:$M$16,0))*100000</f>
        <v>0.21941793906215287</v>
      </c>
      <c r="K1329" s="69">
        <f>tblGem[[#This Row],[Aantal]]/tblGem[[#This Row],[Inwoners]]*100000</f>
        <v>10.268653651148165</v>
      </c>
      <c r="L1329" s="59"/>
      <c r="M1329" s="60"/>
      <c r="N1329" s="58"/>
    </row>
    <row r="1330" spans="2:14" x14ac:dyDescent="0.3">
      <c r="B1330" s="63">
        <v>43912</v>
      </c>
      <c r="C1330" s="66" t="s">
        <v>261</v>
      </c>
      <c r="D1330" s="65">
        <v>0</v>
      </c>
      <c r="E1330" s="66">
        <v>0</v>
      </c>
      <c r="F1330" s="67">
        <f>tblGem[[#This Row],[Aantal]]-SUMIFS(tblGem[Aantal],tblGem[Datum],tblGem[[#This Row],[Datum]]-1,tblGem[Plaats],tblGem[[#This Row],[Plaats]])</f>
        <v>0</v>
      </c>
      <c r="G1330" s="59" t="str">
        <f>INDEX(tblGemProv[Grootte],MATCH(tblGem[[#This Row],[Plaats]],tblGemProv[Gemeentenaam],0))</f>
        <v>Klein</v>
      </c>
      <c r="H1330" s="59" t="str">
        <f>INDEX(tblGemProv[Provincie],MATCH(tblGem[[#This Row],[Plaats]],tblGemProv[Gemeentenaam],0))</f>
        <v>Friesland</v>
      </c>
      <c r="I1330" s="68">
        <f>INDEX(tblGemProv[InwonerAantal],MATCH(tblGem[[#This Row],[Plaats]],tblGemProv[Gemeentenaam],0))</f>
        <v>932</v>
      </c>
      <c r="J1330" s="69">
        <f>tblGem[[#This Row],[Aantal]]/INDEX($N$5:$N$16,MATCH(tblGem[[#This Row],[Prov]],$M$5:$M$16,0))*100000</f>
        <v>0</v>
      </c>
      <c r="K1330" s="69">
        <f>tblGem[[#This Row],[Aantal]]/tblGem[[#This Row],[Inwoners]]*100000</f>
        <v>0</v>
      </c>
      <c r="L1330" s="59"/>
      <c r="M1330" s="60"/>
      <c r="N1330" s="58"/>
    </row>
    <row r="1331" spans="2:14" x14ac:dyDescent="0.3">
      <c r="B1331" s="63">
        <v>43912</v>
      </c>
      <c r="C1331" s="66" t="s">
        <v>262</v>
      </c>
      <c r="D1331" s="65">
        <v>8.9</v>
      </c>
      <c r="E1331" s="66">
        <v>3</v>
      </c>
      <c r="F1331" s="67">
        <f>tblGem[[#This Row],[Aantal]]-SUMIFS(tblGem[Aantal],tblGem[Datum],tblGem[[#This Row],[Datum]]-1,tblGem[Plaats],tblGem[[#This Row],[Plaats]])</f>
        <v>0</v>
      </c>
      <c r="G1331" s="59" t="str">
        <f>INDEX(tblGemProv[Grootte],MATCH(tblGem[[#This Row],[Plaats]],tblGemProv[Gemeentenaam],0))</f>
        <v>Klein</v>
      </c>
      <c r="H1331" s="59" t="str">
        <f>INDEX(tblGemProv[Provincie],MATCH(tblGem[[#This Row],[Plaats]],tblGemProv[Gemeentenaam],0))</f>
        <v>Zeeland</v>
      </c>
      <c r="I1331" s="68">
        <f>INDEX(tblGemProv[InwonerAantal],MATCH(tblGem[[#This Row],[Plaats]],tblGemProv[Gemeentenaam],0))</f>
        <v>33687</v>
      </c>
      <c r="J1331" s="69">
        <f>tblGem[[#This Row],[Aantal]]/INDEX($N$5:$N$16,MATCH(tblGem[[#This Row],[Prov]],$M$5:$M$16,0))*100000</f>
        <v>0.78471582824139952</v>
      </c>
      <c r="K1331" s="69">
        <f>tblGem[[#This Row],[Aantal]]/tblGem[[#This Row],[Inwoners]]*100000</f>
        <v>8.90551251224508</v>
      </c>
      <c r="L1331" s="59"/>
      <c r="M1331" s="60"/>
      <c r="N1331" s="58"/>
    </row>
    <row r="1332" spans="2:14" x14ac:dyDescent="0.3">
      <c r="B1332" s="63">
        <v>43912</v>
      </c>
      <c r="C1332" s="78" t="s">
        <v>2</v>
      </c>
      <c r="D1332" s="65">
        <v>8.6999999999999993</v>
      </c>
      <c r="E1332" s="66">
        <v>47</v>
      </c>
      <c r="F1332" s="67">
        <f>tblGem[[#This Row],[Aantal]]-SUMIFS(tblGem[Aantal],tblGem[Datum],tblGem[[#This Row],[Datum]]-1,tblGem[Plaats],tblGem[[#This Row],[Plaats]])</f>
        <v>3</v>
      </c>
      <c r="G1332" s="59" t="str">
        <f>INDEX(tblGemProv[Grootte],MATCH(tblGem[[#This Row],[Plaats]],tblGemProv[Gemeentenaam],0))</f>
        <v>Groot</v>
      </c>
      <c r="H1332" s="59" t="str">
        <f>INDEX(tblGemProv[Provincie],MATCH(tblGem[[#This Row],[Plaats]],tblGemProv[Gemeentenaam],0))</f>
        <v>Zuid-Holland</v>
      </c>
      <c r="I1332" s="68">
        <f>INDEX(tblGemProv[InwonerAantal],MATCH(tblGem[[#This Row],[Plaats]],tblGemProv[Gemeentenaam],0))</f>
        <v>532561</v>
      </c>
      <c r="J1332" s="69">
        <f>tblGem[[#This Row],[Aantal]]/INDEX($N$5:$N$16,MATCH(tblGem[[#This Row],[Prov]],$M$5:$M$16,0))*100000</f>
        <v>1.2890803919901481</v>
      </c>
      <c r="K1332" s="69">
        <f>tblGem[[#This Row],[Aantal]]/tblGem[[#This Row],[Inwoners]]*100000</f>
        <v>8.8252801087574948</v>
      </c>
      <c r="L1332" s="59"/>
      <c r="M1332" s="60"/>
      <c r="N1332" s="58"/>
    </row>
    <row r="1333" spans="2:14" x14ac:dyDescent="0.3">
      <c r="B1333" s="63">
        <v>43912</v>
      </c>
      <c r="C1333" s="78" t="s">
        <v>3</v>
      </c>
      <c r="D1333" s="65">
        <v>35.700000000000003</v>
      </c>
      <c r="E1333" s="66">
        <v>55</v>
      </c>
      <c r="F1333" s="67">
        <f>tblGem[[#This Row],[Aantal]]-SUMIFS(tblGem[Aantal],tblGem[Datum],tblGem[[#This Row],[Datum]]-1,tblGem[Plaats],tblGem[[#This Row],[Plaats]])</f>
        <v>10</v>
      </c>
      <c r="G1333" s="59" t="str">
        <f>INDEX(tblGemProv[Grootte],MATCH(tblGem[[#This Row],[Plaats]],tblGemProv[Gemeentenaam],0))</f>
        <v>Groot</v>
      </c>
      <c r="H1333" s="59" t="str">
        <f>INDEX(tblGemProv[Provincie],MATCH(tblGem[[#This Row],[Plaats]],tblGemProv[Gemeentenaam],0))</f>
        <v>Noord-Brabant</v>
      </c>
      <c r="I1333" s="68">
        <f>INDEX(tblGemProv[InwonerAantal],MATCH(tblGem[[#This Row],[Plaats]],tblGemProv[Gemeentenaam],0))</f>
        <v>153434</v>
      </c>
      <c r="J1333" s="69">
        <f>tblGem[[#This Row],[Aantal]]/INDEX($N$5:$N$16,MATCH(tblGem[[#This Row],[Prov]],$M$5:$M$16,0))*100000</f>
        <v>2.1753868035499146</v>
      </c>
      <c r="K1333" s="69">
        <f>tblGem[[#This Row],[Aantal]]/tblGem[[#This Row],[Inwoners]]*100000</f>
        <v>35.84603151843789</v>
      </c>
      <c r="L1333" s="59"/>
      <c r="M1333" s="60"/>
      <c r="N1333" s="58"/>
    </row>
    <row r="1334" spans="2:14" x14ac:dyDescent="0.3">
      <c r="B1334" s="63">
        <v>43912</v>
      </c>
      <c r="C1334" s="66" t="s">
        <v>263</v>
      </c>
      <c r="D1334" s="65">
        <v>47.5</v>
      </c>
      <c r="E1334" s="66">
        <v>5</v>
      </c>
      <c r="F1334" s="67">
        <f>tblGem[[#This Row],[Aantal]]-SUMIFS(tblGem[Aantal],tblGem[Datum],tblGem[[#This Row],[Datum]]-1,tblGem[Plaats],tblGem[[#This Row],[Plaats]])</f>
        <v>0</v>
      </c>
      <c r="G1334" s="59" t="str">
        <f>INDEX(tblGemProv[Grootte],MATCH(tblGem[[#This Row],[Plaats]],tblGemProv[Gemeentenaam],0))</f>
        <v>Klein</v>
      </c>
      <c r="H1334" s="59" t="str">
        <f>INDEX(tblGemProv[Provincie],MATCH(tblGem[[#This Row],[Plaats]],tblGemProv[Gemeentenaam],0))</f>
        <v>Limburg</v>
      </c>
      <c r="I1334" s="68">
        <f>INDEX(tblGemProv[InwonerAantal],MATCH(tblGem[[#This Row],[Plaats]],tblGemProv[Gemeentenaam],0))</f>
        <v>10561</v>
      </c>
      <c r="J1334" s="69">
        <f>tblGem[[#This Row],[Aantal]]/INDEX($N$5:$N$16,MATCH(tblGem[[#This Row],[Prov]],$M$5:$M$16,0))*100000</f>
        <v>0.44754824122492165</v>
      </c>
      <c r="K1334" s="69">
        <f>tblGem[[#This Row],[Aantal]]/tblGem[[#This Row],[Inwoners]]*100000</f>
        <v>47.344001515008053</v>
      </c>
      <c r="L1334" s="59"/>
      <c r="M1334" s="60"/>
      <c r="N1334" s="58"/>
    </row>
    <row r="1335" spans="2:14" x14ac:dyDescent="0.3">
      <c r="B1335" s="63">
        <v>43912</v>
      </c>
      <c r="C1335" s="66" t="s">
        <v>264</v>
      </c>
      <c r="D1335" s="65">
        <v>112</v>
      </c>
      <c r="E1335" s="66">
        <v>13</v>
      </c>
      <c r="F1335" s="67">
        <f>tblGem[[#This Row],[Aantal]]-SUMIFS(tblGem[Aantal],tblGem[Datum],tblGem[[#This Row],[Datum]]-1,tblGem[Plaats],tblGem[[#This Row],[Plaats]])</f>
        <v>1</v>
      </c>
      <c r="G1335" s="59" t="str">
        <f>INDEX(tblGemProv[Grootte],MATCH(tblGem[[#This Row],[Plaats]],tblGemProv[Gemeentenaam],0))</f>
        <v>Klein</v>
      </c>
      <c r="H1335" s="59" t="str">
        <f>INDEX(tblGemProv[Provincie],MATCH(tblGem[[#This Row],[Plaats]],tblGemProv[Gemeentenaam],0))</f>
        <v>Noord-Brabant</v>
      </c>
      <c r="I1335" s="68">
        <f>INDEX(tblGemProv[InwonerAantal],MATCH(tblGem[[#This Row],[Plaats]],tblGemProv[Gemeentenaam],0))</f>
        <v>11577</v>
      </c>
      <c r="J1335" s="69">
        <f>tblGem[[#This Row],[Aantal]]/INDEX($N$5:$N$16,MATCH(tblGem[[#This Row],[Prov]],$M$5:$M$16,0))*100000</f>
        <v>0.51418233538452529</v>
      </c>
      <c r="K1335" s="69">
        <f>tblGem[[#This Row],[Aantal]]/tblGem[[#This Row],[Inwoners]]*100000</f>
        <v>112.29161268031442</v>
      </c>
      <c r="L1335" s="59"/>
      <c r="M1335" s="60"/>
      <c r="N1335" s="58"/>
    </row>
    <row r="1336" spans="2:14" x14ac:dyDescent="0.3">
      <c r="B1336" s="63">
        <v>43912</v>
      </c>
      <c r="C1336" s="66" t="s">
        <v>265</v>
      </c>
      <c r="D1336" s="65">
        <v>48.3</v>
      </c>
      <c r="E1336" s="66">
        <v>14</v>
      </c>
      <c r="F1336" s="67">
        <f>tblGem[[#This Row],[Aantal]]-SUMIFS(tblGem[Aantal],tblGem[Datum],tblGem[[#This Row],[Datum]]-1,tblGem[Plaats],tblGem[[#This Row],[Plaats]])</f>
        <v>2</v>
      </c>
      <c r="G1336" s="59" t="str">
        <f>INDEX(tblGemProv[Grootte],MATCH(tblGem[[#This Row],[Plaats]],tblGemProv[Gemeentenaam],0))</f>
        <v>Klein</v>
      </c>
      <c r="H1336" s="59" t="str">
        <f>INDEX(tblGemProv[Provincie],MATCH(tblGem[[#This Row],[Plaats]],tblGemProv[Gemeentenaam],0))</f>
        <v>Noord-Brabant</v>
      </c>
      <c r="I1336" s="68">
        <f>INDEX(tblGemProv[InwonerAantal],MATCH(tblGem[[#This Row],[Plaats]],tblGemProv[Gemeentenaam],0))</f>
        <v>28673</v>
      </c>
      <c r="J1336" s="69">
        <f>tblGem[[#This Row],[Aantal]]/INDEX($N$5:$N$16,MATCH(tblGem[[#This Row],[Prov]],$M$5:$M$16,0))*100000</f>
        <v>0.55373482272179653</v>
      </c>
      <c r="K1336" s="69">
        <f>tblGem[[#This Row],[Aantal]]/tblGem[[#This Row],[Inwoners]]*100000</f>
        <v>48.82642206954278</v>
      </c>
      <c r="L1336" s="59"/>
      <c r="M1336" s="60"/>
      <c r="N1336" s="58"/>
    </row>
    <row r="1337" spans="2:14" x14ac:dyDescent="0.3">
      <c r="B1337" s="63">
        <v>43912</v>
      </c>
      <c r="C1337" s="66" t="s">
        <v>266</v>
      </c>
      <c r="D1337" s="65">
        <v>63.7</v>
      </c>
      <c r="E1337" s="66">
        <v>59</v>
      </c>
      <c r="F1337" s="67">
        <f>tblGem[[#This Row],[Aantal]]-SUMIFS(tblGem[Aantal],tblGem[Datum],tblGem[[#This Row],[Datum]]-1,tblGem[Plaats],tblGem[[#This Row],[Plaats]])</f>
        <v>1</v>
      </c>
      <c r="G1337" s="59" t="str">
        <f>INDEX(tblGemProv[Grootte],MATCH(tblGem[[#This Row],[Plaats]],tblGemProv[Gemeentenaam],0))</f>
        <v>Middelgroot</v>
      </c>
      <c r="H1337" s="59" t="str">
        <f>INDEX(tblGemProv[Provincie],MATCH(tblGem[[#This Row],[Plaats]],tblGemProv[Gemeentenaam],0))</f>
        <v>Limburg</v>
      </c>
      <c r="I1337" s="68">
        <f>INDEX(tblGemProv[InwonerAantal],MATCH(tblGem[[#This Row],[Plaats]],tblGemProv[Gemeentenaam],0))</f>
        <v>92956</v>
      </c>
      <c r="J1337" s="69">
        <f>tblGem[[#This Row],[Aantal]]/INDEX($N$5:$N$16,MATCH(tblGem[[#This Row],[Prov]],$M$5:$M$16,0))*100000</f>
        <v>5.2810692464540754</v>
      </c>
      <c r="K1337" s="69">
        <f>tblGem[[#This Row],[Aantal]]/tblGem[[#This Row],[Inwoners]]*100000</f>
        <v>63.47088945307457</v>
      </c>
      <c r="L1337" s="59"/>
      <c r="M1337" s="60"/>
      <c r="N1337" s="58"/>
    </row>
    <row r="1338" spans="2:14" x14ac:dyDescent="0.3">
      <c r="B1338" s="63">
        <v>43912</v>
      </c>
      <c r="C1338" s="66" t="s">
        <v>267</v>
      </c>
      <c r="D1338" s="65">
        <v>12</v>
      </c>
      <c r="E1338" s="66">
        <v>3</v>
      </c>
      <c r="F1338" s="67">
        <f>tblGem[[#This Row],[Aantal]]-SUMIFS(tblGem[Aantal],tblGem[Datum],tblGem[[#This Row],[Datum]]-1,tblGem[Plaats],tblGem[[#This Row],[Plaats]])</f>
        <v>0</v>
      </c>
      <c r="G1338" s="59" t="str">
        <f>INDEX(tblGemProv[Grootte],MATCH(tblGem[[#This Row],[Plaats]],tblGemProv[Gemeentenaam],0))</f>
        <v>Klein</v>
      </c>
      <c r="H1338" s="59" t="str">
        <f>INDEX(tblGemProv[Provincie],MATCH(tblGem[[#This Row],[Plaats]],tblGemProv[Gemeentenaam],0))</f>
        <v>Zuid-Holland</v>
      </c>
      <c r="I1338" s="68">
        <f>INDEX(tblGemProv[InwonerAantal],MATCH(tblGem[[#This Row],[Plaats]],tblGemProv[Gemeentenaam],0))</f>
        <v>25020</v>
      </c>
      <c r="J1338" s="69">
        <f>tblGem[[#This Row],[Aantal]]/INDEX($N$5:$N$16,MATCH(tblGem[[#This Row],[Prov]],$M$5:$M$16,0))*100000</f>
        <v>8.2281727148307338E-2</v>
      </c>
      <c r="K1338" s="69">
        <f>tblGem[[#This Row],[Aantal]]/tblGem[[#This Row],[Inwoners]]*100000</f>
        <v>11.990407673860911</v>
      </c>
      <c r="L1338" s="59"/>
      <c r="M1338" s="60"/>
      <c r="N1338" s="58"/>
    </row>
    <row r="1339" spans="2:14" x14ac:dyDescent="0.3">
      <c r="B1339" s="63">
        <v>43912</v>
      </c>
      <c r="C1339" s="66" t="s">
        <v>268</v>
      </c>
      <c r="D1339" s="65">
        <v>17.100000000000001</v>
      </c>
      <c r="E1339" s="66">
        <v>4</v>
      </c>
      <c r="F1339" s="67">
        <f>tblGem[[#This Row],[Aantal]]-SUMIFS(tblGem[Aantal],tblGem[Datum],tblGem[[#This Row],[Datum]]-1,tblGem[Plaats],tblGem[[#This Row],[Plaats]])</f>
        <v>1</v>
      </c>
      <c r="G1339" s="59" t="str">
        <f>INDEX(tblGemProv[Grootte],MATCH(tblGem[[#This Row],[Plaats]],tblGemProv[Gemeentenaam],0))</f>
        <v>Klein</v>
      </c>
      <c r="H1339" s="59" t="str">
        <f>INDEX(tblGemProv[Provincie],MATCH(tblGem[[#This Row],[Plaats]],tblGemProv[Gemeentenaam],0))</f>
        <v>Zeeland</v>
      </c>
      <c r="I1339" s="68">
        <f>INDEX(tblGemProv[InwonerAantal],MATCH(tblGem[[#This Row],[Plaats]],tblGemProv[Gemeentenaam],0))</f>
        <v>23526</v>
      </c>
      <c r="J1339" s="69">
        <f>tblGem[[#This Row],[Aantal]]/INDEX($N$5:$N$16,MATCH(tblGem[[#This Row],[Prov]],$M$5:$M$16,0))*100000</f>
        <v>1.0462877709885325</v>
      </c>
      <c r="K1339" s="69">
        <f>tblGem[[#This Row],[Aantal]]/tblGem[[#This Row],[Inwoners]]*100000</f>
        <v>17.002465357476833</v>
      </c>
      <c r="L1339" s="59"/>
      <c r="M1339" s="60"/>
      <c r="N1339" s="58"/>
    </row>
    <row r="1340" spans="2:14" x14ac:dyDescent="0.3">
      <c r="B1340" s="63">
        <v>43912</v>
      </c>
      <c r="C1340" s="66" t="s">
        <v>269</v>
      </c>
      <c r="D1340" s="65">
        <v>5.4</v>
      </c>
      <c r="E1340" s="66">
        <v>3</v>
      </c>
      <c r="F1340" s="67">
        <f>tblGem[[#This Row],[Aantal]]-SUMIFS(tblGem[Aantal],tblGem[Datum],tblGem[[#This Row],[Datum]]-1,tblGem[Plaats],tblGem[[#This Row],[Plaats]])</f>
        <v>0</v>
      </c>
      <c r="G1340" s="59" t="str">
        <f>INDEX(tblGemProv[Grootte],MATCH(tblGem[[#This Row],[Plaats]],tblGemProv[Gemeentenaam],0))</f>
        <v>Middelgroot</v>
      </c>
      <c r="H1340" s="59" t="str">
        <f>INDEX(tblGemProv[Provincie],MATCH(tblGem[[#This Row],[Plaats]],tblGemProv[Gemeentenaam],0))</f>
        <v>Friesland</v>
      </c>
      <c r="I1340" s="68">
        <f>INDEX(tblGemProv[InwonerAantal],MATCH(tblGem[[#This Row],[Plaats]],tblGemProv[Gemeentenaam],0))</f>
        <v>55889</v>
      </c>
      <c r="J1340" s="69">
        <f>tblGem[[#This Row],[Aantal]]/INDEX($N$5:$N$16,MATCH(tblGem[[#This Row],[Prov]],$M$5:$M$16,0))*100000</f>
        <v>0.46348653108140681</v>
      </c>
      <c r="K1340" s="69">
        <f>tblGem[[#This Row],[Aantal]]/tblGem[[#This Row],[Inwoners]]*100000</f>
        <v>5.3677825690207372</v>
      </c>
      <c r="L1340" s="59"/>
      <c r="M1340" s="60"/>
      <c r="N1340" s="58"/>
    </row>
    <row r="1341" spans="2:14" x14ac:dyDescent="0.3">
      <c r="B1341" s="63">
        <v>43912</v>
      </c>
      <c r="C1341" s="66" t="s">
        <v>270</v>
      </c>
      <c r="D1341" s="65">
        <v>34.6</v>
      </c>
      <c r="E1341" s="66">
        <v>16</v>
      </c>
      <c r="F1341" s="67">
        <f>tblGem[[#This Row],[Aantal]]-SUMIFS(tblGem[Aantal],tblGem[Datum],tblGem[[#This Row],[Datum]]-1,tblGem[Plaats],tblGem[[#This Row],[Plaats]])</f>
        <v>1</v>
      </c>
      <c r="G1341" s="59" t="str">
        <f>INDEX(tblGemProv[Grootte],MATCH(tblGem[[#This Row],[Plaats]],tblGemProv[Gemeentenaam],0))</f>
        <v>Klein</v>
      </c>
      <c r="H1341" s="59" t="str">
        <f>INDEX(tblGemProv[Provincie],MATCH(tblGem[[#This Row],[Plaats]],tblGemProv[Gemeentenaam],0))</f>
        <v>Utrecht</v>
      </c>
      <c r="I1341" s="68">
        <f>INDEX(tblGemProv[InwonerAantal],MATCH(tblGem[[#This Row],[Plaats]],tblGemProv[Gemeentenaam],0))</f>
        <v>46089</v>
      </c>
      <c r="J1341" s="69">
        <f>tblGem[[#This Row],[Aantal]]/INDEX($N$5:$N$16,MATCH(tblGem[[#This Row],[Prov]],$M$5:$M$16,0))*100000</f>
        <v>1.2025391614393792</v>
      </c>
      <c r="K1341" s="69">
        <f>tblGem[[#This Row],[Aantal]]/tblGem[[#This Row],[Inwoners]]*100000</f>
        <v>34.715441862483459</v>
      </c>
      <c r="L1341" s="59"/>
      <c r="M1341" s="60"/>
      <c r="N1341" s="58"/>
    </row>
    <row r="1342" spans="2:14" x14ac:dyDescent="0.3">
      <c r="B1342" s="63">
        <v>43912</v>
      </c>
      <c r="C1342" s="66" t="s">
        <v>271</v>
      </c>
      <c r="D1342" s="65">
        <v>31.1</v>
      </c>
      <c r="E1342" s="66">
        <v>6</v>
      </c>
      <c r="F1342" s="67">
        <f>tblGem[[#This Row],[Aantal]]-SUMIFS(tblGem[Aantal],tblGem[Datum],tblGem[[#This Row],[Datum]]-1,tblGem[Plaats],tblGem[[#This Row],[Plaats]])</f>
        <v>1</v>
      </c>
      <c r="G1342" s="59" t="str">
        <f>INDEX(tblGemProv[Grootte],MATCH(tblGem[[#This Row],[Plaats]],tblGemProv[Gemeentenaam],0))</f>
        <v>Klein</v>
      </c>
      <c r="H1342" s="59" t="str">
        <f>INDEX(tblGemProv[Provincie],MATCH(tblGem[[#This Row],[Plaats]],tblGemProv[Gemeentenaam],0))</f>
        <v>Noord-Brabant</v>
      </c>
      <c r="I1342" s="68">
        <f>INDEX(tblGemProv[InwonerAantal],MATCH(tblGem[[#This Row],[Plaats]],tblGemProv[Gemeentenaam],0))</f>
        <v>19120</v>
      </c>
      <c r="J1342" s="69">
        <f>tblGem[[#This Row],[Aantal]]/INDEX($N$5:$N$16,MATCH(tblGem[[#This Row],[Prov]],$M$5:$M$16,0))*100000</f>
        <v>0.23731492402362706</v>
      </c>
      <c r="K1342" s="69">
        <f>tblGem[[#This Row],[Aantal]]/tblGem[[#This Row],[Inwoners]]*100000</f>
        <v>31.380753138075313</v>
      </c>
      <c r="L1342" s="59"/>
      <c r="M1342" s="60"/>
      <c r="N1342" s="58"/>
    </row>
    <row r="1343" spans="2:14" x14ac:dyDescent="0.3">
      <c r="B1343" s="63">
        <v>43912</v>
      </c>
      <c r="C1343" s="66" t="s">
        <v>272</v>
      </c>
      <c r="D1343" s="65">
        <v>59.2</v>
      </c>
      <c r="E1343" s="66">
        <v>10</v>
      </c>
      <c r="F1343" s="67">
        <f>tblGem[[#This Row],[Aantal]]-SUMIFS(tblGem[Aantal],tblGem[Datum],tblGem[[#This Row],[Datum]]-1,tblGem[Plaats],tblGem[[#This Row],[Plaats]])</f>
        <v>2</v>
      </c>
      <c r="G1343" s="59" t="str">
        <f>INDEX(tblGemProv[Grootte],MATCH(tblGem[[#This Row],[Plaats]],tblGemProv[Gemeentenaam],0))</f>
        <v>Klein</v>
      </c>
      <c r="H1343" s="59" t="str">
        <f>INDEX(tblGemProv[Provincie],MATCH(tblGem[[#This Row],[Plaats]],tblGemProv[Gemeentenaam],0))</f>
        <v>Noord-Brabant</v>
      </c>
      <c r="I1343" s="68">
        <f>INDEX(tblGemProv[InwonerAantal],MATCH(tblGem[[#This Row],[Plaats]],tblGemProv[Gemeentenaam],0))</f>
        <v>16753</v>
      </c>
      <c r="J1343" s="69">
        <f>tblGem[[#This Row],[Aantal]]/INDEX($N$5:$N$16,MATCH(tblGem[[#This Row],[Prov]],$M$5:$M$16,0))*100000</f>
        <v>0.3955248733727118</v>
      </c>
      <c r="K1343" s="69">
        <f>tblGem[[#This Row],[Aantal]]/tblGem[[#This Row],[Inwoners]]*100000</f>
        <v>59.690801647466124</v>
      </c>
      <c r="L1343" s="59"/>
      <c r="M1343" s="60"/>
      <c r="N1343" s="58"/>
    </row>
    <row r="1344" spans="2:14" x14ac:dyDescent="0.3">
      <c r="B1344" s="63">
        <v>43912</v>
      </c>
      <c r="C1344" s="66" t="s">
        <v>273</v>
      </c>
      <c r="D1344" s="65">
        <v>0</v>
      </c>
      <c r="E1344" s="66">
        <v>0</v>
      </c>
      <c r="F1344" s="67">
        <f>tblGem[[#This Row],[Aantal]]-SUMIFS(tblGem[Aantal],tblGem[Datum],tblGem[[#This Row],[Datum]]-1,tblGem[Plaats],tblGem[[#This Row],[Plaats]])</f>
        <v>0</v>
      </c>
      <c r="G1344" s="59" t="str">
        <f>INDEX(tblGemProv[Grootte],MATCH(tblGem[[#This Row],[Plaats]],tblGemProv[Gemeentenaam],0))</f>
        <v>Klein</v>
      </c>
      <c r="H1344" s="59" t="str">
        <f>INDEX(tblGemProv[Provincie],MATCH(tblGem[[#This Row],[Plaats]],tblGemProv[Gemeentenaam],0))</f>
        <v>Groningen</v>
      </c>
      <c r="I1344" s="68">
        <f>INDEX(tblGemProv[InwonerAantal],MATCH(tblGem[[#This Row],[Plaats]],tblGemProv[Gemeentenaam],0))</f>
        <v>32258</v>
      </c>
      <c r="J1344" s="69">
        <f>tblGem[[#This Row],[Aantal]]/INDEX($N$5:$N$16,MATCH(tblGem[[#This Row],[Prov]],$M$5:$M$16,0))*100000</f>
        <v>0</v>
      </c>
      <c r="K1344" s="69">
        <f>tblGem[[#This Row],[Aantal]]/tblGem[[#This Row],[Inwoners]]*100000</f>
        <v>0</v>
      </c>
      <c r="L1344" s="59"/>
      <c r="M1344" s="60"/>
      <c r="N1344" s="58"/>
    </row>
    <row r="1345" spans="2:14" x14ac:dyDescent="0.3">
      <c r="B1345" s="63">
        <v>43912</v>
      </c>
      <c r="C1345" s="66" t="s">
        <v>274</v>
      </c>
      <c r="D1345" s="65">
        <v>17.600000000000001</v>
      </c>
      <c r="E1345" s="66">
        <v>3</v>
      </c>
      <c r="F1345" s="67">
        <f>tblGem[[#This Row],[Aantal]]-SUMIFS(tblGem[Aantal],tblGem[Datum],tblGem[[#This Row],[Datum]]-1,tblGem[Plaats],tblGem[[#This Row],[Plaats]])</f>
        <v>0</v>
      </c>
      <c r="G1345" s="59" t="str">
        <f>INDEX(tblGemProv[Grootte],MATCH(tblGem[[#This Row],[Plaats]],tblGemProv[Gemeentenaam],0))</f>
        <v>Klein</v>
      </c>
      <c r="H1345" s="59" t="str">
        <f>INDEX(tblGemProv[Provincie],MATCH(tblGem[[#This Row],[Plaats]],tblGemProv[Gemeentenaam],0))</f>
        <v>Overijssel</v>
      </c>
      <c r="I1345" s="68">
        <f>INDEX(tblGemProv[InwonerAantal],MATCH(tblGem[[#This Row],[Plaats]],tblGemProv[Gemeentenaam],0))</f>
        <v>16797</v>
      </c>
      <c r="J1345" s="69">
        <f>tblGem[[#This Row],[Aantal]]/INDEX($N$5:$N$16,MATCH(tblGem[[#This Row],[Prov]],$M$5:$M$16,0))*100000</f>
        <v>0.26052951756012371</v>
      </c>
      <c r="K1345" s="69">
        <f>tblGem[[#This Row],[Aantal]]/tblGem[[#This Row],[Inwoners]]*100000</f>
        <v>17.860332202178959</v>
      </c>
      <c r="L1345" s="59"/>
      <c r="M1345" s="60"/>
      <c r="N1345" s="58"/>
    </row>
    <row r="1346" spans="2:14" x14ac:dyDescent="0.3">
      <c r="B1346" s="63">
        <v>43912</v>
      </c>
      <c r="C1346" s="66" t="s">
        <v>275</v>
      </c>
      <c r="D1346" s="65">
        <v>23</v>
      </c>
      <c r="E1346" s="66">
        <v>5</v>
      </c>
      <c r="F1346" s="67">
        <f>tblGem[[#This Row],[Aantal]]-SUMIFS(tblGem[Aantal],tblGem[Datum],tblGem[[#This Row],[Datum]]-1,tblGem[Plaats],tblGem[[#This Row],[Plaats]])</f>
        <v>0</v>
      </c>
      <c r="G1346" s="59" t="str">
        <f>INDEX(tblGemProv[Grootte],MATCH(tblGem[[#This Row],[Plaats]],tblGemProv[Gemeentenaam],0))</f>
        <v>Klein</v>
      </c>
      <c r="H1346" s="59" t="str">
        <f>INDEX(tblGemProv[Provincie],MATCH(tblGem[[#This Row],[Plaats]],tblGemProv[Gemeentenaam],0))</f>
        <v>Noord-Holland</v>
      </c>
      <c r="I1346" s="68">
        <f>INDEX(tblGemProv[InwonerAantal],MATCH(tblGem[[#This Row],[Plaats]],tblGemProv[Gemeentenaam],0))</f>
        <v>21670</v>
      </c>
      <c r="J1346" s="69">
        <f>tblGem[[#This Row],[Aantal]]/INDEX($N$5:$N$16,MATCH(tblGem[[#This Row],[Prov]],$M$5:$M$16,0))*100000</f>
        <v>0.17660468313234542</v>
      </c>
      <c r="K1346" s="69">
        <f>tblGem[[#This Row],[Aantal]]/tblGem[[#This Row],[Inwoners]]*100000</f>
        <v>23.073373327180434</v>
      </c>
      <c r="L1346" s="59"/>
      <c r="M1346" s="60"/>
      <c r="N1346" s="58"/>
    </row>
    <row r="1347" spans="2:14" x14ac:dyDescent="0.3">
      <c r="B1347" s="63">
        <v>43912</v>
      </c>
      <c r="C1347" s="66" t="s">
        <v>276</v>
      </c>
      <c r="D1347" s="65">
        <v>31.9</v>
      </c>
      <c r="E1347" s="66">
        <v>8</v>
      </c>
      <c r="F1347" s="67">
        <f>tblGem[[#This Row],[Aantal]]-SUMIFS(tblGem[Aantal],tblGem[Datum],tblGem[[#This Row],[Datum]]-1,tblGem[Plaats],tblGem[[#This Row],[Plaats]])</f>
        <v>3</v>
      </c>
      <c r="G1347" s="59" t="str">
        <f>INDEX(tblGemProv[Grootte],MATCH(tblGem[[#This Row],[Plaats]],tblGemProv[Gemeentenaam],0))</f>
        <v>Klein</v>
      </c>
      <c r="H1347" s="59" t="str">
        <f>INDEX(tblGemProv[Provincie],MATCH(tblGem[[#This Row],[Plaats]],tblGemProv[Gemeentenaam],0))</f>
        <v>Noord-Brabant</v>
      </c>
      <c r="I1347" s="68">
        <f>INDEX(tblGemProv[InwonerAantal],MATCH(tblGem[[#This Row],[Plaats]],tblGemProv[Gemeentenaam],0))</f>
        <v>24781</v>
      </c>
      <c r="J1347" s="69">
        <f>tblGem[[#This Row],[Aantal]]/INDEX($N$5:$N$16,MATCH(tblGem[[#This Row],[Prov]],$M$5:$M$16,0))*100000</f>
        <v>0.31641989869816944</v>
      </c>
      <c r="K1347" s="69">
        <f>tblGem[[#This Row],[Aantal]]/tblGem[[#This Row],[Inwoners]]*100000</f>
        <v>32.282797304386428</v>
      </c>
      <c r="L1347" s="59"/>
      <c r="M1347" s="60"/>
      <c r="N1347" s="58"/>
    </row>
    <row r="1348" spans="2:14" x14ac:dyDescent="0.3">
      <c r="B1348" s="63">
        <v>43912</v>
      </c>
      <c r="C1348" s="66" t="s">
        <v>277</v>
      </c>
      <c r="D1348" s="65">
        <v>6.8</v>
      </c>
      <c r="E1348" s="66">
        <v>3</v>
      </c>
      <c r="F1348" s="67">
        <f>tblGem[[#This Row],[Aantal]]-SUMIFS(tblGem[Aantal],tblGem[Datum],tblGem[[#This Row],[Datum]]-1,tblGem[Plaats],tblGem[[#This Row],[Plaats]])</f>
        <v>0</v>
      </c>
      <c r="G1348" s="59" t="str">
        <f>INDEX(tblGemProv[Grootte],MATCH(tblGem[[#This Row],[Plaats]],tblGemProv[Gemeentenaam],0))</f>
        <v>Klein</v>
      </c>
      <c r="H1348" s="59" t="str">
        <f>INDEX(tblGemProv[Provincie],MATCH(tblGem[[#This Row],[Plaats]],tblGemProv[Gemeentenaam],0))</f>
        <v>Overijssel</v>
      </c>
      <c r="I1348" s="68">
        <f>INDEX(tblGemProv[InwonerAantal],MATCH(tblGem[[#This Row],[Plaats]],tblGemProv[Gemeentenaam],0))</f>
        <v>43768</v>
      </c>
      <c r="J1348" s="69">
        <f>tblGem[[#This Row],[Aantal]]/INDEX($N$5:$N$16,MATCH(tblGem[[#This Row],[Prov]],$M$5:$M$16,0))*100000</f>
        <v>0.26052951756012371</v>
      </c>
      <c r="K1348" s="69">
        <f>tblGem[[#This Row],[Aantal]]/tblGem[[#This Row],[Inwoners]]*100000</f>
        <v>6.8543227929080608</v>
      </c>
      <c r="L1348" s="59"/>
      <c r="M1348" s="60"/>
      <c r="N1348" s="58"/>
    </row>
    <row r="1349" spans="2:14" x14ac:dyDescent="0.3">
      <c r="B1349" s="63">
        <v>43912</v>
      </c>
      <c r="C1349" s="66" t="s">
        <v>278</v>
      </c>
      <c r="D1349" s="65">
        <v>24</v>
      </c>
      <c r="E1349" s="66">
        <v>6</v>
      </c>
      <c r="F1349" s="67">
        <f>tblGem[[#This Row],[Aantal]]-SUMIFS(tblGem[Aantal],tblGem[Datum],tblGem[[#This Row],[Datum]]-1,tblGem[Plaats],tblGem[[#This Row],[Plaats]])</f>
        <v>1</v>
      </c>
      <c r="G1349" s="59" t="str">
        <f>INDEX(tblGemProv[Grootte],MATCH(tblGem[[#This Row],[Plaats]],tblGemProv[Gemeentenaam],0))</f>
        <v>Klein</v>
      </c>
      <c r="H1349" s="59" t="str">
        <f>INDEX(tblGemProv[Provincie],MATCH(tblGem[[#This Row],[Plaats]],tblGemProv[Gemeentenaam],0))</f>
        <v>Limburg</v>
      </c>
      <c r="I1349" s="68">
        <f>INDEX(tblGemProv[InwonerAantal],MATCH(tblGem[[#This Row],[Plaats]],tblGemProv[Gemeentenaam],0))</f>
        <v>24987</v>
      </c>
      <c r="J1349" s="69">
        <f>tblGem[[#This Row],[Aantal]]/INDEX($N$5:$N$16,MATCH(tblGem[[#This Row],[Prov]],$M$5:$M$16,0))*100000</f>
        <v>0.53705788946990596</v>
      </c>
      <c r="K1349" s="69">
        <f>tblGem[[#This Row],[Aantal]]/tblGem[[#This Row],[Inwoners]]*100000</f>
        <v>24.012486492976347</v>
      </c>
      <c r="L1349" s="59"/>
      <c r="M1349" s="60"/>
      <c r="N1349" s="58"/>
    </row>
    <row r="1350" spans="2:14" x14ac:dyDescent="0.3">
      <c r="B1350" s="63">
        <v>43912</v>
      </c>
      <c r="C1350" s="66" t="s">
        <v>279</v>
      </c>
      <c r="D1350" s="65">
        <v>18.7</v>
      </c>
      <c r="E1350" s="66">
        <v>12</v>
      </c>
      <c r="F1350" s="67">
        <f>tblGem[[#This Row],[Aantal]]-SUMIFS(tblGem[Aantal],tblGem[Datum],tblGem[[#This Row],[Datum]]-1,tblGem[Plaats],tblGem[[#This Row],[Plaats]])</f>
        <v>2</v>
      </c>
      <c r="G1350" s="59" t="str">
        <f>INDEX(tblGemProv[Grootte],MATCH(tblGem[[#This Row],[Plaats]],tblGemProv[Gemeentenaam],0))</f>
        <v>Middelgroot</v>
      </c>
      <c r="H1350" s="59" t="str">
        <f>INDEX(tblGemProv[Provincie],MATCH(tblGem[[#This Row],[Plaats]],tblGemProv[Gemeentenaam],0))</f>
        <v>Utrecht</v>
      </c>
      <c r="I1350" s="68">
        <f>INDEX(tblGemProv[InwonerAantal],MATCH(tblGem[[#This Row],[Plaats]],tblGemProv[Gemeentenaam],0))</f>
        <v>64513</v>
      </c>
      <c r="J1350" s="69">
        <f>tblGem[[#This Row],[Aantal]]/INDEX($N$5:$N$16,MATCH(tblGem[[#This Row],[Prov]],$M$5:$M$16,0))*100000</f>
        <v>0.90190437107953447</v>
      </c>
      <c r="K1350" s="69">
        <f>tblGem[[#This Row],[Aantal]]/tblGem[[#This Row],[Inwoners]]*100000</f>
        <v>18.600902143753974</v>
      </c>
      <c r="L1350" s="59"/>
      <c r="M1350" s="60"/>
      <c r="N1350" s="58"/>
    </row>
    <row r="1351" spans="2:14" x14ac:dyDescent="0.3">
      <c r="B1351" s="63">
        <v>43912</v>
      </c>
      <c r="C1351" s="66" t="s">
        <v>280</v>
      </c>
      <c r="D1351" s="65">
        <v>5.6</v>
      </c>
      <c r="E1351" s="66">
        <v>5</v>
      </c>
      <c r="F1351" s="67">
        <f>tblGem[[#This Row],[Aantal]]-SUMIFS(tblGem[Aantal],tblGem[Datum],tblGem[[#This Row],[Datum]]-1,tblGem[Plaats],tblGem[[#This Row],[Plaats]])</f>
        <v>1</v>
      </c>
      <c r="G1351" s="59" t="str">
        <f>INDEX(tblGemProv[Grootte],MATCH(tblGem[[#This Row],[Plaats]],tblGemProv[Gemeentenaam],0))</f>
        <v>Middelgroot</v>
      </c>
      <c r="H1351" s="59" t="str">
        <f>INDEX(tblGemProv[Provincie],MATCH(tblGem[[#This Row],[Plaats]],tblGemProv[Gemeentenaam],0))</f>
        <v>Friesland</v>
      </c>
      <c r="I1351" s="68">
        <f>INDEX(tblGemProv[InwonerAantal],MATCH(tblGem[[#This Row],[Plaats]],tblGemProv[Gemeentenaam],0))</f>
        <v>89583</v>
      </c>
      <c r="J1351" s="69">
        <f>tblGem[[#This Row],[Aantal]]/INDEX($N$5:$N$16,MATCH(tblGem[[#This Row],[Prov]],$M$5:$M$16,0))*100000</f>
        <v>0.77247755180234456</v>
      </c>
      <c r="K1351" s="69">
        <f>tblGem[[#This Row],[Aantal]]/tblGem[[#This Row],[Inwoners]]*100000</f>
        <v>5.581416116897179</v>
      </c>
      <c r="L1351" s="59"/>
      <c r="M1351" s="60"/>
      <c r="N1351" s="58"/>
    </row>
    <row r="1352" spans="2:14" x14ac:dyDescent="0.3">
      <c r="B1352" s="63">
        <v>43912</v>
      </c>
      <c r="C1352" s="66" t="s">
        <v>281</v>
      </c>
      <c r="D1352" s="65">
        <v>9.1999999999999993</v>
      </c>
      <c r="E1352" s="66">
        <v>5</v>
      </c>
      <c r="F1352" s="67">
        <f>tblGem[[#This Row],[Aantal]]-SUMIFS(tblGem[Aantal],tblGem[Datum],tblGem[[#This Row],[Datum]]-1,tblGem[Plaats],tblGem[[#This Row],[Plaats]])</f>
        <v>0</v>
      </c>
      <c r="G1352" s="59" t="str">
        <f>INDEX(tblGemProv[Grootte],MATCH(tblGem[[#This Row],[Plaats]],tblGemProv[Gemeentenaam],0))</f>
        <v>Middelgroot</v>
      </c>
      <c r="H1352" s="59" t="str">
        <f>INDEX(tblGemProv[Provincie],MATCH(tblGem[[#This Row],[Plaats]],tblGemProv[Gemeentenaam],0))</f>
        <v>Zeeland</v>
      </c>
      <c r="I1352" s="68">
        <f>INDEX(tblGemProv[InwonerAantal],MATCH(tblGem[[#This Row],[Plaats]],tblGemProv[Gemeentenaam],0))</f>
        <v>54440</v>
      </c>
      <c r="J1352" s="69">
        <f>tblGem[[#This Row],[Aantal]]/INDEX($N$5:$N$16,MATCH(tblGem[[#This Row],[Prov]],$M$5:$M$16,0))*100000</f>
        <v>1.307859713735666</v>
      </c>
      <c r="K1352" s="69">
        <f>tblGem[[#This Row],[Aantal]]/tblGem[[#This Row],[Inwoners]]*100000</f>
        <v>9.1844232182218946</v>
      </c>
      <c r="L1352" s="59"/>
      <c r="M1352" s="60"/>
      <c r="N1352" s="58"/>
    </row>
    <row r="1353" spans="2:14" x14ac:dyDescent="0.3">
      <c r="B1353" s="63">
        <v>43912</v>
      </c>
      <c r="C1353" s="66" t="s">
        <v>282</v>
      </c>
      <c r="D1353" s="65">
        <v>0</v>
      </c>
      <c r="E1353" s="66">
        <v>0</v>
      </c>
      <c r="F1353" s="67">
        <f>tblGem[[#This Row],[Aantal]]-SUMIFS(tblGem[Aantal],tblGem[Datum],tblGem[[#This Row],[Datum]]-1,tblGem[Plaats],tblGem[[#This Row],[Plaats]])</f>
        <v>0</v>
      </c>
      <c r="G1353" s="59" t="str">
        <f>INDEX(tblGemProv[Grootte],MATCH(tblGem[[#This Row],[Plaats]],tblGemProv[Gemeentenaam],0))</f>
        <v>Klein</v>
      </c>
      <c r="H1353" s="59" t="str">
        <f>INDEX(tblGemProv[Provincie],MATCH(tblGem[[#This Row],[Plaats]],tblGemProv[Gemeentenaam],0))</f>
        <v>Friesland</v>
      </c>
      <c r="I1353" s="68">
        <f>INDEX(tblGemProv[InwonerAantal],MATCH(tblGem[[#This Row],[Plaats]],tblGemProv[Gemeentenaam],0))</f>
        <v>4906</v>
      </c>
      <c r="J1353" s="69">
        <f>tblGem[[#This Row],[Aantal]]/INDEX($N$5:$N$16,MATCH(tblGem[[#This Row],[Prov]],$M$5:$M$16,0))*100000</f>
        <v>0</v>
      </c>
      <c r="K1353" s="69">
        <f>tblGem[[#This Row],[Aantal]]/tblGem[[#This Row],[Inwoners]]*100000</f>
        <v>0</v>
      </c>
      <c r="L1353" s="59"/>
      <c r="M1353" s="60"/>
      <c r="N1353" s="58"/>
    </row>
    <row r="1354" spans="2:14" x14ac:dyDescent="0.3">
      <c r="B1354" s="63">
        <v>43912</v>
      </c>
      <c r="C1354" s="66" t="s">
        <v>283</v>
      </c>
      <c r="D1354" s="65">
        <v>22.1</v>
      </c>
      <c r="E1354" s="66">
        <v>3</v>
      </c>
      <c r="F1354" s="67">
        <f>tblGem[[#This Row],[Aantal]]-SUMIFS(tblGem[Aantal],tblGem[Datum],tblGem[[#This Row],[Datum]]-1,tblGem[Plaats],tblGem[[#This Row],[Plaats]])</f>
        <v>0</v>
      </c>
      <c r="G1354" s="59" t="str">
        <f>INDEX(tblGemProv[Grootte],MATCH(tblGem[[#This Row],[Plaats]],tblGemProv[Gemeentenaam],0))</f>
        <v>Klein</v>
      </c>
      <c r="H1354" s="59" t="str">
        <f>INDEX(tblGemProv[Provincie],MATCH(tblGem[[#This Row],[Plaats]],tblGemProv[Gemeentenaam],0))</f>
        <v>Noord-Holland</v>
      </c>
      <c r="I1354" s="68">
        <f>INDEX(tblGemProv[InwonerAantal],MATCH(tblGem[[#This Row],[Plaats]],tblGemProv[Gemeentenaam],0))</f>
        <v>13584</v>
      </c>
      <c r="J1354" s="69">
        <f>tblGem[[#This Row],[Aantal]]/INDEX($N$5:$N$16,MATCH(tblGem[[#This Row],[Prov]],$M$5:$M$16,0))*100000</f>
        <v>0.10596280987940725</v>
      </c>
      <c r="K1354" s="69">
        <f>tblGem[[#This Row],[Aantal]]/tblGem[[#This Row],[Inwoners]]*100000</f>
        <v>22.084805653710248</v>
      </c>
      <c r="L1354" s="59"/>
      <c r="M1354" s="60"/>
      <c r="N1354" s="58"/>
    </row>
    <row r="1355" spans="2:14" x14ac:dyDescent="0.3">
      <c r="B1355" s="63">
        <v>43912</v>
      </c>
      <c r="C1355" s="66" t="s">
        <v>284</v>
      </c>
      <c r="D1355" s="65">
        <v>18.899999999999999</v>
      </c>
      <c r="E1355" s="66">
        <v>7</v>
      </c>
      <c r="F1355" s="67">
        <f>tblGem[[#This Row],[Aantal]]-SUMIFS(tblGem[Aantal],tblGem[Datum],tblGem[[#This Row],[Datum]]-1,tblGem[Plaats],tblGem[[#This Row],[Plaats]])</f>
        <v>2</v>
      </c>
      <c r="G1355" s="59" t="str">
        <f>INDEX(tblGemProv[Grootte],MATCH(tblGem[[#This Row],[Plaats]],tblGemProv[Gemeentenaam],0))</f>
        <v>Klein</v>
      </c>
      <c r="H1355" s="59" t="str">
        <f>INDEX(tblGemProv[Provincie],MATCH(tblGem[[#This Row],[Plaats]],tblGemProv[Gemeentenaam],0))</f>
        <v>Zuid-Holland</v>
      </c>
      <c r="I1355" s="68">
        <f>INDEX(tblGemProv[InwonerAantal],MATCH(tblGem[[#This Row],[Plaats]],tblGemProv[Gemeentenaam],0))</f>
        <v>36584</v>
      </c>
      <c r="J1355" s="69">
        <f>tblGem[[#This Row],[Aantal]]/INDEX($N$5:$N$16,MATCH(tblGem[[#This Row],[Prov]],$M$5:$M$16,0))*100000</f>
        <v>0.19199069667938376</v>
      </c>
      <c r="K1355" s="69">
        <f>tblGem[[#This Row],[Aantal]]/tblGem[[#This Row],[Inwoners]]*100000</f>
        <v>19.134047671113056</v>
      </c>
      <c r="L1355" s="59"/>
      <c r="M1355" s="60"/>
      <c r="N1355" s="58"/>
    </row>
    <row r="1356" spans="2:14" x14ac:dyDescent="0.3">
      <c r="B1356" s="63">
        <v>43912</v>
      </c>
      <c r="C1356" s="66" t="s">
        <v>285</v>
      </c>
      <c r="D1356" s="65">
        <v>27.2</v>
      </c>
      <c r="E1356" s="66">
        <v>7</v>
      </c>
      <c r="F1356" s="67">
        <f>tblGem[[#This Row],[Aantal]]-SUMIFS(tblGem[Aantal],tblGem[Datum],tblGem[[#This Row],[Datum]]-1,tblGem[Plaats],tblGem[[#This Row],[Plaats]])</f>
        <v>0</v>
      </c>
      <c r="G1356" s="59" t="str">
        <f>INDEX(tblGemProv[Grootte],MATCH(tblGem[[#This Row],[Plaats]],tblGemProv[Gemeentenaam],0))</f>
        <v>Klein</v>
      </c>
      <c r="H1356" s="59" t="str">
        <f>INDEX(tblGemProv[Provincie],MATCH(tblGem[[#This Row],[Plaats]],tblGemProv[Gemeentenaam],0))</f>
        <v>Zeeland</v>
      </c>
      <c r="I1356" s="68">
        <f>INDEX(tblGemProv[InwonerAantal],MATCH(tblGem[[#This Row],[Plaats]],tblGemProv[Gemeentenaam],0))</f>
        <v>25583</v>
      </c>
      <c r="J1356" s="69">
        <f>tblGem[[#This Row],[Aantal]]/INDEX($N$5:$N$16,MATCH(tblGem[[#This Row],[Prov]],$M$5:$M$16,0))*100000</f>
        <v>1.8310035992299323</v>
      </c>
      <c r="K1356" s="69">
        <f>tblGem[[#This Row],[Aantal]]/tblGem[[#This Row],[Inwoners]]*100000</f>
        <v>27.361920025016612</v>
      </c>
      <c r="L1356" s="59"/>
      <c r="M1356" s="60"/>
      <c r="N1356" s="58"/>
    </row>
    <row r="1357" spans="2:14" x14ac:dyDescent="0.3">
      <c r="B1357" s="63">
        <v>43912</v>
      </c>
      <c r="C1357" s="66" t="s">
        <v>286</v>
      </c>
      <c r="D1357" s="65">
        <v>11.9</v>
      </c>
      <c r="E1357" s="66">
        <v>5</v>
      </c>
      <c r="F1357" s="67">
        <f>tblGem[[#This Row],[Aantal]]-SUMIFS(tblGem[Aantal],tblGem[Datum],tblGem[[#This Row],[Datum]]-1,tblGem[Plaats],tblGem[[#This Row],[Plaats]])</f>
        <v>1</v>
      </c>
      <c r="G1357" s="59" t="str">
        <f>INDEX(tblGemProv[Grootte],MATCH(tblGem[[#This Row],[Plaats]],tblGemProv[Gemeentenaam],0))</f>
        <v>Klein</v>
      </c>
      <c r="H1357" s="59" t="str">
        <f>INDEX(tblGemProv[Provincie],MATCH(tblGem[[#This Row],[Plaats]],tblGemProv[Gemeentenaam],0))</f>
        <v>Gelderland</v>
      </c>
      <c r="I1357" s="68">
        <f>INDEX(tblGemProv[InwonerAantal],MATCH(tblGem[[#This Row],[Plaats]],tblGemProv[Gemeentenaam],0))</f>
        <v>41465</v>
      </c>
      <c r="J1357" s="69">
        <f>tblGem[[#This Row],[Aantal]]/INDEX($N$5:$N$16,MATCH(tblGem[[#This Row],[Prov]],$M$5:$M$16,0))*100000</f>
        <v>0.24270631128637743</v>
      </c>
      <c r="K1357" s="69">
        <f>tblGem[[#This Row],[Aantal]]/tblGem[[#This Row],[Inwoners]]*100000</f>
        <v>12.058362474375979</v>
      </c>
      <c r="L1357" s="59"/>
      <c r="M1357" s="60"/>
      <c r="N1357" s="58"/>
    </row>
    <row r="1358" spans="2:14" x14ac:dyDescent="0.3">
      <c r="B1358" s="63">
        <v>43912</v>
      </c>
      <c r="C1358" s="66" t="s">
        <v>287</v>
      </c>
      <c r="D1358" s="65">
        <v>81.900000000000006</v>
      </c>
      <c r="E1358" s="66">
        <v>178</v>
      </c>
      <c r="F1358" s="67">
        <f>tblGem[[#This Row],[Aantal]]-SUMIFS(tblGem[Aantal],tblGem[Datum],tblGem[[#This Row],[Datum]]-1,tblGem[Plaats],tblGem[[#This Row],[Plaats]])</f>
        <v>24</v>
      </c>
      <c r="G1358" s="59" t="str">
        <f>INDEX(tblGemProv[Grootte],MATCH(tblGem[[#This Row],[Plaats]],tblGemProv[Gemeentenaam],0))</f>
        <v>Groot</v>
      </c>
      <c r="H1358" s="59" t="str">
        <f>INDEX(tblGemProv[Provincie],MATCH(tblGem[[#This Row],[Plaats]],tblGemProv[Gemeentenaam],0))</f>
        <v>Noord-Brabant</v>
      </c>
      <c r="I1358" s="68">
        <f>INDEX(tblGemProv[InwonerAantal],MATCH(tblGem[[#This Row],[Plaats]],tblGemProv[Gemeentenaam],0))</f>
        <v>215521</v>
      </c>
      <c r="J1358" s="69">
        <f>tblGem[[#This Row],[Aantal]]/INDEX($N$5:$N$16,MATCH(tblGem[[#This Row],[Prov]],$M$5:$M$16,0))*100000</f>
        <v>7.0403427460342698</v>
      </c>
      <c r="K1358" s="69">
        <f>tblGem[[#This Row],[Aantal]]/tblGem[[#This Row],[Inwoners]]*100000</f>
        <v>82.590559620640207</v>
      </c>
      <c r="L1358" s="59"/>
      <c r="M1358" s="60"/>
      <c r="N1358" s="58"/>
    </row>
    <row r="1359" spans="2:14" x14ac:dyDescent="0.3">
      <c r="B1359" s="63">
        <v>43912</v>
      </c>
      <c r="C1359" s="66" t="s">
        <v>288</v>
      </c>
      <c r="D1359" s="65">
        <v>14.1</v>
      </c>
      <c r="E1359" s="66">
        <v>3</v>
      </c>
      <c r="F1359" s="67">
        <f>tblGem[[#This Row],[Aantal]]-SUMIFS(tblGem[Aantal],tblGem[Datum],tblGem[[#This Row],[Datum]]-1,tblGem[Plaats],tblGem[[#This Row],[Plaats]])</f>
        <v>0</v>
      </c>
      <c r="G1359" s="59" t="str">
        <f>INDEX(tblGemProv[Grootte],MATCH(tblGem[[#This Row],[Plaats]],tblGemProv[Gemeentenaam],0))</f>
        <v>Klein</v>
      </c>
      <c r="H1359" s="59" t="str">
        <f>INDEX(tblGemProv[Provincie],MATCH(tblGem[[#This Row],[Plaats]],tblGemProv[Gemeentenaam],0))</f>
        <v>Overijssel</v>
      </c>
      <c r="I1359" s="68">
        <f>INDEX(tblGemProv[InwonerAantal],MATCH(tblGem[[#This Row],[Plaats]],tblGemProv[Gemeentenaam],0))</f>
        <v>21213</v>
      </c>
      <c r="J1359" s="69">
        <f>tblGem[[#This Row],[Aantal]]/INDEX($N$5:$N$16,MATCH(tblGem[[#This Row],[Prov]],$M$5:$M$16,0))*100000</f>
        <v>0.26052951756012371</v>
      </c>
      <c r="K1359" s="69">
        <f>tblGem[[#This Row],[Aantal]]/tblGem[[#This Row],[Inwoners]]*100000</f>
        <v>14.142271248762549</v>
      </c>
      <c r="L1359" s="59"/>
      <c r="M1359" s="60"/>
      <c r="N1359" s="58"/>
    </row>
    <row r="1360" spans="2:14" x14ac:dyDescent="0.3">
      <c r="B1360" s="63">
        <v>43912</v>
      </c>
      <c r="C1360" s="66" t="s">
        <v>289</v>
      </c>
      <c r="D1360" s="65">
        <v>3</v>
      </c>
      <c r="E1360" s="66">
        <v>1</v>
      </c>
      <c r="F1360" s="67">
        <f>tblGem[[#This Row],[Aantal]]-SUMIFS(tblGem[Aantal],tblGem[Datum],tblGem[[#This Row],[Datum]]-1,tblGem[Plaats],tblGem[[#This Row],[Plaats]])</f>
        <v>0</v>
      </c>
      <c r="G1360" s="59" t="str">
        <f>INDEX(tblGemProv[Grootte],MATCH(tblGem[[#This Row],[Plaats]],tblGemProv[Gemeentenaam],0))</f>
        <v>Klein</v>
      </c>
      <c r="H1360" s="59" t="str">
        <f>INDEX(tblGemProv[Provincie],MATCH(tblGem[[#This Row],[Plaats]],tblGemProv[Gemeentenaam],0))</f>
        <v>Overijssel</v>
      </c>
      <c r="I1360" s="68">
        <f>INDEX(tblGemProv[InwonerAantal],MATCH(tblGem[[#This Row],[Plaats]],tblGemProv[Gemeentenaam],0))</f>
        <v>33903</v>
      </c>
      <c r="J1360" s="69">
        <f>tblGem[[#This Row],[Aantal]]/INDEX($N$5:$N$16,MATCH(tblGem[[#This Row],[Prov]],$M$5:$M$16,0))*100000</f>
        <v>8.6843172520041229E-2</v>
      </c>
      <c r="K1360" s="69">
        <f>tblGem[[#This Row],[Aantal]]/tblGem[[#This Row],[Inwoners]]*100000</f>
        <v>2.9495914815798012</v>
      </c>
      <c r="L1360" s="59"/>
      <c r="M1360" s="60"/>
      <c r="N1360" s="58"/>
    </row>
    <row r="1361" spans="2:14" x14ac:dyDescent="0.3">
      <c r="B1361" s="63">
        <v>43912</v>
      </c>
      <c r="C1361" s="66" t="s">
        <v>290</v>
      </c>
      <c r="D1361" s="65">
        <v>23.7</v>
      </c>
      <c r="E1361" s="66">
        <v>8</v>
      </c>
      <c r="F1361" s="67">
        <f>tblGem[[#This Row],[Aantal]]-SUMIFS(tblGem[Aantal],tblGem[Datum],tblGem[[#This Row],[Datum]]-1,tblGem[Plaats],tblGem[[#This Row],[Plaats]])</f>
        <v>1</v>
      </c>
      <c r="G1361" s="59" t="str">
        <f>INDEX(tblGemProv[Grootte],MATCH(tblGem[[#This Row],[Plaats]],tblGemProv[Gemeentenaam],0))</f>
        <v>Klein</v>
      </c>
      <c r="H1361" s="59" t="str">
        <f>INDEX(tblGemProv[Provincie],MATCH(tblGem[[#This Row],[Plaats]],tblGemProv[Gemeentenaam],0))</f>
        <v>Drenthe</v>
      </c>
      <c r="I1361" s="68">
        <f>INDEX(tblGemProv[InwonerAantal],MATCH(tblGem[[#This Row],[Plaats]],tblGemProv[Gemeentenaam],0))</f>
        <v>33462</v>
      </c>
      <c r="J1361" s="69">
        <f>tblGem[[#This Row],[Aantal]]/INDEX($N$5:$N$16,MATCH(tblGem[[#This Row],[Prov]],$M$5:$M$16,0))*100000</f>
        <v>1.6256858362121518</v>
      </c>
      <c r="K1361" s="69">
        <f>tblGem[[#This Row],[Aantal]]/tblGem[[#This Row],[Inwoners]]*100000</f>
        <v>23.90771621540852</v>
      </c>
      <c r="L1361" s="59"/>
      <c r="M1361" s="60"/>
      <c r="N1361" s="58"/>
    </row>
    <row r="1362" spans="2:14" x14ac:dyDescent="0.3">
      <c r="B1362" s="63">
        <v>43912</v>
      </c>
      <c r="C1362" s="66" t="s">
        <v>291</v>
      </c>
      <c r="D1362" s="65">
        <v>3.1</v>
      </c>
      <c r="E1362" s="66">
        <v>1</v>
      </c>
      <c r="F1362" s="67">
        <f>tblGem[[#This Row],[Aantal]]-SUMIFS(tblGem[Aantal],tblGem[Datum],tblGem[[#This Row],[Datum]]-1,tblGem[Plaats],tblGem[[#This Row],[Plaats]])</f>
        <v>0</v>
      </c>
      <c r="G1362" s="59" t="str">
        <f>INDEX(tblGemProv[Grootte],MATCH(tblGem[[#This Row],[Plaats]],tblGemProv[Gemeentenaam],0))</f>
        <v>Klein</v>
      </c>
      <c r="H1362" s="59" t="str">
        <f>INDEX(tblGemProv[Provincie],MATCH(tblGem[[#This Row],[Plaats]],tblGemProv[Gemeentenaam],0))</f>
        <v>Friesland</v>
      </c>
      <c r="I1362" s="68">
        <f>INDEX(tblGemProv[InwonerAantal],MATCH(tblGem[[#This Row],[Plaats]],tblGemProv[Gemeentenaam],0))</f>
        <v>31870</v>
      </c>
      <c r="J1362" s="69">
        <f>tblGem[[#This Row],[Aantal]]/INDEX($N$5:$N$16,MATCH(tblGem[[#This Row],[Prov]],$M$5:$M$16,0))*100000</f>
        <v>0.15449551036046894</v>
      </c>
      <c r="K1362" s="69">
        <f>tblGem[[#This Row],[Aantal]]/tblGem[[#This Row],[Inwoners]]*100000</f>
        <v>3.1377470975839352</v>
      </c>
      <c r="L1362" s="59"/>
      <c r="M1362" s="60"/>
      <c r="N1362" s="58"/>
    </row>
    <row r="1363" spans="2:14" x14ac:dyDescent="0.3">
      <c r="B1363" s="63">
        <v>43912</v>
      </c>
      <c r="C1363" s="66" t="s">
        <v>292</v>
      </c>
      <c r="D1363" s="65">
        <v>196.3</v>
      </c>
      <c r="E1363" s="66">
        <v>82</v>
      </c>
      <c r="F1363" s="67">
        <f>tblGem[[#This Row],[Aantal]]-SUMIFS(tblGem[Aantal],tblGem[Datum],tblGem[[#This Row],[Datum]]-1,tblGem[Plaats],tblGem[[#This Row],[Plaats]])</f>
        <v>6</v>
      </c>
      <c r="G1363" s="59" t="str">
        <f>INDEX(tblGemProv[Grootte],MATCH(tblGem[[#This Row],[Plaats]],tblGemProv[Gemeentenaam],0))</f>
        <v>Klein</v>
      </c>
      <c r="H1363" s="59" t="str">
        <f>INDEX(tblGemProv[Provincie],MATCH(tblGem[[#This Row],[Plaats]],tblGemProv[Gemeentenaam],0))</f>
        <v>Noord-Brabant</v>
      </c>
      <c r="I1363" s="68">
        <f>INDEX(tblGemProv[InwonerAantal],MATCH(tblGem[[#This Row],[Plaats]],tblGemProv[Gemeentenaam],0))</f>
        <v>41725</v>
      </c>
      <c r="J1363" s="69">
        <f>tblGem[[#This Row],[Aantal]]/INDEX($N$5:$N$16,MATCH(tblGem[[#This Row],[Prov]],$M$5:$M$16,0))*100000</f>
        <v>3.2433039616562369</v>
      </c>
      <c r="K1363" s="69">
        <f>tblGem[[#This Row],[Aantal]]/tblGem[[#This Row],[Inwoners]]*100000</f>
        <v>196.52486518873576</v>
      </c>
      <c r="L1363" s="59"/>
      <c r="M1363" s="60"/>
      <c r="N1363" s="58"/>
    </row>
    <row r="1364" spans="2:14" x14ac:dyDescent="0.3">
      <c r="B1364" s="63">
        <v>43912</v>
      </c>
      <c r="C1364" s="66" t="s">
        <v>293</v>
      </c>
      <c r="D1364" s="65">
        <v>29.6</v>
      </c>
      <c r="E1364" s="66">
        <v>4</v>
      </c>
      <c r="F1364" s="67">
        <f>tblGem[[#This Row],[Aantal]]-SUMIFS(tblGem[Aantal],tblGem[Datum],tblGem[[#This Row],[Datum]]-1,tblGem[Plaats],tblGem[[#This Row],[Plaats]])</f>
        <v>2</v>
      </c>
      <c r="G1364" s="59" t="str">
        <f>INDEX(tblGemProv[Grootte],MATCH(tblGem[[#This Row],[Plaats]],tblGemProv[Gemeentenaam],0))</f>
        <v>Klein</v>
      </c>
      <c r="H1364" s="59" t="str">
        <f>INDEX(tblGemProv[Provincie],MATCH(tblGem[[#This Row],[Plaats]],tblGemProv[Gemeentenaam],0))</f>
        <v>Noord-Holland</v>
      </c>
      <c r="I1364" s="68">
        <f>INDEX(tblGemProv[InwonerAantal],MATCH(tblGem[[#This Row],[Plaats]],tblGemProv[Gemeentenaam],0))</f>
        <v>13520</v>
      </c>
      <c r="J1364" s="69">
        <f>tblGem[[#This Row],[Aantal]]/INDEX($N$5:$N$16,MATCH(tblGem[[#This Row],[Prov]],$M$5:$M$16,0))*100000</f>
        <v>0.14128374650587636</v>
      </c>
      <c r="K1364" s="69">
        <f>tblGem[[#This Row],[Aantal]]/tblGem[[#This Row],[Inwoners]]*100000</f>
        <v>29.585798816568047</v>
      </c>
      <c r="L1364" s="59"/>
      <c r="M1364" s="60"/>
      <c r="N1364" s="58"/>
    </row>
    <row r="1365" spans="2:14" x14ac:dyDescent="0.3">
      <c r="B1365" s="63">
        <v>43912</v>
      </c>
      <c r="C1365" s="66" t="s">
        <v>294</v>
      </c>
      <c r="D1365" s="65">
        <v>6.8</v>
      </c>
      <c r="E1365" s="66">
        <v>2</v>
      </c>
      <c r="F1365" s="67">
        <f>tblGem[[#This Row],[Aantal]]-SUMIFS(tblGem[Aantal],tblGem[Datum],tblGem[[#This Row],[Datum]]-1,tblGem[Plaats],tblGem[[#This Row],[Plaats]])</f>
        <v>0</v>
      </c>
      <c r="G1365" s="59" t="str">
        <f>INDEX(tblGemProv[Grootte],MATCH(tblGem[[#This Row],[Plaats]],tblGemProv[Gemeentenaam],0))</f>
        <v>Klein</v>
      </c>
      <c r="H1365" s="59" t="str">
        <f>INDEX(tblGemProv[Provincie],MATCH(tblGem[[#This Row],[Plaats]],tblGemProv[Gemeentenaam],0))</f>
        <v>Noord-Holland</v>
      </c>
      <c r="I1365" s="68">
        <f>INDEX(tblGemProv[InwonerAantal],MATCH(tblGem[[#This Row],[Plaats]],tblGemProv[Gemeentenaam],0))</f>
        <v>29445</v>
      </c>
      <c r="J1365" s="69">
        <f>tblGem[[#This Row],[Aantal]]/INDEX($N$5:$N$16,MATCH(tblGem[[#This Row],[Prov]],$M$5:$M$16,0))*100000</f>
        <v>7.0641873252938178E-2</v>
      </c>
      <c r="K1365" s="69">
        <f>tblGem[[#This Row],[Aantal]]/tblGem[[#This Row],[Inwoners]]*100000</f>
        <v>6.7923246731193752</v>
      </c>
      <c r="L1365" s="59"/>
      <c r="M1365" s="60"/>
      <c r="N1365" s="58"/>
    </row>
    <row r="1366" spans="2:14" x14ac:dyDescent="0.3">
      <c r="B1366" s="63">
        <v>43912</v>
      </c>
      <c r="C1366" s="66" t="s">
        <v>295</v>
      </c>
      <c r="D1366" s="65">
        <v>33.700000000000003</v>
      </c>
      <c r="E1366" s="66">
        <v>7</v>
      </c>
      <c r="F1366" s="67">
        <f>tblGem[[#This Row],[Aantal]]-SUMIFS(tblGem[Aantal],tblGem[Datum],tblGem[[#This Row],[Datum]]-1,tblGem[Plaats],tblGem[[#This Row],[Plaats]])</f>
        <v>1</v>
      </c>
      <c r="G1366" s="59" t="str">
        <f>INDEX(tblGemProv[Grootte],MATCH(tblGem[[#This Row],[Plaats]],tblGemProv[Gemeentenaam],0))</f>
        <v>Klein</v>
      </c>
      <c r="H1366" s="59" t="str">
        <f>INDEX(tblGemProv[Provincie],MATCH(tblGem[[#This Row],[Plaats]],tblGemProv[Gemeentenaam],0))</f>
        <v>Flevoland</v>
      </c>
      <c r="I1366" s="68">
        <f>INDEX(tblGemProv[InwonerAantal],MATCH(tblGem[[#This Row],[Plaats]],tblGemProv[Gemeentenaam],0))</f>
        <v>20524</v>
      </c>
      <c r="J1366" s="69">
        <f>tblGem[[#This Row],[Aantal]]/INDEX($N$5:$N$16,MATCH(tblGem[[#This Row],[Prov]],$M$5:$M$16,0))*100000</f>
        <v>1.7003910899506889</v>
      </c>
      <c r="K1366" s="69">
        <f>tblGem[[#This Row],[Aantal]]/tblGem[[#This Row],[Inwoners]]*100000</f>
        <v>34.106412005457024</v>
      </c>
      <c r="L1366" s="59"/>
      <c r="M1366" s="60"/>
      <c r="N1366" s="58"/>
    </row>
    <row r="1367" spans="2:14" x14ac:dyDescent="0.3">
      <c r="B1367" s="63">
        <v>43912</v>
      </c>
      <c r="C1367" s="66" t="s">
        <v>296</v>
      </c>
      <c r="D1367" s="65">
        <v>37.1</v>
      </c>
      <c r="E1367" s="66">
        <v>131</v>
      </c>
      <c r="F1367" s="67">
        <f>tblGem[[#This Row],[Aantal]]-SUMIFS(tblGem[Aantal],tblGem[Datum],tblGem[[#This Row],[Datum]]-1,tblGem[Plaats],tblGem[[#This Row],[Plaats]])</f>
        <v>10</v>
      </c>
      <c r="G1367" s="59" t="str">
        <f>INDEX(tblGemProv[Grootte],MATCH(tblGem[[#This Row],[Plaats]],tblGemProv[Gemeentenaam],0))</f>
        <v>Groot</v>
      </c>
      <c r="H1367" s="59" t="str">
        <f>INDEX(tblGemProv[Provincie],MATCH(tblGem[[#This Row],[Plaats]],tblGemProv[Gemeentenaam],0))</f>
        <v>Utrecht</v>
      </c>
      <c r="I1367" s="68">
        <f>INDEX(tblGemProv[InwonerAantal],MATCH(tblGem[[#This Row],[Plaats]],tblGemProv[Gemeentenaam],0))</f>
        <v>347483</v>
      </c>
      <c r="J1367" s="69">
        <f>tblGem[[#This Row],[Aantal]]/INDEX($N$5:$N$16,MATCH(tblGem[[#This Row],[Prov]],$M$5:$M$16,0))*100000</f>
        <v>9.8457893842849185</v>
      </c>
      <c r="K1367" s="69">
        <f>tblGem[[#This Row],[Aantal]]/tblGem[[#This Row],[Inwoners]]*100000</f>
        <v>37.699686027805676</v>
      </c>
      <c r="L1367" s="59"/>
      <c r="M1367" s="60"/>
      <c r="N1367" s="58"/>
    </row>
    <row r="1368" spans="2:14" x14ac:dyDescent="0.3">
      <c r="B1368" s="63">
        <v>43912</v>
      </c>
      <c r="C1368" s="66" t="s">
        <v>297</v>
      </c>
      <c r="D1368" s="65">
        <v>22.2</v>
      </c>
      <c r="E1368" s="66">
        <v>11</v>
      </c>
      <c r="F1368" s="67">
        <f>tblGem[[#This Row],[Aantal]]-SUMIFS(tblGem[Aantal],tblGem[Datum],tblGem[[#This Row],[Datum]]-1,tblGem[Plaats],tblGem[[#This Row],[Plaats]])</f>
        <v>3</v>
      </c>
      <c r="G1368" s="59" t="str">
        <f>INDEX(tblGemProv[Grootte],MATCH(tblGem[[#This Row],[Plaats]],tblGemProv[Gemeentenaam],0))</f>
        <v>Klein</v>
      </c>
      <c r="H1368" s="59" t="str">
        <f>INDEX(tblGemProv[Provincie],MATCH(tblGem[[#This Row],[Plaats]],tblGemProv[Gemeentenaam],0))</f>
        <v>Utrecht</v>
      </c>
      <c r="I1368" s="68">
        <f>INDEX(tblGemProv[InwonerAantal],MATCH(tblGem[[#This Row],[Plaats]],tblGemProv[Gemeentenaam],0))</f>
        <v>49314</v>
      </c>
      <c r="J1368" s="69">
        <f>tblGem[[#This Row],[Aantal]]/INDEX($N$5:$N$16,MATCH(tblGem[[#This Row],[Prov]],$M$5:$M$16,0))*100000</f>
        <v>0.82674567348957317</v>
      </c>
      <c r="K1368" s="69">
        <f>tblGem[[#This Row],[Aantal]]/tblGem[[#This Row],[Inwoners]]*100000</f>
        <v>22.306038853064038</v>
      </c>
      <c r="L1368" s="59"/>
      <c r="M1368" s="60"/>
      <c r="N1368" s="58"/>
    </row>
    <row r="1369" spans="2:14" x14ac:dyDescent="0.3">
      <c r="B1369" s="63">
        <v>43912</v>
      </c>
      <c r="C1369" s="66" t="s">
        <v>298</v>
      </c>
      <c r="D1369" s="65">
        <v>0</v>
      </c>
      <c r="E1369" s="66">
        <v>0</v>
      </c>
      <c r="F1369" s="67">
        <f>tblGem[[#This Row],[Aantal]]-SUMIFS(tblGem[Aantal],tblGem[Datum],tblGem[[#This Row],[Datum]]-1,tblGem[Plaats],tblGem[[#This Row],[Plaats]])</f>
        <v>0</v>
      </c>
      <c r="G1369" s="59" t="str">
        <f>INDEX(tblGemProv[Grootte],MATCH(tblGem[[#This Row],[Plaats]],tblGemProv[Gemeentenaam],0))</f>
        <v>Klein</v>
      </c>
      <c r="H1369" s="59" t="str">
        <f>INDEX(tblGemProv[Provincie],MATCH(tblGem[[#This Row],[Plaats]],tblGemProv[Gemeentenaam],0))</f>
        <v>Limburg</v>
      </c>
      <c r="I1369" s="68">
        <f>INDEX(tblGemProv[InwonerAantal],MATCH(tblGem[[#This Row],[Plaats]],tblGemProv[Gemeentenaam],0))</f>
        <v>9874</v>
      </c>
      <c r="J1369" s="69">
        <f>tblGem[[#This Row],[Aantal]]/INDEX($N$5:$N$16,MATCH(tblGem[[#This Row],[Prov]],$M$5:$M$16,0))*100000</f>
        <v>0</v>
      </c>
      <c r="K1369" s="69">
        <f>tblGem[[#This Row],[Aantal]]/tblGem[[#This Row],[Inwoners]]*100000</f>
        <v>0</v>
      </c>
      <c r="L1369" s="59"/>
      <c r="M1369" s="60"/>
      <c r="N1369" s="58"/>
    </row>
    <row r="1370" spans="2:14" x14ac:dyDescent="0.3">
      <c r="B1370" s="63">
        <v>43912</v>
      </c>
      <c r="C1370" s="66" t="s">
        <v>299</v>
      </c>
      <c r="D1370" s="65">
        <v>24.3</v>
      </c>
      <c r="E1370" s="66">
        <v>4</v>
      </c>
      <c r="F1370" s="67">
        <f>tblGem[[#This Row],[Aantal]]-SUMIFS(tblGem[Aantal],tblGem[Datum],tblGem[[#This Row],[Datum]]-1,tblGem[Plaats],tblGem[[#This Row],[Plaats]])</f>
        <v>0</v>
      </c>
      <c r="G1370" s="59" t="str">
        <f>INDEX(tblGemProv[Grootte],MATCH(tblGem[[#This Row],[Plaats]],tblGemProv[Gemeentenaam],0))</f>
        <v>Klein</v>
      </c>
      <c r="H1370" s="59" t="str">
        <f>INDEX(tblGemProv[Provincie],MATCH(tblGem[[#This Row],[Plaats]],tblGemProv[Gemeentenaam],0))</f>
        <v>Limburg</v>
      </c>
      <c r="I1370" s="68">
        <f>INDEX(tblGemProv[InwonerAantal],MATCH(tblGem[[#This Row],[Plaats]],tblGemProv[Gemeentenaam],0))</f>
        <v>16431</v>
      </c>
      <c r="J1370" s="69">
        <f>tblGem[[#This Row],[Aantal]]/INDEX($N$5:$N$16,MATCH(tblGem[[#This Row],[Prov]],$M$5:$M$16,0))*100000</f>
        <v>0.35803859297993729</v>
      </c>
      <c r="K1370" s="69">
        <f>tblGem[[#This Row],[Aantal]]/tblGem[[#This Row],[Inwoners]]*100000</f>
        <v>24.344227375083683</v>
      </c>
      <c r="L1370" s="59"/>
      <c r="M1370" s="60"/>
      <c r="N1370" s="58"/>
    </row>
    <row r="1371" spans="2:14" x14ac:dyDescent="0.3">
      <c r="B1371" s="63">
        <v>43912</v>
      </c>
      <c r="C1371" s="66" t="s">
        <v>300</v>
      </c>
      <c r="D1371" s="65">
        <v>12.9</v>
      </c>
      <c r="E1371" s="66">
        <v>4</v>
      </c>
      <c r="F1371" s="67">
        <f>tblGem[[#This Row],[Aantal]]-SUMIFS(tblGem[Aantal],tblGem[Datum],tblGem[[#This Row],[Datum]]-1,tblGem[Plaats],tblGem[[#This Row],[Plaats]])</f>
        <v>0</v>
      </c>
      <c r="G1371" s="59" t="str">
        <f>INDEX(tblGemProv[Grootte],MATCH(tblGem[[#This Row],[Plaats]],tblGemProv[Gemeentenaam],0))</f>
        <v>Klein</v>
      </c>
      <c r="H1371" s="59" t="str">
        <f>INDEX(tblGemProv[Provincie],MATCH(tblGem[[#This Row],[Plaats]],tblGemProv[Gemeentenaam],0))</f>
        <v>Noord-Brabant</v>
      </c>
      <c r="I1371" s="68">
        <f>INDEX(tblGemProv[InwonerAantal],MATCH(tblGem[[#This Row],[Plaats]],tblGemProv[Gemeentenaam],0))</f>
        <v>30654</v>
      </c>
      <c r="J1371" s="69">
        <f>tblGem[[#This Row],[Aantal]]/INDEX($N$5:$N$16,MATCH(tblGem[[#This Row],[Prov]],$M$5:$M$16,0))*100000</f>
        <v>0.15820994934908472</v>
      </c>
      <c r="K1371" s="69">
        <f>tblGem[[#This Row],[Aantal]]/tblGem[[#This Row],[Inwoners]]*100000</f>
        <v>13.048868010700073</v>
      </c>
      <c r="L1371" s="59"/>
      <c r="M1371" s="60"/>
      <c r="N1371" s="58"/>
    </row>
    <row r="1372" spans="2:14" x14ac:dyDescent="0.3">
      <c r="B1372" s="63">
        <v>43912</v>
      </c>
      <c r="C1372" s="66" t="s">
        <v>301</v>
      </c>
      <c r="D1372" s="65">
        <v>0</v>
      </c>
      <c r="E1372" s="66">
        <v>0</v>
      </c>
      <c r="F1372" s="67">
        <f>tblGem[[#This Row],[Aantal]]-SUMIFS(tblGem[Aantal],tblGem[Datum],tblGem[[#This Row],[Datum]]-1,tblGem[Plaats],tblGem[[#This Row],[Plaats]])</f>
        <v>0</v>
      </c>
      <c r="G1372" s="59" t="str">
        <f>INDEX(tblGemProv[Grootte],MATCH(tblGem[[#This Row],[Plaats]],tblGemProv[Gemeentenaam],0))</f>
        <v>Klein</v>
      </c>
      <c r="H1372" s="59" t="str">
        <f>INDEX(tblGemProv[Provincie],MATCH(tblGem[[#This Row],[Plaats]],tblGemProv[Gemeentenaam],0))</f>
        <v>Groningen</v>
      </c>
      <c r="I1372" s="68">
        <f>INDEX(tblGemProv[InwonerAantal],MATCH(tblGem[[#This Row],[Plaats]],tblGemProv[Gemeentenaam],0))</f>
        <v>27508</v>
      </c>
      <c r="J1372" s="69">
        <f>tblGem[[#This Row],[Aantal]]/INDEX($N$5:$N$16,MATCH(tblGem[[#This Row],[Prov]],$M$5:$M$16,0))*100000</f>
        <v>0</v>
      </c>
      <c r="K1372" s="69">
        <f>tblGem[[#This Row],[Aantal]]/tblGem[[#This Row],[Inwoners]]*100000</f>
        <v>0</v>
      </c>
      <c r="L1372" s="59"/>
      <c r="M1372" s="60"/>
      <c r="N1372" s="58"/>
    </row>
    <row r="1373" spans="2:14" x14ac:dyDescent="0.3">
      <c r="B1373" s="63">
        <v>43912</v>
      </c>
      <c r="C1373" s="66" t="s">
        <v>302</v>
      </c>
      <c r="D1373" s="65">
        <v>4.5999999999999996</v>
      </c>
      <c r="E1373" s="66">
        <v>3</v>
      </c>
      <c r="F1373" s="67">
        <f>tblGem[[#This Row],[Aantal]]-SUMIFS(tblGem[Aantal],tblGem[Datum],tblGem[[#This Row],[Datum]]-1,tblGem[Plaats],tblGem[[#This Row],[Plaats]])</f>
        <v>1</v>
      </c>
      <c r="G1373" s="59" t="str">
        <f>INDEX(tblGemProv[Grootte],MATCH(tblGem[[#This Row],[Plaats]],tblGemProv[Gemeentenaam],0))</f>
        <v>Middelgroot</v>
      </c>
      <c r="H1373" s="59" t="str">
        <f>INDEX(tblGemProv[Provincie],MATCH(tblGem[[#This Row],[Plaats]],tblGemProv[Gemeentenaam],0))</f>
        <v>Utrecht</v>
      </c>
      <c r="I1373" s="68">
        <f>INDEX(tblGemProv[InwonerAantal],MATCH(tblGem[[#This Row],[Plaats]],tblGemProv[Gemeentenaam],0))</f>
        <v>64918</v>
      </c>
      <c r="J1373" s="69">
        <f>tblGem[[#This Row],[Aantal]]/INDEX($N$5:$N$16,MATCH(tblGem[[#This Row],[Prov]],$M$5:$M$16,0))*100000</f>
        <v>0.22547609276988362</v>
      </c>
      <c r="K1373" s="69">
        <f>tblGem[[#This Row],[Aantal]]/tblGem[[#This Row],[Inwoners]]*100000</f>
        <v>4.6212144551588157</v>
      </c>
      <c r="L1373" s="59"/>
      <c r="M1373" s="60"/>
      <c r="N1373" s="58"/>
    </row>
    <row r="1374" spans="2:14" x14ac:dyDescent="0.3">
      <c r="B1374" s="63">
        <v>43912</v>
      </c>
      <c r="C1374" s="66" t="s">
        <v>303</v>
      </c>
      <c r="D1374" s="65">
        <v>22.9</v>
      </c>
      <c r="E1374" s="66">
        <v>5</v>
      </c>
      <c r="F1374" s="67">
        <f>tblGem[[#This Row],[Aantal]]-SUMIFS(tblGem[Aantal],tblGem[Datum],tblGem[[#This Row],[Datum]]-1,tblGem[Plaats],tblGem[[#This Row],[Plaats]])</f>
        <v>0</v>
      </c>
      <c r="G1374" s="59" t="str">
        <f>INDEX(tblGemProv[Grootte],MATCH(tblGem[[#This Row],[Plaats]],tblGemProv[Gemeentenaam],0))</f>
        <v>Klein</v>
      </c>
      <c r="H1374" s="59" t="str">
        <f>INDEX(tblGemProv[Provincie],MATCH(tblGem[[#This Row],[Plaats]],tblGemProv[Gemeentenaam],0))</f>
        <v>Zeeland</v>
      </c>
      <c r="I1374" s="68">
        <f>INDEX(tblGemProv[InwonerAantal],MATCH(tblGem[[#This Row],[Plaats]],tblGemProv[Gemeentenaam],0))</f>
        <v>21867</v>
      </c>
      <c r="J1374" s="69">
        <f>tblGem[[#This Row],[Aantal]]/INDEX($N$5:$N$16,MATCH(tblGem[[#This Row],[Prov]],$M$5:$M$16,0))*100000</f>
        <v>1.307859713735666</v>
      </c>
      <c r="K1374" s="69">
        <f>tblGem[[#This Row],[Aantal]]/tblGem[[#This Row],[Inwoners]]*100000</f>
        <v>22.865505099007635</v>
      </c>
      <c r="L1374" s="59"/>
      <c r="M1374" s="60"/>
      <c r="N1374" s="58"/>
    </row>
    <row r="1375" spans="2:14" x14ac:dyDescent="0.3">
      <c r="B1375" s="63">
        <v>43912</v>
      </c>
      <c r="C1375" s="66" t="s">
        <v>304</v>
      </c>
      <c r="D1375" s="65">
        <v>24.3</v>
      </c>
      <c r="E1375" s="66">
        <v>11</v>
      </c>
      <c r="F1375" s="67">
        <f>tblGem[[#This Row],[Aantal]]-SUMIFS(tblGem[Aantal],tblGem[Datum],tblGem[[#This Row],[Datum]]-1,tblGem[Plaats],tblGem[[#This Row],[Plaats]])</f>
        <v>2</v>
      </c>
      <c r="G1375" s="59" t="str">
        <f>INDEX(tblGemProv[Grootte],MATCH(tblGem[[#This Row],[Plaats]],tblGemProv[Gemeentenaam],0))</f>
        <v>Klein</v>
      </c>
      <c r="H1375" s="59" t="str">
        <f>INDEX(tblGemProv[Provincie],MATCH(tblGem[[#This Row],[Plaats]],tblGemProv[Gemeentenaam],0))</f>
        <v>Noord-Brabant</v>
      </c>
      <c r="I1375" s="68">
        <f>INDEX(tblGemProv[InwonerAantal],MATCH(tblGem[[#This Row],[Plaats]],tblGemProv[Gemeentenaam],0))</f>
        <v>44925</v>
      </c>
      <c r="J1375" s="69">
        <f>tblGem[[#This Row],[Aantal]]/INDEX($N$5:$N$16,MATCH(tblGem[[#This Row],[Prov]],$M$5:$M$16,0))*100000</f>
        <v>0.43507736070998299</v>
      </c>
      <c r="K1375" s="69">
        <f>tblGem[[#This Row],[Aantal]]/tblGem[[#This Row],[Inwoners]]*100000</f>
        <v>24.485253199777407</v>
      </c>
      <c r="L1375" s="59"/>
      <c r="M1375" s="60"/>
      <c r="N1375" s="58"/>
    </row>
    <row r="1376" spans="2:14" x14ac:dyDescent="0.3">
      <c r="B1376" s="63">
        <v>43912</v>
      </c>
      <c r="C1376" s="66" t="s">
        <v>305</v>
      </c>
      <c r="D1376" s="65">
        <v>14.6</v>
      </c>
      <c r="E1376" s="66">
        <v>10</v>
      </c>
      <c r="F1376" s="67">
        <f>tblGem[[#This Row],[Aantal]]-SUMIFS(tblGem[Aantal],tblGem[Datum],tblGem[[#This Row],[Datum]]-1,tblGem[Plaats],tblGem[[#This Row],[Plaats]])</f>
        <v>2</v>
      </c>
      <c r="G1376" s="59" t="str">
        <f>INDEX(tblGemProv[Grootte],MATCH(tblGem[[#This Row],[Plaats]],tblGemProv[Gemeentenaam],0))</f>
        <v>Middelgroot</v>
      </c>
      <c r="H1376" s="59" t="str">
        <f>INDEX(tblGemProv[Provincie],MATCH(tblGem[[#This Row],[Plaats]],tblGemProv[Gemeentenaam],0))</f>
        <v>Noord-Holland</v>
      </c>
      <c r="I1376" s="68">
        <f>INDEX(tblGemProv[InwonerAantal],MATCH(tblGem[[#This Row],[Plaats]],tblGemProv[Gemeentenaam],0))</f>
        <v>67831</v>
      </c>
      <c r="J1376" s="69">
        <f>tblGem[[#This Row],[Aantal]]/INDEX($N$5:$N$16,MATCH(tblGem[[#This Row],[Prov]],$M$5:$M$16,0))*100000</f>
        <v>0.35320936626469085</v>
      </c>
      <c r="K1376" s="69">
        <f>tblGem[[#This Row],[Aantal]]/tblGem[[#This Row],[Inwoners]]*100000</f>
        <v>14.742521855788652</v>
      </c>
      <c r="L1376" s="59"/>
      <c r="M1376" s="60"/>
      <c r="N1376" s="58"/>
    </row>
    <row r="1377" spans="2:14" x14ac:dyDescent="0.3">
      <c r="B1377" s="63">
        <v>43912</v>
      </c>
      <c r="C1377" s="66" t="s">
        <v>306</v>
      </c>
      <c r="D1377" s="65">
        <v>32.5</v>
      </c>
      <c r="E1377" s="66">
        <v>33</v>
      </c>
      <c r="F1377" s="67">
        <f>tblGem[[#This Row],[Aantal]]-SUMIFS(tblGem[Aantal],tblGem[Datum],tblGem[[#This Row],[Datum]]-1,tblGem[Plaats],tblGem[[#This Row],[Plaats]])</f>
        <v>0</v>
      </c>
      <c r="G1377" s="59" t="str">
        <f>INDEX(tblGemProv[Grootte],MATCH(tblGem[[#This Row],[Plaats]],tblGemProv[Gemeentenaam],0))</f>
        <v>Groot</v>
      </c>
      <c r="H1377" s="59" t="str">
        <f>INDEX(tblGemProv[Provincie],MATCH(tblGem[[#This Row],[Plaats]],tblGemProv[Gemeentenaam],0))</f>
        <v>Limburg</v>
      </c>
      <c r="I1377" s="68">
        <f>INDEX(tblGemProv[InwonerAantal],MATCH(tblGem[[#This Row],[Plaats]],tblGemProv[Gemeentenaam],0))</f>
        <v>101192</v>
      </c>
      <c r="J1377" s="69">
        <f>tblGem[[#This Row],[Aantal]]/INDEX($N$5:$N$16,MATCH(tblGem[[#This Row],[Prov]],$M$5:$M$16,0))*100000</f>
        <v>2.9538183920844832</v>
      </c>
      <c r="K1377" s="69">
        <f>tblGem[[#This Row],[Aantal]]/tblGem[[#This Row],[Inwoners]]*100000</f>
        <v>32.611273618467862</v>
      </c>
      <c r="L1377" s="59"/>
      <c r="M1377" s="60"/>
      <c r="N1377" s="58"/>
    </row>
    <row r="1378" spans="2:14" x14ac:dyDescent="0.3">
      <c r="B1378" s="63">
        <v>43912</v>
      </c>
      <c r="C1378" s="66" t="s">
        <v>307</v>
      </c>
      <c r="D1378" s="65">
        <v>20.8</v>
      </c>
      <c r="E1378" s="66">
        <v>9</v>
      </c>
      <c r="F1378" s="67">
        <f>tblGem[[#This Row],[Aantal]]-SUMIFS(tblGem[Aantal],tblGem[Datum],tblGem[[#This Row],[Datum]]-1,tblGem[Plaats],tblGem[[#This Row],[Plaats]])</f>
        <v>1</v>
      </c>
      <c r="G1378" s="59" t="str">
        <f>INDEX(tblGemProv[Grootte],MATCH(tblGem[[#This Row],[Plaats]],tblGemProv[Gemeentenaam],0))</f>
        <v>Klein</v>
      </c>
      <c r="H1378" s="59" t="str">
        <f>INDEX(tblGemProv[Provincie],MATCH(tblGem[[#This Row],[Plaats]],tblGemProv[Gemeentenaam],0))</f>
        <v>Limburg</v>
      </c>
      <c r="I1378" s="68">
        <f>INDEX(tblGemProv[InwonerAantal],MATCH(tblGem[[#This Row],[Plaats]],tblGemProv[Gemeentenaam],0))</f>
        <v>43341</v>
      </c>
      <c r="J1378" s="69">
        <f>tblGem[[#This Row],[Aantal]]/INDEX($N$5:$N$16,MATCH(tblGem[[#This Row],[Prov]],$M$5:$M$16,0))*100000</f>
        <v>0.80558683420485899</v>
      </c>
      <c r="K1378" s="69">
        <f>tblGem[[#This Row],[Aantal]]/tblGem[[#This Row],[Inwoners]]*100000</f>
        <v>20.765556863016545</v>
      </c>
      <c r="L1378" s="59"/>
      <c r="M1378" s="60"/>
      <c r="N1378" s="58"/>
    </row>
    <row r="1379" spans="2:14" x14ac:dyDescent="0.3">
      <c r="B1379" s="63">
        <v>43912</v>
      </c>
      <c r="C1379" s="66" t="s">
        <v>308</v>
      </c>
      <c r="D1379" s="65">
        <v>19.7</v>
      </c>
      <c r="E1379" s="66">
        <v>11</v>
      </c>
      <c r="F1379" s="67">
        <f>tblGem[[#This Row],[Aantal]]-SUMIFS(tblGem[Aantal],tblGem[Datum],tblGem[[#This Row],[Datum]]-1,tblGem[Plaats],tblGem[[#This Row],[Plaats]])</f>
        <v>2</v>
      </c>
      <c r="G1379" s="59" t="str">
        <f>INDEX(tblGemProv[Grootte],MATCH(tblGem[[#This Row],[Plaats]],tblGemProv[Gemeentenaam],0))</f>
        <v>Middelgroot</v>
      </c>
      <c r="H1379" s="59" t="str">
        <f>INDEX(tblGemProv[Provincie],MATCH(tblGem[[#This Row],[Plaats]],tblGemProv[Gemeentenaam],0))</f>
        <v>Utrecht</v>
      </c>
      <c r="I1379" s="68">
        <f>INDEX(tblGemProv[InwonerAantal],MATCH(tblGem[[#This Row],[Plaats]],tblGemProv[Gemeentenaam],0))</f>
        <v>55001</v>
      </c>
      <c r="J1379" s="69">
        <f>tblGem[[#This Row],[Aantal]]/INDEX($N$5:$N$16,MATCH(tblGem[[#This Row],[Prov]],$M$5:$M$16,0))*100000</f>
        <v>0.82674567348957317</v>
      </c>
      <c r="K1379" s="69">
        <f>tblGem[[#This Row],[Aantal]]/tblGem[[#This Row],[Inwoners]]*100000</f>
        <v>19.999636370247813</v>
      </c>
      <c r="L1379" s="59"/>
      <c r="M1379" s="60"/>
      <c r="N1379" s="58"/>
    </row>
    <row r="1380" spans="2:14" x14ac:dyDescent="0.3">
      <c r="B1380" s="63">
        <v>43912</v>
      </c>
      <c r="C1380" s="66" t="s">
        <v>309</v>
      </c>
      <c r="D1380" s="65">
        <v>20.7</v>
      </c>
      <c r="E1380" s="66">
        <v>15</v>
      </c>
      <c r="F1380" s="67">
        <f>tblGem[[#This Row],[Aantal]]-SUMIFS(tblGem[Aantal],tblGem[Datum],tblGem[[#This Row],[Datum]]-1,tblGem[Plaats],tblGem[[#This Row],[Plaats]])</f>
        <v>3</v>
      </c>
      <c r="G1380" s="59" t="str">
        <f>INDEX(tblGemProv[Grootte],MATCH(tblGem[[#This Row],[Plaats]],tblGemProv[Gemeentenaam],0))</f>
        <v>Middelgroot</v>
      </c>
      <c r="H1380" s="59" t="str">
        <f>INDEX(tblGemProv[Provincie],MATCH(tblGem[[#This Row],[Plaats]],tblGemProv[Gemeentenaam],0))</f>
        <v>Zuid-Holland</v>
      </c>
      <c r="I1380" s="68">
        <f>INDEX(tblGemProv[InwonerAantal],MATCH(tblGem[[#This Row],[Plaats]],tblGemProv[Gemeentenaam],0))</f>
        <v>72050</v>
      </c>
      <c r="J1380" s="69">
        <f>tblGem[[#This Row],[Aantal]]/INDEX($N$5:$N$16,MATCH(tblGem[[#This Row],[Prov]],$M$5:$M$16,0))*100000</f>
        <v>0.41140863574153658</v>
      </c>
      <c r="K1380" s="69">
        <f>tblGem[[#This Row],[Aantal]]/tblGem[[#This Row],[Inwoners]]*100000</f>
        <v>20.818875780707842</v>
      </c>
      <c r="L1380" s="59"/>
      <c r="M1380" s="60"/>
      <c r="N1380" s="58"/>
    </row>
    <row r="1381" spans="2:14" x14ac:dyDescent="0.3">
      <c r="B1381" s="63">
        <v>43912</v>
      </c>
      <c r="C1381" s="66" t="s">
        <v>310</v>
      </c>
      <c r="D1381" s="65">
        <v>0</v>
      </c>
      <c r="E1381" s="66">
        <v>0</v>
      </c>
      <c r="F1381" s="67">
        <f>tblGem[[#This Row],[Aantal]]-SUMIFS(tblGem[Aantal],tblGem[Datum],tblGem[[#This Row],[Datum]]-1,tblGem[Plaats],tblGem[[#This Row],[Plaats]])</f>
        <v>0</v>
      </c>
      <c r="G1381" s="59" t="str">
        <f>INDEX(tblGemProv[Grootte],MATCH(tblGem[[#This Row],[Plaats]],tblGemProv[Gemeentenaam],0))</f>
        <v>Klein</v>
      </c>
      <c r="H1381" s="59" t="str">
        <f>INDEX(tblGemProv[Provincie],MATCH(tblGem[[#This Row],[Plaats]],tblGemProv[Gemeentenaam],0))</f>
        <v>Friesland</v>
      </c>
      <c r="I1381" s="68">
        <f>INDEX(tblGemProv[InwonerAantal],MATCH(tblGem[[#This Row],[Plaats]],tblGemProv[Gemeentenaam],0))</f>
        <v>1132</v>
      </c>
      <c r="J1381" s="69">
        <f>tblGem[[#This Row],[Aantal]]/INDEX($N$5:$N$16,MATCH(tblGem[[#This Row],[Prov]],$M$5:$M$16,0))*100000</f>
        <v>0</v>
      </c>
      <c r="K1381" s="69">
        <f>tblGem[[#This Row],[Aantal]]/tblGem[[#This Row],[Inwoners]]*100000</f>
        <v>0</v>
      </c>
      <c r="L1381" s="59"/>
      <c r="M1381" s="60"/>
      <c r="N1381" s="58"/>
    </row>
    <row r="1382" spans="2:14" x14ac:dyDescent="0.3">
      <c r="B1382" s="63">
        <v>43912</v>
      </c>
      <c r="C1382" s="66" t="s">
        <v>311</v>
      </c>
      <c r="D1382" s="65">
        <v>13.5</v>
      </c>
      <c r="E1382" s="66">
        <v>6</v>
      </c>
      <c r="F1382" s="67">
        <f>tblGem[[#This Row],[Aantal]]-SUMIFS(tblGem[Aantal],tblGem[Datum],tblGem[[#This Row],[Datum]]-1,tblGem[Plaats],tblGem[[#This Row],[Plaats]])</f>
        <v>0</v>
      </c>
      <c r="G1382" s="59" t="str">
        <f>INDEX(tblGemProv[Grootte],MATCH(tblGem[[#This Row],[Plaats]],tblGemProv[Gemeentenaam],0))</f>
        <v>Klein</v>
      </c>
      <c r="H1382" s="59" t="str">
        <f>INDEX(tblGemProv[Provincie],MATCH(tblGem[[#This Row],[Plaats]],tblGemProv[Gemeentenaam],0))</f>
        <v>Zeeland</v>
      </c>
      <c r="I1382" s="68">
        <f>INDEX(tblGemProv[InwonerAantal],MATCH(tblGem[[#This Row],[Plaats]],tblGemProv[Gemeentenaam],0))</f>
        <v>44485</v>
      </c>
      <c r="J1382" s="69">
        <f>tblGem[[#This Row],[Aantal]]/INDEX($N$5:$N$16,MATCH(tblGem[[#This Row],[Prov]],$M$5:$M$16,0))*100000</f>
        <v>1.569431656482799</v>
      </c>
      <c r="K1382" s="69">
        <f>tblGem[[#This Row],[Aantal]]/tblGem[[#This Row],[Inwoners]]*100000</f>
        <v>13.487692480611441</v>
      </c>
      <c r="L1382" s="59"/>
      <c r="M1382" s="60"/>
      <c r="N1382" s="58"/>
    </row>
    <row r="1383" spans="2:14" x14ac:dyDescent="0.3">
      <c r="B1383" s="63">
        <v>43912</v>
      </c>
      <c r="C1383" s="66" t="s">
        <v>312</v>
      </c>
      <c r="D1383" s="65">
        <v>32.1</v>
      </c>
      <c r="E1383" s="66">
        <v>4</v>
      </c>
      <c r="F1383" s="67">
        <f>tblGem[[#This Row],[Aantal]]-SUMIFS(tblGem[Aantal],tblGem[Datum],tblGem[[#This Row],[Datum]]-1,tblGem[Plaats],tblGem[[#This Row],[Plaats]])</f>
        <v>0</v>
      </c>
      <c r="G1383" s="59" t="str">
        <f>INDEX(tblGemProv[Grootte],MATCH(tblGem[[#This Row],[Plaats]],tblGemProv[Gemeentenaam],0))</f>
        <v>Klein</v>
      </c>
      <c r="H1383" s="59" t="str">
        <f>INDEX(tblGemProv[Provincie],MATCH(tblGem[[#This Row],[Plaats]],tblGemProv[Gemeentenaam],0))</f>
        <v>Limburg</v>
      </c>
      <c r="I1383" s="68">
        <f>INDEX(tblGemProv[InwonerAantal],MATCH(tblGem[[#This Row],[Plaats]],tblGemProv[Gemeentenaam],0))</f>
        <v>12390</v>
      </c>
      <c r="J1383" s="69">
        <f>tblGem[[#This Row],[Aantal]]/INDEX($N$5:$N$16,MATCH(tblGem[[#This Row],[Prov]],$M$5:$M$16,0))*100000</f>
        <v>0.35803859297993729</v>
      </c>
      <c r="K1383" s="69">
        <f>tblGem[[#This Row],[Aantal]]/tblGem[[#This Row],[Inwoners]]*100000</f>
        <v>32.284100080710253</v>
      </c>
      <c r="L1383" s="59"/>
      <c r="M1383" s="60"/>
      <c r="N1383" s="58"/>
    </row>
    <row r="1384" spans="2:14" x14ac:dyDescent="0.3">
      <c r="B1384" s="63">
        <v>43912</v>
      </c>
      <c r="C1384" s="66" t="s">
        <v>313</v>
      </c>
      <c r="D1384" s="65">
        <v>11.8</v>
      </c>
      <c r="E1384" s="66">
        <v>3</v>
      </c>
      <c r="F1384" s="67">
        <f>tblGem[[#This Row],[Aantal]]-SUMIFS(tblGem[Aantal],tblGem[Datum],tblGem[[#This Row],[Datum]]-1,tblGem[Plaats],tblGem[[#This Row],[Plaats]])</f>
        <v>1</v>
      </c>
      <c r="G1384" s="59" t="str">
        <f>INDEX(tblGemProv[Grootte],MATCH(tblGem[[#This Row],[Plaats]],tblGemProv[Gemeentenaam],0))</f>
        <v>Klein</v>
      </c>
      <c r="H1384" s="59" t="str">
        <f>INDEX(tblGemProv[Provincie],MATCH(tblGem[[#This Row],[Plaats]],tblGemProv[Gemeentenaam],0))</f>
        <v>Zuid-Holland</v>
      </c>
      <c r="I1384" s="68">
        <f>INDEX(tblGemProv[InwonerAantal],MATCH(tblGem[[#This Row],[Plaats]],tblGemProv[Gemeentenaam],0))</f>
        <v>25453</v>
      </c>
      <c r="J1384" s="69">
        <f>tblGem[[#This Row],[Aantal]]/INDEX($N$5:$N$16,MATCH(tblGem[[#This Row],[Prov]],$M$5:$M$16,0))*100000</f>
        <v>8.2281727148307338E-2</v>
      </c>
      <c r="K1384" s="69">
        <f>tblGem[[#This Row],[Aantal]]/tblGem[[#This Row],[Inwoners]]*100000</f>
        <v>11.786429890386202</v>
      </c>
      <c r="L1384" s="59"/>
      <c r="M1384" s="60"/>
      <c r="N1384" s="58"/>
    </row>
    <row r="1385" spans="2:14" x14ac:dyDescent="0.3">
      <c r="B1385" s="63">
        <v>43912</v>
      </c>
      <c r="C1385" s="66" t="s">
        <v>314</v>
      </c>
      <c r="D1385" s="65">
        <v>8.1999999999999993</v>
      </c>
      <c r="E1385" s="66">
        <v>2</v>
      </c>
      <c r="F1385" s="67">
        <f>tblGem[[#This Row],[Aantal]]-SUMIFS(tblGem[Aantal],tblGem[Datum],tblGem[[#This Row],[Datum]]-1,tblGem[Plaats],tblGem[[#This Row],[Plaats]])</f>
        <v>0</v>
      </c>
      <c r="G1385" s="59" t="str">
        <f>INDEX(tblGemProv[Grootte],MATCH(tblGem[[#This Row],[Plaats]],tblGemProv[Gemeentenaam],0))</f>
        <v>Klein</v>
      </c>
      <c r="H1385" s="59" t="str">
        <f>INDEX(tblGemProv[Provincie],MATCH(tblGem[[#This Row],[Plaats]],tblGemProv[Gemeentenaam],0))</f>
        <v>Gelderland</v>
      </c>
      <c r="I1385" s="68">
        <f>INDEX(tblGemProv[InwonerAantal],MATCH(tblGem[[#This Row],[Plaats]],tblGemProv[Gemeentenaam],0))</f>
        <v>24310</v>
      </c>
      <c r="J1385" s="69">
        <f>tblGem[[#This Row],[Aantal]]/INDEX($N$5:$N$16,MATCH(tblGem[[#This Row],[Prov]],$M$5:$M$16,0))*100000</f>
        <v>9.7082524514550975E-2</v>
      </c>
      <c r="K1385" s="69">
        <f>tblGem[[#This Row],[Aantal]]/tblGem[[#This Row],[Inwoners]]*100000</f>
        <v>8.227067050596462</v>
      </c>
      <c r="L1385" s="59"/>
      <c r="M1385" s="60"/>
      <c r="N1385" s="58"/>
    </row>
    <row r="1386" spans="2:14" x14ac:dyDescent="0.3">
      <c r="B1386" s="63">
        <v>43912</v>
      </c>
      <c r="C1386" s="66" t="s">
        <v>315</v>
      </c>
      <c r="D1386" s="65">
        <v>56.8</v>
      </c>
      <c r="E1386" s="66">
        <v>15</v>
      </c>
      <c r="F1386" s="67">
        <f>tblGem[[#This Row],[Aantal]]-SUMIFS(tblGem[Aantal],tblGem[Datum],tblGem[[#This Row],[Datum]]-1,tblGem[Plaats],tblGem[[#This Row],[Plaats]])</f>
        <v>4</v>
      </c>
      <c r="G1386" s="59" t="str">
        <f>INDEX(tblGemProv[Grootte],MATCH(tblGem[[#This Row],[Plaats]],tblGemProv[Gemeentenaam],0))</f>
        <v>Klein</v>
      </c>
      <c r="H1386" s="59" t="str">
        <f>INDEX(tblGemProv[Provincie],MATCH(tblGem[[#This Row],[Plaats]],tblGemProv[Gemeentenaam],0))</f>
        <v>Noord-Brabant</v>
      </c>
      <c r="I1386" s="68">
        <f>INDEX(tblGemProv[InwonerAantal],MATCH(tblGem[[#This Row],[Plaats]],tblGemProv[Gemeentenaam],0))</f>
        <v>26418</v>
      </c>
      <c r="J1386" s="69">
        <f>tblGem[[#This Row],[Aantal]]/INDEX($N$5:$N$16,MATCH(tblGem[[#This Row],[Prov]],$M$5:$M$16,0))*100000</f>
        <v>0.59328731005906765</v>
      </c>
      <c r="K1386" s="69">
        <f>tblGem[[#This Row],[Aantal]]/tblGem[[#This Row],[Inwoners]]*100000</f>
        <v>56.779468544174435</v>
      </c>
      <c r="L1386" s="59"/>
      <c r="M1386" s="60"/>
      <c r="N1386" s="58"/>
    </row>
    <row r="1387" spans="2:14" x14ac:dyDescent="0.3">
      <c r="B1387" s="63">
        <v>43912</v>
      </c>
      <c r="C1387" s="66" t="s">
        <v>316</v>
      </c>
      <c r="D1387" s="65">
        <v>0</v>
      </c>
      <c r="E1387" s="66">
        <v>0</v>
      </c>
      <c r="F1387" s="67">
        <f>tblGem[[#This Row],[Aantal]]-SUMIFS(tblGem[Aantal],tblGem[Datum],tblGem[[#This Row],[Datum]]-1,tblGem[Plaats],tblGem[[#This Row],[Plaats]])</f>
        <v>0</v>
      </c>
      <c r="G1387" s="59" t="str">
        <f>INDEX(tblGemProv[Grootte],MATCH(tblGem[[#This Row],[Plaats]],tblGemProv[Gemeentenaam],0))</f>
        <v>Klein</v>
      </c>
      <c r="H1387" s="59" t="str">
        <f>INDEX(tblGemProv[Provincie],MATCH(tblGem[[#This Row],[Plaats]],tblGemProv[Gemeentenaam],0))</f>
        <v>Friesland</v>
      </c>
      <c r="I1387" s="68">
        <f>INDEX(tblGemProv[InwonerAantal],MATCH(tblGem[[#This Row],[Plaats]],tblGemProv[Gemeentenaam],0))</f>
        <v>46112</v>
      </c>
      <c r="J1387" s="69">
        <f>tblGem[[#This Row],[Aantal]]/INDEX($N$5:$N$16,MATCH(tblGem[[#This Row],[Prov]],$M$5:$M$16,0))*100000</f>
        <v>0</v>
      </c>
      <c r="K1387" s="69">
        <f>tblGem[[#This Row],[Aantal]]/tblGem[[#This Row],[Inwoners]]*100000</f>
        <v>0</v>
      </c>
      <c r="L1387" s="59"/>
      <c r="M1387" s="60"/>
      <c r="N1387" s="58"/>
    </row>
    <row r="1388" spans="2:14" x14ac:dyDescent="0.3">
      <c r="B1388" s="63">
        <v>43912</v>
      </c>
      <c r="C1388" s="66" t="s">
        <v>317</v>
      </c>
      <c r="D1388" s="65">
        <v>11.6</v>
      </c>
      <c r="E1388" s="66">
        <v>2</v>
      </c>
      <c r="F1388" s="67">
        <f>tblGem[[#This Row],[Aantal]]-SUMIFS(tblGem[Aantal],tblGem[Datum],tblGem[[#This Row],[Datum]]-1,tblGem[Plaats],tblGem[[#This Row],[Plaats]])</f>
        <v>0</v>
      </c>
      <c r="G1388" s="59" t="str">
        <f>INDEX(tblGemProv[Grootte],MATCH(tblGem[[#This Row],[Plaats]],tblGemProv[Gemeentenaam],0))</f>
        <v>Klein</v>
      </c>
      <c r="H1388" s="59" t="str">
        <f>INDEX(tblGemProv[Provincie],MATCH(tblGem[[#This Row],[Plaats]],tblGemProv[Gemeentenaam],0))</f>
        <v>Noord-Brabant</v>
      </c>
      <c r="I1388" s="68">
        <f>INDEX(tblGemProv[InwonerAantal],MATCH(tblGem[[#This Row],[Plaats]],tblGemProv[Gemeentenaam],0))</f>
        <v>17075</v>
      </c>
      <c r="J1388" s="69">
        <f>tblGem[[#This Row],[Aantal]]/INDEX($N$5:$N$16,MATCH(tblGem[[#This Row],[Prov]],$M$5:$M$16,0))*100000</f>
        <v>7.9104974674542361E-2</v>
      </c>
      <c r="K1388" s="69">
        <f>tblGem[[#This Row],[Aantal]]/tblGem[[#This Row],[Inwoners]]*100000</f>
        <v>11.71303074670571</v>
      </c>
      <c r="L1388" s="59"/>
      <c r="M1388" s="60"/>
      <c r="N1388" s="58"/>
    </row>
    <row r="1389" spans="2:14" x14ac:dyDescent="0.3">
      <c r="B1389" s="63">
        <v>43912</v>
      </c>
      <c r="C1389" s="66" t="s">
        <v>318</v>
      </c>
      <c r="D1389" s="65">
        <v>45.6</v>
      </c>
      <c r="E1389" s="66">
        <v>22</v>
      </c>
      <c r="F1389" s="67">
        <f>tblGem[[#This Row],[Aantal]]-SUMIFS(tblGem[Aantal],tblGem[Datum],tblGem[[#This Row],[Datum]]-1,tblGem[Plaats],tblGem[[#This Row],[Plaats]])</f>
        <v>6</v>
      </c>
      <c r="G1389" s="59" t="str">
        <f>INDEX(tblGemProv[Grootte],MATCH(tblGem[[#This Row],[Plaats]],tblGemProv[Gemeentenaam],0))</f>
        <v>Klein</v>
      </c>
      <c r="H1389" s="59" t="str">
        <f>INDEX(tblGemProv[Provincie],MATCH(tblGem[[#This Row],[Plaats]],tblGemProv[Gemeentenaam],0))</f>
        <v>Noord-Brabant</v>
      </c>
      <c r="I1389" s="68">
        <f>INDEX(tblGemProv[InwonerAantal],MATCH(tblGem[[#This Row],[Plaats]],tblGemProv[Gemeentenaam],0))</f>
        <v>47725</v>
      </c>
      <c r="J1389" s="69">
        <f>tblGem[[#This Row],[Aantal]]/INDEX($N$5:$N$16,MATCH(tblGem[[#This Row],[Prov]],$M$5:$M$16,0))*100000</f>
        <v>0.87015472141996597</v>
      </c>
      <c r="K1389" s="69">
        <f>tblGem[[#This Row],[Aantal]]/tblGem[[#This Row],[Inwoners]]*100000</f>
        <v>46.09743321110529</v>
      </c>
      <c r="L1389" s="59"/>
      <c r="M1389" s="60"/>
      <c r="N1389" s="58"/>
    </row>
    <row r="1390" spans="2:14" x14ac:dyDescent="0.3">
      <c r="B1390" s="63">
        <v>43912</v>
      </c>
      <c r="C1390" s="66" t="s">
        <v>319</v>
      </c>
      <c r="D1390" s="65">
        <v>14.1</v>
      </c>
      <c r="E1390" s="66">
        <v>4</v>
      </c>
      <c r="F1390" s="67">
        <f>tblGem[[#This Row],[Aantal]]-SUMIFS(tblGem[Aantal],tblGem[Datum],tblGem[[#This Row],[Datum]]-1,tblGem[Plaats],tblGem[[#This Row],[Plaats]])</f>
        <v>0</v>
      </c>
      <c r="G1390" s="59" t="str">
        <f>INDEX(tblGemProv[Grootte],MATCH(tblGem[[#This Row],[Plaats]],tblGemProv[Gemeentenaam],0))</f>
        <v>Klein</v>
      </c>
      <c r="H1390" s="59" t="str">
        <f>INDEX(tblGemProv[Provincie],MATCH(tblGem[[#This Row],[Plaats]],tblGemProv[Gemeentenaam],0))</f>
        <v>Zuid-Holland</v>
      </c>
      <c r="I1390" s="68">
        <f>INDEX(tblGemProv[InwonerAantal],MATCH(tblGem[[#This Row],[Plaats]],tblGemProv[Gemeentenaam],0))</f>
        <v>27578</v>
      </c>
      <c r="J1390" s="69">
        <f>tblGem[[#This Row],[Aantal]]/INDEX($N$5:$N$16,MATCH(tblGem[[#This Row],[Prov]],$M$5:$M$16,0))*100000</f>
        <v>0.10970896953107644</v>
      </c>
      <c r="K1390" s="69">
        <f>tblGem[[#This Row],[Aantal]]/tblGem[[#This Row],[Inwoners]]*100000</f>
        <v>14.504315033722534</v>
      </c>
      <c r="L1390" s="59"/>
      <c r="M1390" s="60"/>
      <c r="N1390" s="58"/>
    </row>
    <row r="1391" spans="2:14" x14ac:dyDescent="0.3">
      <c r="B1391" s="63">
        <v>43912</v>
      </c>
      <c r="C1391" s="66" t="s">
        <v>320</v>
      </c>
      <c r="D1391" s="65">
        <v>7.7</v>
      </c>
      <c r="E1391" s="66">
        <v>3</v>
      </c>
      <c r="F1391" s="67">
        <f>tblGem[[#This Row],[Aantal]]-SUMIFS(tblGem[Aantal],tblGem[Datum],tblGem[[#This Row],[Datum]]-1,tblGem[Plaats],tblGem[[#This Row],[Plaats]])</f>
        <v>0</v>
      </c>
      <c r="G1391" s="59" t="str">
        <f>INDEX(tblGemProv[Grootte],MATCH(tblGem[[#This Row],[Plaats]],tblGemProv[Gemeentenaam],0))</f>
        <v>Klein</v>
      </c>
      <c r="H1391" s="59" t="str">
        <f>INDEX(tblGemProv[Provincie],MATCH(tblGem[[#This Row],[Plaats]],tblGemProv[Gemeentenaam],0))</f>
        <v>Gelderland</v>
      </c>
      <c r="I1391" s="68">
        <f>INDEX(tblGemProv[InwonerAantal],MATCH(tblGem[[#This Row],[Plaats]],tblGemProv[Gemeentenaam],0))</f>
        <v>38412</v>
      </c>
      <c r="J1391" s="69">
        <f>tblGem[[#This Row],[Aantal]]/INDEX($N$5:$N$16,MATCH(tblGem[[#This Row],[Prov]],$M$5:$M$16,0))*100000</f>
        <v>0.14562378677182647</v>
      </c>
      <c r="K1391" s="69">
        <f>tblGem[[#This Row],[Aantal]]/tblGem[[#This Row],[Inwoners]]*100000</f>
        <v>7.8100593564511085</v>
      </c>
      <c r="L1391" s="59"/>
      <c r="M1391" s="60"/>
      <c r="N1391" s="58"/>
    </row>
    <row r="1392" spans="2:14" x14ac:dyDescent="0.3">
      <c r="B1392" s="63">
        <v>43912</v>
      </c>
      <c r="C1392" s="66" t="s">
        <v>321</v>
      </c>
      <c r="D1392" s="65">
        <v>19.100000000000001</v>
      </c>
      <c r="E1392" s="66">
        <v>5</v>
      </c>
      <c r="F1392" s="67">
        <f>tblGem[[#This Row],[Aantal]]-SUMIFS(tblGem[Aantal],tblGem[Datum],tblGem[[#This Row],[Datum]]-1,tblGem[Plaats],tblGem[[#This Row],[Plaats]])</f>
        <v>0</v>
      </c>
      <c r="G1392" s="59" t="str">
        <f>INDEX(tblGemProv[Grootte],MATCH(tblGem[[#This Row],[Plaats]],tblGemProv[Gemeentenaam],0))</f>
        <v>Klein</v>
      </c>
      <c r="H1392" s="59" t="str">
        <f>INDEX(tblGemProv[Provincie],MATCH(tblGem[[#This Row],[Plaats]],tblGemProv[Gemeentenaam],0))</f>
        <v>Zuid-Holland</v>
      </c>
      <c r="I1392" s="68">
        <f>INDEX(tblGemProv[InwonerAantal],MATCH(tblGem[[#This Row],[Plaats]],tblGemProv[Gemeentenaam],0))</f>
        <v>26084</v>
      </c>
      <c r="J1392" s="69">
        <f>tblGem[[#This Row],[Aantal]]/INDEX($N$5:$N$16,MATCH(tblGem[[#This Row],[Prov]],$M$5:$M$16,0))*100000</f>
        <v>0.13713621191384553</v>
      </c>
      <c r="K1392" s="69">
        <f>tblGem[[#This Row],[Aantal]]/tblGem[[#This Row],[Inwoners]]*100000</f>
        <v>19.16883913510198</v>
      </c>
      <c r="L1392" s="59"/>
      <c r="M1392" s="60"/>
      <c r="N1392" s="58"/>
    </row>
    <row r="1393" spans="2:14" x14ac:dyDescent="0.3">
      <c r="B1393" s="63">
        <v>43912</v>
      </c>
      <c r="C1393" s="66" t="s">
        <v>322</v>
      </c>
      <c r="D1393" s="65">
        <v>46.2</v>
      </c>
      <c r="E1393" s="66">
        <v>8</v>
      </c>
      <c r="F1393" s="67">
        <f>tblGem[[#This Row],[Aantal]]-SUMIFS(tblGem[Aantal],tblGem[Datum],tblGem[[#This Row],[Datum]]-1,tblGem[Plaats],tblGem[[#This Row],[Plaats]])</f>
        <v>0</v>
      </c>
      <c r="G1393" s="59" t="str">
        <f>INDEX(tblGemProv[Grootte],MATCH(tblGem[[#This Row],[Plaats]],tblGemProv[Gemeentenaam],0))</f>
        <v>Klein</v>
      </c>
      <c r="H1393" s="59" t="str">
        <f>INDEX(tblGemProv[Provincie],MATCH(tblGem[[#This Row],[Plaats]],tblGemProv[Gemeentenaam],0))</f>
        <v>Noord-Holland</v>
      </c>
      <c r="I1393" s="68">
        <f>INDEX(tblGemProv[InwonerAantal],MATCH(tblGem[[#This Row],[Plaats]],tblGemProv[Gemeentenaam],0))</f>
        <v>17259</v>
      </c>
      <c r="J1393" s="69">
        <f>tblGem[[#This Row],[Aantal]]/INDEX($N$5:$N$16,MATCH(tblGem[[#This Row],[Prov]],$M$5:$M$16,0))*100000</f>
        <v>0.28256749301175271</v>
      </c>
      <c r="K1393" s="69">
        <f>tblGem[[#This Row],[Aantal]]/tblGem[[#This Row],[Inwoners]]*100000</f>
        <v>46.352627614577898</v>
      </c>
      <c r="L1393" s="59"/>
      <c r="M1393" s="60"/>
      <c r="N1393" s="58"/>
    </row>
    <row r="1394" spans="2:14" x14ac:dyDescent="0.3">
      <c r="B1394" s="63">
        <v>43912</v>
      </c>
      <c r="C1394" s="66" t="s">
        <v>323</v>
      </c>
      <c r="D1394" s="65">
        <v>14</v>
      </c>
      <c r="E1394" s="66">
        <v>7</v>
      </c>
      <c r="F1394" s="67">
        <f>tblGem[[#This Row],[Aantal]]-SUMIFS(tblGem[Aantal],tblGem[Datum],tblGem[[#This Row],[Datum]]-1,tblGem[Plaats],tblGem[[#This Row],[Plaats]])</f>
        <v>0</v>
      </c>
      <c r="G1394" s="59" t="str">
        <f>INDEX(tblGemProv[Grootte],MATCH(tblGem[[#This Row],[Plaats]],tblGemProv[Gemeentenaam],0))</f>
        <v>Klein</v>
      </c>
      <c r="H1394" s="59" t="str">
        <f>INDEX(tblGemProv[Provincie],MATCH(tblGem[[#This Row],[Plaats]],tblGemProv[Gemeentenaam],0))</f>
        <v>Limburg</v>
      </c>
      <c r="I1394" s="68">
        <f>INDEX(tblGemProv[InwonerAantal],MATCH(tblGem[[#This Row],[Plaats]],tblGemProv[Gemeentenaam],0))</f>
        <v>49855</v>
      </c>
      <c r="J1394" s="69">
        <f>tblGem[[#This Row],[Aantal]]/INDEX($N$5:$N$16,MATCH(tblGem[[#This Row],[Prov]],$M$5:$M$16,0))*100000</f>
        <v>0.62656753771489038</v>
      </c>
      <c r="K1394" s="69">
        <f>tblGem[[#This Row],[Aantal]]/tblGem[[#This Row],[Inwoners]]*100000</f>
        <v>14.040718082439072</v>
      </c>
      <c r="L1394" s="59"/>
      <c r="M1394" s="60"/>
      <c r="N1394" s="58"/>
    </row>
    <row r="1395" spans="2:14" x14ac:dyDescent="0.3">
      <c r="B1395" s="63">
        <v>43912</v>
      </c>
      <c r="C1395" s="66" t="s">
        <v>324</v>
      </c>
      <c r="D1395" s="65">
        <v>5.2</v>
      </c>
      <c r="E1395" s="66">
        <v>1</v>
      </c>
      <c r="F1395" s="67">
        <f>tblGem[[#This Row],[Aantal]]-SUMIFS(tblGem[Aantal],tblGem[Datum],tblGem[[#This Row],[Datum]]-1,tblGem[Plaats],tblGem[[#This Row],[Plaats]])</f>
        <v>0</v>
      </c>
      <c r="G1395" s="59" t="str">
        <f>INDEX(tblGemProv[Grootte],MATCH(tblGem[[#This Row],[Plaats]],tblGemProv[Gemeentenaam],0))</f>
        <v>Klein</v>
      </c>
      <c r="H1395" s="59" t="str">
        <f>INDEX(tblGemProv[Provincie],MATCH(tblGem[[#This Row],[Plaats]],tblGemProv[Gemeentenaam],0))</f>
        <v>Noord-Holland</v>
      </c>
      <c r="I1395" s="68">
        <f>INDEX(tblGemProv[InwonerAantal],MATCH(tblGem[[#This Row],[Plaats]],tblGemProv[Gemeentenaam],0))</f>
        <v>19147</v>
      </c>
      <c r="J1395" s="69">
        <f>tblGem[[#This Row],[Aantal]]/INDEX($N$5:$N$16,MATCH(tblGem[[#This Row],[Prov]],$M$5:$M$16,0))*100000</f>
        <v>3.5320936626469089E-2</v>
      </c>
      <c r="K1395" s="69">
        <f>tblGem[[#This Row],[Aantal]]/tblGem[[#This Row],[Inwoners]]*100000</f>
        <v>5.2227503003081424</v>
      </c>
      <c r="L1395" s="59"/>
      <c r="M1395" s="60"/>
      <c r="N1395" s="58"/>
    </row>
    <row r="1396" spans="2:14" x14ac:dyDescent="0.3">
      <c r="B1396" s="63">
        <v>43912</v>
      </c>
      <c r="C1396" s="66" t="s">
        <v>325</v>
      </c>
      <c r="D1396" s="65">
        <v>23.7</v>
      </c>
      <c r="E1396" s="66">
        <v>12</v>
      </c>
      <c r="F1396" s="67">
        <f>tblGem[[#This Row],[Aantal]]-SUMIFS(tblGem[Aantal],tblGem[Datum],tblGem[[#This Row],[Datum]]-1,tblGem[Plaats],tblGem[[#This Row],[Plaats]])</f>
        <v>0</v>
      </c>
      <c r="G1396" s="59" t="str">
        <f>INDEX(tblGemProv[Grootte],MATCH(tblGem[[#This Row],[Plaats]],tblGemProv[Gemeentenaam],0))</f>
        <v>Middelgroot</v>
      </c>
      <c r="H1396" s="59" t="str">
        <f>INDEX(tblGemProv[Provincie],MATCH(tblGem[[#This Row],[Plaats]],tblGemProv[Gemeentenaam],0))</f>
        <v>Gelderland</v>
      </c>
      <c r="I1396" s="68">
        <f>INDEX(tblGemProv[InwonerAantal],MATCH(tblGem[[#This Row],[Plaats]],tblGemProv[Gemeentenaam],0))</f>
        <v>50349</v>
      </c>
      <c r="J1396" s="69">
        <f>tblGem[[#This Row],[Aantal]]/INDEX($N$5:$N$16,MATCH(tblGem[[#This Row],[Prov]],$M$5:$M$16,0))*100000</f>
        <v>0.58249514708730588</v>
      </c>
      <c r="K1396" s="69">
        <f>tblGem[[#This Row],[Aantal]]/tblGem[[#This Row],[Inwoners]]*100000</f>
        <v>23.833641184531967</v>
      </c>
      <c r="L1396" s="59"/>
      <c r="M1396" s="60"/>
      <c r="N1396" s="58"/>
    </row>
    <row r="1397" spans="2:14" x14ac:dyDescent="0.3">
      <c r="B1397" s="63">
        <v>43912</v>
      </c>
      <c r="C1397" s="66" t="s">
        <v>326</v>
      </c>
      <c r="D1397" s="65">
        <v>31.5</v>
      </c>
      <c r="E1397" s="66">
        <v>6</v>
      </c>
      <c r="F1397" s="67">
        <f>tblGem[[#This Row],[Aantal]]-SUMIFS(tblGem[Aantal],tblGem[Datum],tblGem[[#This Row],[Datum]]-1,tblGem[Plaats],tblGem[[#This Row],[Plaats]])</f>
        <v>2</v>
      </c>
      <c r="G1397" s="59" t="str">
        <f>INDEX(tblGemProv[Grootte],MATCH(tblGem[[#This Row],[Plaats]],tblGemProv[Gemeentenaam],0))</f>
        <v>Klein</v>
      </c>
      <c r="H1397" s="59" t="str">
        <f>INDEX(tblGemProv[Provincie],MATCH(tblGem[[#This Row],[Plaats]],tblGemProv[Gemeentenaam],0))</f>
        <v>Gelderland</v>
      </c>
      <c r="I1397" s="68">
        <f>INDEX(tblGemProv[InwonerAantal],MATCH(tblGem[[#This Row],[Plaats]],tblGemProv[Gemeentenaam],0))</f>
        <v>18891</v>
      </c>
      <c r="J1397" s="69">
        <f>tblGem[[#This Row],[Aantal]]/INDEX($N$5:$N$16,MATCH(tblGem[[#This Row],[Prov]],$M$5:$M$16,0))*100000</f>
        <v>0.29124757354365294</v>
      </c>
      <c r="K1397" s="69">
        <f>tblGem[[#This Row],[Aantal]]/tblGem[[#This Row],[Inwoners]]*100000</f>
        <v>31.761156106082261</v>
      </c>
      <c r="L1397" s="59"/>
      <c r="M1397" s="60"/>
      <c r="N1397" s="58"/>
    </row>
    <row r="1398" spans="2:14" x14ac:dyDescent="0.3">
      <c r="B1398" s="63">
        <v>43912</v>
      </c>
      <c r="C1398" s="66" t="s">
        <v>327</v>
      </c>
      <c r="D1398" s="65">
        <v>9.5</v>
      </c>
      <c r="E1398" s="66">
        <v>6</v>
      </c>
      <c r="F1398" s="67">
        <f>tblGem[[#This Row],[Aantal]]-SUMIFS(tblGem[Aantal],tblGem[Datum],tblGem[[#This Row],[Datum]]-1,tblGem[Plaats],tblGem[[#This Row],[Plaats]])</f>
        <v>3</v>
      </c>
      <c r="G1398" s="59" t="str">
        <f>INDEX(tblGemProv[Grootte],MATCH(tblGem[[#This Row],[Plaats]],tblGemProv[Gemeentenaam],0))</f>
        <v>Middelgroot</v>
      </c>
      <c r="H1398" s="59" t="str">
        <f>INDEX(tblGemProv[Provincie],MATCH(tblGem[[#This Row],[Plaats]],tblGemProv[Gemeentenaam],0))</f>
        <v>Groningen</v>
      </c>
      <c r="I1398" s="68">
        <f>INDEX(tblGemProv[InwonerAantal],MATCH(tblGem[[#This Row],[Plaats]],tblGemProv[Gemeentenaam],0))</f>
        <v>62844</v>
      </c>
      <c r="J1398" s="69">
        <f>tblGem[[#This Row],[Aantal]]/INDEX($N$5:$N$16,MATCH(tblGem[[#This Row],[Prov]],$M$5:$M$16,0))*100000</f>
        <v>1.0292601506493775</v>
      </c>
      <c r="K1398" s="69">
        <f>tblGem[[#This Row],[Aantal]]/tblGem[[#This Row],[Inwoners]]*100000</f>
        <v>9.5474508306282218</v>
      </c>
      <c r="L1398" s="59"/>
      <c r="M1398" s="60"/>
      <c r="N1398" s="58"/>
    </row>
    <row r="1399" spans="2:14" x14ac:dyDescent="0.3">
      <c r="B1399" s="63">
        <v>43912</v>
      </c>
      <c r="C1399" s="66" t="s">
        <v>328</v>
      </c>
      <c r="D1399" s="65">
        <v>5.2</v>
      </c>
      <c r="E1399" s="66">
        <v>1</v>
      </c>
      <c r="F1399" s="67">
        <f>tblGem[[#This Row],[Aantal]]-SUMIFS(tblGem[Aantal],tblGem[Datum],tblGem[[#This Row],[Datum]]-1,tblGem[Plaats],tblGem[[#This Row],[Plaats]])</f>
        <v>0</v>
      </c>
      <c r="G1399" s="59" t="str">
        <f>INDEX(tblGemProv[Grootte],MATCH(tblGem[[#This Row],[Plaats]],tblGemProv[Gemeentenaam],0))</f>
        <v>Klein</v>
      </c>
      <c r="H1399" s="59" t="str">
        <f>INDEX(tblGemProv[Provincie],MATCH(tblGem[[#This Row],[Plaats]],tblGemProv[Gemeentenaam],0))</f>
        <v>Drenthe</v>
      </c>
      <c r="I1399" s="68">
        <f>INDEX(tblGemProv[InwonerAantal],MATCH(tblGem[[#This Row],[Plaats]],tblGemProv[Gemeentenaam],0))</f>
        <v>19152</v>
      </c>
      <c r="J1399" s="69">
        <f>tblGem[[#This Row],[Aantal]]/INDEX($N$5:$N$16,MATCH(tblGem[[#This Row],[Prov]],$M$5:$M$16,0))*100000</f>
        <v>0.20321072952651897</v>
      </c>
      <c r="K1399" s="69">
        <f>tblGem[[#This Row],[Aantal]]/tblGem[[#This Row],[Inwoners]]*100000</f>
        <v>5.2213868003341686</v>
      </c>
      <c r="L1399" s="59"/>
      <c r="M1399" s="60"/>
      <c r="N1399" s="58"/>
    </row>
    <row r="1400" spans="2:14" x14ac:dyDescent="0.3">
      <c r="B1400" s="63">
        <v>43912</v>
      </c>
      <c r="C1400" s="66" t="s">
        <v>329</v>
      </c>
      <c r="D1400" s="65">
        <v>13.4</v>
      </c>
      <c r="E1400" s="66">
        <v>2</v>
      </c>
      <c r="F1400" s="67">
        <f>tblGem[[#This Row],[Aantal]]-SUMIFS(tblGem[Aantal],tblGem[Datum],tblGem[[#This Row],[Datum]]-1,tblGem[Plaats],tblGem[[#This Row],[Plaats]])</f>
        <v>1</v>
      </c>
      <c r="G1400" s="59" t="str">
        <f>INDEX(tblGemProv[Grootte],MATCH(tblGem[[#This Row],[Plaats]],tblGemProv[Gemeentenaam],0))</f>
        <v>Klein</v>
      </c>
      <c r="H1400" s="59" t="str">
        <f>INDEX(tblGemProv[Provincie],MATCH(tblGem[[#This Row],[Plaats]],tblGemProv[Gemeentenaam],0))</f>
        <v>Gelderland</v>
      </c>
      <c r="I1400" s="68">
        <f>INDEX(tblGemProv[InwonerAantal],MATCH(tblGem[[#This Row],[Plaats]],tblGemProv[Gemeentenaam],0))</f>
        <v>15015</v>
      </c>
      <c r="J1400" s="69">
        <f>tblGem[[#This Row],[Aantal]]/INDEX($N$5:$N$16,MATCH(tblGem[[#This Row],[Prov]],$M$5:$M$16,0))*100000</f>
        <v>9.7082524514550975E-2</v>
      </c>
      <c r="K1400" s="69">
        <f>tblGem[[#This Row],[Aantal]]/tblGem[[#This Row],[Inwoners]]*100000</f>
        <v>13.32001332001332</v>
      </c>
      <c r="L1400" s="59"/>
      <c r="M1400" s="60"/>
      <c r="N1400" s="58"/>
    </row>
    <row r="1401" spans="2:14" x14ac:dyDescent="0.3">
      <c r="B1401" s="63">
        <v>43912</v>
      </c>
      <c r="C1401" s="66" t="s">
        <v>330</v>
      </c>
      <c r="D1401" s="65">
        <v>0</v>
      </c>
      <c r="E1401" s="66">
        <v>0</v>
      </c>
      <c r="F1401" s="67">
        <f>tblGem[[#This Row],[Aantal]]-SUMIFS(tblGem[Aantal],tblGem[Datum],tblGem[[#This Row],[Datum]]-1,tblGem[Plaats],tblGem[[#This Row],[Plaats]])</f>
        <v>0</v>
      </c>
      <c r="G1401" s="59" t="str">
        <f>INDEX(tblGemProv[Grootte],MATCH(tblGem[[#This Row],[Plaats]],tblGemProv[Gemeentenaam],0))</f>
        <v>Klein</v>
      </c>
      <c r="H1401" s="59" t="str">
        <f>INDEX(tblGemProv[Provincie],MATCH(tblGem[[#This Row],[Plaats]],tblGemProv[Gemeentenaam],0))</f>
        <v>Groningen</v>
      </c>
      <c r="I1401" s="68">
        <f>INDEX(tblGemProv[InwonerAantal],MATCH(tblGem[[#This Row],[Plaats]],tblGemProv[Gemeentenaam],0))</f>
        <v>24684</v>
      </c>
      <c r="J1401" s="69">
        <f>tblGem[[#This Row],[Aantal]]/INDEX($N$5:$N$16,MATCH(tblGem[[#This Row],[Prov]],$M$5:$M$16,0))*100000</f>
        <v>0</v>
      </c>
      <c r="K1401" s="69">
        <f>tblGem[[#This Row],[Aantal]]/tblGem[[#This Row],[Inwoners]]*100000</f>
        <v>0</v>
      </c>
      <c r="L1401" s="59"/>
      <c r="M1401" s="60"/>
      <c r="N1401" s="58"/>
    </row>
    <row r="1402" spans="2:14" x14ac:dyDescent="0.3">
      <c r="B1402" s="63">
        <v>43912</v>
      </c>
      <c r="C1402" s="66" t="s">
        <v>331</v>
      </c>
      <c r="D1402" s="65">
        <v>13.8</v>
      </c>
      <c r="E1402" s="66">
        <v>15</v>
      </c>
      <c r="F1402" s="67">
        <f>tblGem[[#This Row],[Aantal]]-SUMIFS(tblGem[Aantal],tblGem[Datum],tblGem[[#This Row],[Datum]]-1,tblGem[Plaats],tblGem[[#This Row],[Plaats]])</f>
        <v>4</v>
      </c>
      <c r="G1402" s="59" t="str">
        <f>INDEX(tblGemProv[Grootte],MATCH(tblGem[[#This Row],[Plaats]],tblGemProv[Gemeentenaam],0))</f>
        <v>Groot</v>
      </c>
      <c r="H1402" s="59" t="str">
        <f>INDEX(tblGemProv[Provincie],MATCH(tblGem[[#This Row],[Plaats]],tblGemProv[Gemeentenaam],0))</f>
        <v>Zuid-Holland</v>
      </c>
      <c r="I1402" s="68">
        <f>INDEX(tblGemProv[InwonerAantal],MATCH(tblGem[[#This Row],[Plaats]],tblGemProv[Gemeentenaam],0))</f>
        <v>107492</v>
      </c>
      <c r="J1402" s="69">
        <f>tblGem[[#This Row],[Aantal]]/INDEX($N$5:$N$16,MATCH(tblGem[[#This Row],[Prov]],$M$5:$M$16,0))*100000</f>
        <v>0.41140863574153658</v>
      </c>
      <c r="K1402" s="69">
        <f>tblGem[[#This Row],[Aantal]]/tblGem[[#This Row],[Inwoners]]*100000</f>
        <v>13.954526848509657</v>
      </c>
      <c r="L1402" s="59"/>
      <c r="M1402" s="60"/>
      <c r="N1402" s="58"/>
    </row>
    <row r="1403" spans="2:14" x14ac:dyDescent="0.3">
      <c r="B1403" s="63">
        <v>43912</v>
      </c>
      <c r="C1403" s="66" t="s">
        <v>332</v>
      </c>
      <c r="D1403" s="65">
        <v>3.9</v>
      </c>
      <c r="E1403" s="66">
        <v>1</v>
      </c>
      <c r="F1403" s="67">
        <f>tblGem[[#This Row],[Aantal]]-SUMIFS(tblGem[Aantal],tblGem[Datum],tblGem[[#This Row],[Datum]]-1,tblGem[Plaats],tblGem[[#This Row],[Plaats]])</f>
        <v>0</v>
      </c>
      <c r="G1403" s="59" t="str">
        <f>INDEX(tblGemProv[Grootte],MATCH(tblGem[[#This Row],[Plaats]],tblGemProv[Gemeentenaam],0))</f>
        <v>Klein</v>
      </c>
      <c r="H1403" s="59" t="str">
        <f>INDEX(tblGemProv[Provincie],MATCH(tblGem[[#This Row],[Plaats]],tblGemProv[Gemeentenaam],0))</f>
        <v>Friesland</v>
      </c>
      <c r="I1403" s="68">
        <f>INDEX(tblGemProv[InwonerAantal],MATCH(tblGem[[#This Row],[Plaats]],tblGemProv[Gemeentenaam],0))</f>
        <v>25720</v>
      </c>
      <c r="J1403" s="69">
        <f>tblGem[[#This Row],[Aantal]]/INDEX($N$5:$N$16,MATCH(tblGem[[#This Row],[Prov]],$M$5:$M$16,0))*100000</f>
        <v>0.15449551036046894</v>
      </c>
      <c r="K1403" s="69">
        <f>tblGem[[#This Row],[Aantal]]/tblGem[[#This Row],[Inwoners]]*100000</f>
        <v>3.888024883359253</v>
      </c>
      <c r="L1403" s="59"/>
      <c r="M1403" s="60"/>
      <c r="N1403" s="58"/>
    </row>
    <row r="1404" spans="2:14" x14ac:dyDescent="0.3">
      <c r="B1404" s="63">
        <v>43912</v>
      </c>
      <c r="C1404" s="66" t="s">
        <v>333</v>
      </c>
      <c r="D1404" s="65">
        <v>34.200000000000003</v>
      </c>
      <c r="E1404" s="66">
        <v>5</v>
      </c>
      <c r="F1404" s="67">
        <f>tblGem[[#This Row],[Aantal]]-SUMIFS(tblGem[Aantal],tblGem[Datum],tblGem[[#This Row],[Datum]]-1,tblGem[Plaats],tblGem[[#This Row],[Plaats]])</f>
        <v>2</v>
      </c>
      <c r="G1404" s="59" t="str">
        <f>INDEX(tblGemProv[Grootte],MATCH(tblGem[[#This Row],[Plaats]],tblGemProv[Gemeentenaam],0))</f>
        <v>Klein</v>
      </c>
      <c r="H1404" s="59" t="str">
        <f>INDEX(tblGemProv[Provincie],MATCH(tblGem[[#This Row],[Plaats]],tblGemProv[Gemeentenaam],0))</f>
        <v>Zuid-Holland</v>
      </c>
      <c r="I1404" s="68">
        <f>INDEX(tblGemProv[InwonerAantal],MATCH(tblGem[[#This Row],[Plaats]],tblGemProv[Gemeentenaam],0))</f>
        <v>14508</v>
      </c>
      <c r="J1404" s="69">
        <f>tblGem[[#This Row],[Aantal]]/INDEX($N$5:$N$16,MATCH(tblGem[[#This Row],[Prov]],$M$5:$M$16,0))*100000</f>
        <v>0.13713621191384553</v>
      </c>
      <c r="K1404" s="69">
        <f>tblGem[[#This Row],[Aantal]]/tblGem[[#This Row],[Inwoners]]*100000</f>
        <v>34.463744141163495</v>
      </c>
      <c r="L1404" s="59"/>
      <c r="M1404" s="60"/>
      <c r="N1404" s="58"/>
    </row>
    <row r="1405" spans="2:14" x14ac:dyDescent="0.3">
      <c r="B1405" s="63">
        <v>43912</v>
      </c>
      <c r="C1405" s="66" t="s">
        <v>334</v>
      </c>
      <c r="D1405" s="65">
        <v>0</v>
      </c>
      <c r="E1405" s="66">
        <v>0</v>
      </c>
      <c r="F1405" s="67">
        <f>tblGem[[#This Row],[Aantal]]-SUMIFS(tblGem[Aantal],tblGem[Datum],tblGem[[#This Row],[Datum]]-1,tblGem[Plaats],tblGem[[#This Row],[Plaats]])</f>
        <v>0</v>
      </c>
      <c r="G1405" s="59" t="str">
        <f>INDEX(tblGemProv[Grootte],MATCH(tblGem[[#This Row],[Plaats]],tblGemProv[Gemeentenaam],0))</f>
        <v>Klein</v>
      </c>
      <c r="H1405" s="59" t="str">
        <f>INDEX(tblGemProv[Provincie],MATCH(tblGem[[#This Row],[Plaats]],tblGemProv[Gemeentenaam],0))</f>
        <v>Overijssel</v>
      </c>
      <c r="I1405" s="68">
        <f>INDEX(tblGemProv[InwonerAantal],MATCH(tblGem[[#This Row],[Plaats]],tblGemProv[Gemeentenaam],0))</f>
        <v>24258</v>
      </c>
      <c r="J1405" s="69">
        <f>tblGem[[#This Row],[Aantal]]/INDEX($N$5:$N$16,MATCH(tblGem[[#This Row],[Prov]],$M$5:$M$16,0))*100000</f>
        <v>0</v>
      </c>
      <c r="K1405" s="69">
        <f>tblGem[[#This Row],[Aantal]]/tblGem[[#This Row],[Inwoners]]*100000</f>
        <v>0</v>
      </c>
      <c r="L1405" s="59"/>
      <c r="M1405" s="60"/>
      <c r="N1405" s="58"/>
    </row>
    <row r="1406" spans="2:14" x14ac:dyDescent="0.3">
      <c r="B1406" s="63">
        <v>43912</v>
      </c>
      <c r="C1406" s="66" t="s">
        <v>335</v>
      </c>
      <c r="D1406" s="65">
        <v>48.8</v>
      </c>
      <c r="E1406" s="66">
        <v>20</v>
      </c>
      <c r="F1406" s="67">
        <f>tblGem[[#This Row],[Aantal]]-SUMIFS(tblGem[Aantal],tblGem[Datum],tblGem[[#This Row],[Datum]]-1,tblGem[Plaats],tblGem[[#This Row],[Plaats]])</f>
        <v>3</v>
      </c>
      <c r="G1406" s="59" t="str">
        <f>INDEX(tblGemProv[Grootte],MATCH(tblGem[[#This Row],[Plaats]],tblGemProv[Gemeentenaam],0))</f>
        <v>Klein</v>
      </c>
      <c r="H1406" s="59" t="str">
        <f>INDEX(tblGemProv[Provincie],MATCH(tblGem[[#This Row],[Plaats]],tblGemProv[Gemeentenaam],0))</f>
        <v>Gelderland</v>
      </c>
      <c r="I1406" s="68">
        <f>INDEX(tblGemProv[InwonerAantal],MATCH(tblGem[[#This Row],[Plaats]],tblGemProv[Gemeentenaam],0))</f>
        <v>40847</v>
      </c>
      <c r="J1406" s="69">
        <f>tblGem[[#This Row],[Aantal]]/INDEX($N$5:$N$16,MATCH(tblGem[[#This Row],[Prov]],$M$5:$M$16,0))*100000</f>
        <v>0.97082524514550972</v>
      </c>
      <c r="K1406" s="69">
        <f>tblGem[[#This Row],[Aantal]]/tblGem[[#This Row],[Inwoners]]*100000</f>
        <v>48.963204152079719</v>
      </c>
      <c r="L1406" s="59"/>
      <c r="M1406" s="60"/>
      <c r="N1406" s="58"/>
    </row>
    <row r="1407" spans="2:14" x14ac:dyDescent="0.3">
      <c r="B1407" s="63">
        <v>43912</v>
      </c>
      <c r="C1407" s="66" t="s">
        <v>336</v>
      </c>
      <c r="D1407" s="65">
        <v>4.2</v>
      </c>
      <c r="E1407" s="66">
        <v>1</v>
      </c>
      <c r="F1407" s="67">
        <f>tblGem[[#This Row],[Aantal]]-SUMIFS(tblGem[Aantal],tblGem[Datum],tblGem[[#This Row],[Datum]]-1,tblGem[Plaats],tblGem[[#This Row],[Plaats]])</f>
        <v>0</v>
      </c>
      <c r="G1407" s="59" t="str">
        <f>INDEX(tblGemProv[Grootte],MATCH(tblGem[[#This Row],[Plaats]],tblGemProv[Gemeentenaam],0))</f>
        <v>Klein</v>
      </c>
      <c r="H1407" s="59" t="str">
        <f>INDEX(tblGemProv[Provincie],MATCH(tblGem[[#This Row],[Plaats]],tblGemProv[Gemeentenaam],0))</f>
        <v>Noord-Holland</v>
      </c>
      <c r="I1407" s="68">
        <f>INDEX(tblGemProv[InwonerAantal],MATCH(tblGem[[#This Row],[Plaats]],tblGemProv[Gemeentenaam],0))</f>
        <v>23659</v>
      </c>
      <c r="J1407" s="69">
        <f>tblGem[[#This Row],[Aantal]]/INDEX($N$5:$N$16,MATCH(tblGem[[#This Row],[Prov]],$M$5:$M$16,0))*100000</f>
        <v>3.5320936626469089E-2</v>
      </c>
      <c r="K1407" s="69">
        <f>tblGem[[#This Row],[Aantal]]/tblGem[[#This Row],[Inwoners]]*100000</f>
        <v>4.2267213322625636</v>
      </c>
      <c r="L1407" s="59"/>
      <c r="M1407" s="60"/>
      <c r="N1407" s="58"/>
    </row>
    <row r="1408" spans="2:14" x14ac:dyDescent="0.3">
      <c r="B1408" s="63">
        <v>43912</v>
      </c>
      <c r="C1408" s="66" t="s">
        <v>337</v>
      </c>
      <c r="D1408" s="65">
        <v>25.3</v>
      </c>
      <c r="E1408" s="66">
        <v>6</v>
      </c>
      <c r="F1408" s="67">
        <f>tblGem[[#This Row],[Aantal]]-SUMIFS(tblGem[Aantal],tblGem[Datum],tblGem[[#This Row],[Datum]]-1,tblGem[Plaats],tblGem[[#This Row],[Plaats]])</f>
        <v>0</v>
      </c>
      <c r="G1408" s="59" t="str">
        <f>INDEX(tblGemProv[Grootte],MATCH(tblGem[[#This Row],[Plaats]],tblGemProv[Gemeentenaam],0))</f>
        <v>Klein</v>
      </c>
      <c r="H1408" s="59" t="str">
        <f>INDEX(tblGemProv[Provincie],MATCH(tblGem[[#This Row],[Plaats]],tblGemProv[Gemeentenaam],0))</f>
        <v>Utrecht</v>
      </c>
      <c r="I1408" s="68">
        <f>INDEX(tblGemProv[InwonerAantal],MATCH(tblGem[[#This Row],[Plaats]],tblGemProv[Gemeentenaam],0))</f>
        <v>23678</v>
      </c>
      <c r="J1408" s="69">
        <f>tblGem[[#This Row],[Aantal]]/INDEX($N$5:$N$16,MATCH(tblGem[[#This Row],[Prov]],$M$5:$M$16,0))*100000</f>
        <v>0.45095218553976724</v>
      </c>
      <c r="K1408" s="69">
        <f>tblGem[[#This Row],[Aantal]]/tblGem[[#This Row],[Inwoners]]*100000</f>
        <v>25.3399780386857</v>
      </c>
      <c r="L1408" s="59"/>
      <c r="M1408" s="60"/>
      <c r="N1408" s="58"/>
    </row>
    <row r="1409" spans="2:14" x14ac:dyDescent="0.3">
      <c r="B1409" s="63">
        <v>43912</v>
      </c>
      <c r="C1409" s="66" t="s">
        <v>338</v>
      </c>
      <c r="D1409" s="65">
        <v>6.9</v>
      </c>
      <c r="E1409" s="66">
        <v>2</v>
      </c>
      <c r="F1409" s="67">
        <f>tblGem[[#This Row],[Aantal]]-SUMIFS(tblGem[Aantal],tblGem[Datum],tblGem[[#This Row],[Datum]]-1,tblGem[Plaats],tblGem[[#This Row],[Plaats]])</f>
        <v>1</v>
      </c>
      <c r="G1409" s="59" t="str">
        <f>INDEX(tblGemProv[Grootte],MATCH(tblGem[[#This Row],[Plaats]],tblGemProv[Gemeentenaam],0))</f>
        <v>Klein</v>
      </c>
      <c r="H1409" s="59" t="str">
        <f>INDEX(tblGemProv[Provincie],MATCH(tblGem[[#This Row],[Plaats]],tblGemProv[Gemeentenaam],0))</f>
        <v>Gelderland</v>
      </c>
      <c r="I1409" s="68">
        <f>INDEX(tblGemProv[InwonerAantal],MATCH(tblGem[[#This Row],[Plaats]],tblGemProv[Gemeentenaam],0))</f>
        <v>28987</v>
      </c>
      <c r="J1409" s="69">
        <f>tblGem[[#This Row],[Aantal]]/INDEX($N$5:$N$16,MATCH(tblGem[[#This Row],[Prov]],$M$5:$M$16,0))*100000</f>
        <v>9.7082524514550975E-2</v>
      </c>
      <c r="K1409" s="69">
        <f>tblGem[[#This Row],[Aantal]]/tblGem[[#This Row],[Inwoners]]*100000</f>
        <v>6.8996446682995822</v>
      </c>
      <c r="L1409" s="59"/>
      <c r="M1409" s="60"/>
      <c r="N1409" s="58"/>
    </row>
    <row r="1410" spans="2:14" x14ac:dyDescent="0.3">
      <c r="B1410" s="63">
        <v>43912</v>
      </c>
      <c r="C1410" s="66" t="s">
        <v>339</v>
      </c>
      <c r="D1410" s="65">
        <v>9.1</v>
      </c>
      <c r="E1410" s="66">
        <v>2</v>
      </c>
      <c r="F1410" s="67">
        <f>tblGem[[#This Row],[Aantal]]-SUMIFS(tblGem[Aantal],tblGem[Datum],tblGem[[#This Row],[Datum]]-1,tblGem[Plaats],tblGem[[#This Row],[Plaats]])</f>
        <v>2</v>
      </c>
      <c r="G1410" s="59" t="str">
        <f>INDEX(tblGemProv[Grootte],MATCH(tblGem[[#This Row],[Plaats]],tblGemProv[Gemeentenaam],0))</f>
        <v>Klein</v>
      </c>
      <c r="H1410" s="59" t="str">
        <f>INDEX(tblGemProv[Provincie],MATCH(tblGem[[#This Row],[Plaats]],tblGemProv[Gemeentenaam],0))</f>
        <v>Noord-Brabant</v>
      </c>
      <c r="I1410" s="68">
        <f>INDEX(tblGemProv[InwonerAantal],MATCH(tblGem[[#This Row],[Plaats]],tblGemProv[Gemeentenaam],0))</f>
        <v>21800</v>
      </c>
      <c r="J1410" s="69">
        <f>tblGem[[#This Row],[Aantal]]/INDEX($N$5:$N$16,MATCH(tblGem[[#This Row],[Prov]],$M$5:$M$16,0))*100000</f>
        <v>7.9104974674542361E-2</v>
      </c>
      <c r="K1410" s="69">
        <f>tblGem[[#This Row],[Aantal]]/tblGem[[#This Row],[Inwoners]]*100000</f>
        <v>9.1743119266055047</v>
      </c>
      <c r="L1410" s="59"/>
      <c r="M1410" s="60"/>
      <c r="N1410" s="58"/>
    </row>
    <row r="1411" spans="2:14" x14ac:dyDescent="0.3">
      <c r="B1411" s="63">
        <v>43912</v>
      </c>
      <c r="C1411" s="66" t="s">
        <v>340</v>
      </c>
      <c r="D1411" s="65">
        <v>13.4</v>
      </c>
      <c r="E1411" s="66">
        <v>7</v>
      </c>
      <c r="F1411" s="67">
        <f>tblGem[[#This Row],[Aantal]]-SUMIFS(tblGem[Aantal],tblGem[Datum],tblGem[[#This Row],[Datum]]-1,tblGem[Plaats],tblGem[[#This Row],[Plaats]])</f>
        <v>1</v>
      </c>
      <c r="G1411" s="59" t="str">
        <f>INDEX(tblGemProv[Grootte],MATCH(tblGem[[#This Row],[Plaats]],tblGemProv[Gemeentenaam],0))</f>
        <v>Middelgroot</v>
      </c>
      <c r="H1411" s="59" t="str">
        <f>INDEX(tblGemProv[Provincie],MATCH(tblGem[[#This Row],[Plaats]],tblGemProv[Gemeentenaam],0))</f>
        <v>Utrecht</v>
      </c>
      <c r="I1411" s="68">
        <f>INDEX(tblGemProv[InwonerAantal],MATCH(tblGem[[#This Row],[Plaats]],tblGemProv[Gemeentenaam],0))</f>
        <v>51758</v>
      </c>
      <c r="J1411" s="69">
        <f>tblGem[[#This Row],[Aantal]]/INDEX($N$5:$N$16,MATCH(tblGem[[#This Row],[Prov]],$M$5:$M$16,0))*100000</f>
        <v>0.52611088312972842</v>
      </c>
      <c r="K1411" s="69">
        <f>tblGem[[#This Row],[Aantal]]/tblGem[[#This Row],[Inwoners]]*100000</f>
        <v>13.52447930754666</v>
      </c>
      <c r="L1411" s="59"/>
      <c r="M1411" s="60"/>
      <c r="N1411" s="58"/>
    </row>
    <row r="1412" spans="2:14" x14ac:dyDescent="0.3">
      <c r="B1412" s="63">
        <v>43912</v>
      </c>
      <c r="C1412" s="66" t="s">
        <v>341</v>
      </c>
      <c r="D1412" s="65">
        <v>6.1</v>
      </c>
      <c r="E1412" s="66">
        <v>1</v>
      </c>
      <c r="F1412" s="67">
        <f>tblGem[[#This Row],[Aantal]]-SUMIFS(tblGem[Aantal],tblGem[Datum],tblGem[[#This Row],[Datum]]-1,tblGem[Plaats],tblGem[[#This Row],[Plaats]])</f>
        <v>0</v>
      </c>
      <c r="G1412" s="59" t="str">
        <f>INDEX(tblGemProv[Grootte],MATCH(tblGem[[#This Row],[Plaats]],tblGemProv[Gemeentenaam],0))</f>
        <v>Klein</v>
      </c>
      <c r="H1412" s="59" t="str">
        <f>INDEX(tblGemProv[Provincie],MATCH(tblGem[[#This Row],[Plaats]],tblGemProv[Gemeentenaam],0))</f>
        <v>Noord-Holland</v>
      </c>
      <c r="I1412" s="68">
        <f>INDEX(tblGemProv[InwonerAantal],MATCH(tblGem[[#This Row],[Plaats]],tblGemProv[Gemeentenaam],0))</f>
        <v>15995</v>
      </c>
      <c r="J1412" s="69">
        <f>tblGem[[#This Row],[Aantal]]/INDEX($N$5:$N$16,MATCH(tblGem[[#This Row],[Prov]],$M$5:$M$16,0))*100000</f>
        <v>3.5320936626469089E-2</v>
      </c>
      <c r="K1412" s="69">
        <f>tblGem[[#This Row],[Aantal]]/tblGem[[#This Row],[Inwoners]]*100000</f>
        <v>6.2519537355423571</v>
      </c>
      <c r="L1412" s="59"/>
      <c r="M1412" s="60"/>
      <c r="N1412" s="58"/>
    </row>
    <row r="1413" spans="2:14" x14ac:dyDescent="0.3">
      <c r="B1413" s="63">
        <v>43912</v>
      </c>
      <c r="C1413" s="66" t="s">
        <v>342</v>
      </c>
      <c r="D1413" s="65">
        <v>22.8</v>
      </c>
      <c r="E1413" s="66">
        <v>3</v>
      </c>
      <c r="F1413" s="67">
        <f>tblGem[[#This Row],[Aantal]]-SUMIFS(tblGem[Aantal],tblGem[Datum],tblGem[[#This Row],[Datum]]-1,tblGem[Plaats],tblGem[[#This Row],[Plaats]])</f>
        <v>0</v>
      </c>
      <c r="G1413" s="59" t="str">
        <f>INDEX(tblGemProv[Grootte],MATCH(tblGem[[#This Row],[Plaats]],tblGemProv[Gemeentenaam],0))</f>
        <v>Klein</v>
      </c>
      <c r="H1413" s="59" t="str">
        <f>INDEX(tblGemProv[Provincie],MATCH(tblGem[[#This Row],[Plaats]],tblGemProv[Gemeentenaam],0))</f>
        <v>Utrecht</v>
      </c>
      <c r="I1413" s="68">
        <f>INDEX(tblGemProv[InwonerAantal],MATCH(tblGem[[#This Row],[Plaats]],tblGemProv[Gemeentenaam],0))</f>
        <v>13021</v>
      </c>
      <c r="J1413" s="69">
        <f>tblGem[[#This Row],[Aantal]]/INDEX($N$5:$N$16,MATCH(tblGem[[#This Row],[Prov]],$M$5:$M$16,0))*100000</f>
        <v>0.22547609276988362</v>
      </c>
      <c r="K1413" s="69">
        <f>tblGem[[#This Row],[Aantal]]/tblGem[[#This Row],[Inwoners]]*100000</f>
        <v>23.039705091774827</v>
      </c>
      <c r="L1413" s="59"/>
      <c r="M1413" s="60"/>
      <c r="N1413" s="58"/>
    </row>
    <row r="1414" spans="2:14" x14ac:dyDescent="0.3">
      <c r="B1414" s="63">
        <v>43912</v>
      </c>
      <c r="C1414" s="66" t="s">
        <v>343</v>
      </c>
      <c r="D1414" s="65">
        <v>7.1</v>
      </c>
      <c r="E1414" s="66">
        <v>11</v>
      </c>
      <c r="F1414" s="67">
        <f>tblGem[[#This Row],[Aantal]]-SUMIFS(tblGem[Aantal],tblGem[Datum],tblGem[[#This Row],[Datum]]-1,tblGem[Plaats],tblGem[[#This Row],[Plaats]])</f>
        <v>2</v>
      </c>
      <c r="G1414" s="59" t="str">
        <f>INDEX(tblGemProv[Grootte],MATCH(tblGem[[#This Row],[Plaats]],tblGemProv[Gemeentenaam],0))</f>
        <v>Groot</v>
      </c>
      <c r="H1414" s="59" t="str">
        <f>INDEX(tblGemProv[Provincie],MATCH(tblGem[[#This Row],[Plaats]],tblGemProv[Gemeentenaam],0))</f>
        <v>Noord-Holland</v>
      </c>
      <c r="I1414" s="68">
        <f>INDEX(tblGemProv[InwonerAantal],MATCH(tblGem[[#This Row],[Plaats]],tblGemProv[Gemeentenaam],0))</f>
        <v>154865</v>
      </c>
      <c r="J1414" s="69">
        <f>tblGem[[#This Row],[Aantal]]/INDEX($N$5:$N$16,MATCH(tblGem[[#This Row],[Prov]],$M$5:$M$16,0))*100000</f>
        <v>0.38853030289115992</v>
      </c>
      <c r="K1414" s="69">
        <f>tblGem[[#This Row],[Aantal]]/tblGem[[#This Row],[Inwoners]]*100000</f>
        <v>7.1029606431408006</v>
      </c>
      <c r="L1414" s="59"/>
      <c r="M1414" s="60"/>
      <c r="N1414" s="58"/>
    </row>
    <row r="1415" spans="2:14" x14ac:dyDescent="0.3">
      <c r="B1415" s="63">
        <v>43912</v>
      </c>
      <c r="C1415" s="66" t="s">
        <v>344</v>
      </c>
      <c r="D1415" s="65">
        <v>21.1</v>
      </c>
      <c r="E1415" s="66">
        <v>6</v>
      </c>
      <c r="F1415" s="67">
        <f>tblGem[[#This Row],[Aantal]]-SUMIFS(tblGem[Aantal],tblGem[Datum],tblGem[[#This Row],[Datum]]-1,tblGem[Plaats],tblGem[[#This Row],[Plaats]])</f>
        <v>1</v>
      </c>
      <c r="G1415" s="59" t="str">
        <f>INDEX(tblGemProv[Grootte],MATCH(tblGem[[#This Row],[Plaats]],tblGemProv[Gemeentenaam],0))</f>
        <v>Klein</v>
      </c>
      <c r="H1415" s="59" t="str">
        <f>INDEX(tblGemProv[Provincie],MATCH(tblGem[[#This Row],[Plaats]],tblGemProv[Gemeentenaam],0))</f>
        <v>Gelderland</v>
      </c>
      <c r="I1415" s="68">
        <f>INDEX(tblGemProv[InwonerAantal],MATCH(tblGem[[#This Row],[Plaats]],tblGemProv[Gemeentenaam],0))</f>
        <v>28014</v>
      </c>
      <c r="J1415" s="69">
        <f>tblGem[[#This Row],[Aantal]]/INDEX($N$5:$N$16,MATCH(tblGem[[#This Row],[Prov]],$M$5:$M$16,0))*100000</f>
        <v>0.29124757354365294</v>
      </c>
      <c r="K1415" s="69">
        <f>tblGem[[#This Row],[Aantal]]/tblGem[[#This Row],[Inwoners]]*100000</f>
        <v>21.417862497322766</v>
      </c>
      <c r="L1415" s="59"/>
      <c r="M1415" s="60"/>
      <c r="N1415" s="58"/>
    </row>
    <row r="1416" spans="2:14" x14ac:dyDescent="0.3">
      <c r="B1416" s="63">
        <v>43912</v>
      </c>
      <c r="C1416" s="66" t="s">
        <v>345</v>
      </c>
      <c r="D1416" s="65">
        <v>11.8</v>
      </c>
      <c r="E1416" s="66">
        <v>2</v>
      </c>
      <c r="F1416" s="67">
        <f>tblGem[[#This Row],[Aantal]]-SUMIFS(tblGem[Aantal],tblGem[Datum],tblGem[[#This Row],[Datum]]-1,tblGem[Plaats],tblGem[[#This Row],[Plaats]])</f>
        <v>0</v>
      </c>
      <c r="G1416" s="59" t="str">
        <f>INDEX(tblGemProv[Grootte],MATCH(tblGem[[#This Row],[Plaats]],tblGemProv[Gemeentenaam],0))</f>
        <v>Klein</v>
      </c>
      <c r="H1416" s="59" t="str">
        <f>INDEX(tblGemProv[Provincie],MATCH(tblGem[[#This Row],[Plaats]],tblGemProv[Gemeentenaam],0))</f>
        <v>Noord-Holland</v>
      </c>
      <c r="I1416" s="68">
        <f>INDEX(tblGemProv[InwonerAantal],MATCH(tblGem[[#This Row],[Plaats]],tblGemProv[Gemeentenaam],0))</f>
        <v>16970</v>
      </c>
      <c r="J1416" s="69">
        <f>tblGem[[#This Row],[Aantal]]/INDEX($N$5:$N$16,MATCH(tblGem[[#This Row],[Prov]],$M$5:$M$16,0))*100000</f>
        <v>7.0641873252938178E-2</v>
      </c>
      <c r="K1416" s="69">
        <f>tblGem[[#This Row],[Aantal]]/tblGem[[#This Row],[Inwoners]]*100000</f>
        <v>11.785503830288745</v>
      </c>
      <c r="L1416" s="59"/>
      <c r="M1416" s="60"/>
      <c r="N1416" s="58"/>
    </row>
    <row r="1417" spans="2:14" x14ac:dyDescent="0.3">
      <c r="B1417" s="63">
        <v>43912</v>
      </c>
      <c r="C1417" s="66" t="s">
        <v>346</v>
      </c>
      <c r="D1417" s="65">
        <v>17.899999999999999</v>
      </c>
      <c r="E1417" s="66">
        <v>4</v>
      </c>
      <c r="F1417" s="67">
        <f>tblGem[[#This Row],[Aantal]]-SUMIFS(tblGem[Aantal],tblGem[Datum],tblGem[[#This Row],[Datum]]-1,tblGem[Plaats],tblGem[[#This Row],[Plaats]])</f>
        <v>0</v>
      </c>
      <c r="G1417" s="59" t="str">
        <f>INDEX(tblGemProv[Grootte],MATCH(tblGem[[#This Row],[Plaats]],tblGemProv[Gemeentenaam],0))</f>
        <v>Klein</v>
      </c>
      <c r="H1417" s="59" t="str">
        <f>INDEX(tblGemProv[Provincie],MATCH(tblGem[[#This Row],[Plaats]],tblGemProv[Gemeentenaam],0))</f>
        <v>Flevoland</v>
      </c>
      <c r="I1417" s="68">
        <f>INDEX(tblGemProv[InwonerAantal],MATCH(tblGem[[#This Row],[Plaats]],tblGemProv[Gemeentenaam],0))</f>
        <v>22407</v>
      </c>
      <c r="J1417" s="69">
        <f>tblGem[[#This Row],[Aantal]]/INDEX($N$5:$N$16,MATCH(tblGem[[#This Row],[Prov]],$M$5:$M$16,0))*100000</f>
        <v>0.97165205140039346</v>
      </c>
      <c r="K1417" s="69">
        <f>tblGem[[#This Row],[Aantal]]/tblGem[[#This Row],[Inwoners]]*100000</f>
        <v>17.851564243316822</v>
      </c>
      <c r="L1417" s="59"/>
      <c r="M1417" s="60"/>
      <c r="N1417" s="58"/>
    </row>
    <row r="1418" spans="2:14" x14ac:dyDescent="0.3">
      <c r="B1418" s="63">
        <v>43912</v>
      </c>
      <c r="C1418" s="66" t="s">
        <v>347</v>
      </c>
      <c r="D1418" s="65">
        <v>26.6</v>
      </c>
      <c r="E1418" s="66">
        <v>17</v>
      </c>
      <c r="F1418" s="67">
        <f>tblGem[[#This Row],[Aantal]]-SUMIFS(tblGem[Aantal],tblGem[Datum],tblGem[[#This Row],[Datum]]-1,tblGem[Plaats],tblGem[[#This Row],[Plaats]])</f>
        <v>0</v>
      </c>
      <c r="G1418" s="59" t="str">
        <f>INDEX(tblGemProv[Grootte],MATCH(tblGem[[#This Row],[Plaats]],tblGemProv[Gemeentenaam],0))</f>
        <v>Middelgroot</v>
      </c>
      <c r="H1418" s="59" t="str">
        <f>INDEX(tblGemProv[Provincie],MATCH(tblGem[[#This Row],[Plaats]],tblGemProv[Gemeentenaam],0))</f>
        <v>Utrecht</v>
      </c>
      <c r="I1418" s="68">
        <f>INDEX(tblGemProv[InwonerAantal],MATCH(tblGem[[#This Row],[Plaats]],tblGemProv[Gemeentenaam],0))</f>
        <v>63322</v>
      </c>
      <c r="J1418" s="69">
        <f>tblGem[[#This Row],[Aantal]]/INDEX($N$5:$N$16,MATCH(tblGem[[#This Row],[Prov]],$M$5:$M$16,0))*100000</f>
        <v>1.2776978590293404</v>
      </c>
      <c r="K1418" s="69">
        <f>tblGem[[#This Row],[Aantal]]/tblGem[[#This Row],[Inwoners]]*100000</f>
        <v>26.846909446953664</v>
      </c>
      <c r="L1418" s="59"/>
      <c r="M1418" s="60"/>
      <c r="N1418" s="58"/>
    </row>
    <row r="1419" spans="2:14" x14ac:dyDescent="0.3">
      <c r="B1419" s="63">
        <v>43912</v>
      </c>
      <c r="C1419" s="66" t="s">
        <v>348</v>
      </c>
      <c r="D1419" s="65">
        <v>18.399999999999999</v>
      </c>
      <c r="E1419" s="66">
        <v>8</v>
      </c>
      <c r="F1419" s="67">
        <f>tblGem[[#This Row],[Aantal]]-SUMIFS(tblGem[Aantal],tblGem[Datum],tblGem[[#This Row],[Datum]]-1,tblGem[Plaats],tblGem[[#This Row],[Plaats]])</f>
        <v>2</v>
      </c>
      <c r="G1419" s="59" t="str">
        <f>INDEX(tblGemProv[Grootte],MATCH(tblGem[[#This Row],[Plaats]],tblGemProv[Gemeentenaam],0))</f>
        <v>Klein</v>
      </c>
      <c r="H1419" s="59" t="str">
        <f>INDEX(tblGemProv[Provincie],MATCH(tblGem[[#This Row],[Plaats]],tblGemProv[Gemeentenaam],0))</f>
        <v>Gelderland</v>
      </c>
      <c r="I1419" s="68">
        <f>INDEX(tblGemProv[InwonerAantal],MATCH(tblGem[[#This Row],[Plaats]],tblGemProv[Gemeentenaam],0))</f>
        <v>43402</v>
      </c>
      <c r="J1419" s="69">
        <f>tblGem[[#This Row],[Aantal]]/INDEX($N$5:$N$16,MATCH(tblGem[[#This Row],[Prov]],$M$5:$M$16,0))*100000</f>
        <v>0.3883300980582039</v>
      </c>
      <c r="K1419" s="69">
        <f>tblGem[[#This Row],[Aantal]]/tblGem[[#This Row],[Inwoners]]*100000</f>
        <v>18.432330307359109</v>
      </c>
      <c r="L1419" s="59"/>
      <c r="M1419" s="60"/>
      <c r="N1419" s="58"/>
    </row>
    <row r="1420" spans="2:14" x14ac:dyDescent="0.3">
      <c r="B1420" s="63">
        <v>43912</v>
      </c>
      <c r="C1420" s="66" t="s">
        <v>349</v>
      </c>
      <c r="D1420" s="65">
        <v>4</v>
      </c>
      <c r="E1420" s="66">
        <v>5</v>
      </c>
      <c r="F1420" s="67">
        <f>tblGem[[#This Row],[Aantal]]-SUMIFS(tblGem[Aantal],tblGem[Datum],tblGem[[#This Row],[Datum]]-1,tblGem[Plaats],tblGem[[#This Row],[Plaats]])</f>
        <v>1</v>
      </c>
      <c r="G1420" s="59" t="str">
        <f>INDEX(tblGemProv[Grootte],MATCH(tblGem[[#This Row],[Plaats]],tblGemProv[Gemeentenaam],0))</f>
        <v>Groot</v>
      </c>
      <c r="H1420" s="59" t="str">
        <f>INDEX(tblGemProv[Provincie],MATCH(tblGem[[#This Row],[Plaats]],tblGemProv[Gemeentenaam],0))</f>
        <v>Zuid-Holland</v>
      </c>
      <c r="I1420" s="68">
        <f>INDEX(tblGemProv[InwonerAantal],MATCH(tblGem[[#This Row],[Plaats]],tblGemProv[Gemeentenaam],0))</f>
        <v>124695</v>
      </c>
      <c r="J1420" s="69">
        <f>tblGem[[#This Row],[Aantal]]/INDEX($N$5:$N$16,MATCH(tblGem[[#This Row],[Prov]],$M$5:$M$16,0))*100000</f>
        <v>0.13713621191384553</v>
      </c>
      <c r="K1420" s="69">
        <f>tblGem[[#This Row],[Aantal]]/tblGem[[#This Row],[Inwoners]]*100000</f>
        <v>4.0097838726492645</v>
      </c>
      <c r="L1420" s="59"/>
      <c r="M1420" s="60"/>
      <c r="N1420" s="58"/>
    </row>
    <row r="1421" spans="2:14" x14ac:dyDescent="0.3">
      <c r="B1421" s="63">
        <v>43912</v>
      </c>
      <c r="C1421" s="66" t="s">
        <v>350</v>
      </c>
      <c r="D1421" s="65">
        <v>0</v>
      </c>
      <c r="E1421" s="66">
        <v>0</v>
      </c>
      <c r="F1421" s="67">
        <f>tblGem[[#This Row],[Aantal]]-SUMIFS(tblGem[Aantal],tblGem[Datum],tblGem[[#This Row],[Datum]]-1,tblGem[Plaats],tblGem[[#This Row],[Plaats]])</f>
        <v>0</v>
      </c>
      <c r="G1421" s="59" t="str">
        <f>INDEX(tblGemProv[Grootte],MATCH(tblGem[[#This Row],[Plaats]],tblGemProv[Gemeentenaam],0))</f>
        <v>Klein</v>
      </c>
      <c r="H1421" s="59" t="str">
        <f>INDEX(tblGemProv[Provincie],MATCH(tblGem[[#This Row],[Plaats]],tblGemProv[Gemeentenaam],0))</f>
        <v>Zuid-Holland</v>
      </c>
      <c r="I1421" s="68">
        <f>INDEX(tblGemProv[InwonerAantal],MATCH(tblGem[[#This Row],[Plaats]],tblGemProv[Gemeentenaam],0))</f>
        <v>8430</v>
      </c>
      <c r="J1421" s="69">
        <f>tblGem[[#This Row],[Aantal]]/INDEX($N$5:$N$16,MATCH(tblGem[[#This Row],[Prov]],$M$5:$M$16,0))*100000</f>
        <v>0</v>
      </c>
      <c r="K1421" s="69">
        <f>tblGem[[#This Row],[Aantal]]/tblGem[[#This Row],[Inwoners]]*100000</f>
        <v>0</v>
      </c>
      <c r="L1421" s="59"/>
      <c r="M1421" s="60"/>
      <c r="N1421" s="58"/>
    </row>
    <row r="1422" spans="2:14" x14ac:dyDescent="0.3">
      <c r="B1422" s="63">
        <v>43912</v>
      </c>
      <c r="C1422" s="66" t="s">
        <v>351</v>
      </c>
      <c r="D1422" s="65">
        <v>7</v>
      </c>
      <c r="E1422" s="66">
        <v>3</v>
      </c>
      <c r="F1422" s="67">
        <f>tblGem[[#This Row],[Aantal]]-SUMIFS(tblGem[Aantal],tblGem[Datum],tblGem[[#This Row],[Datum]]-1,tblGem[Plaats],tblGem[[#This Row],[Plaats]])</f>
        <v>2</v>
      </c>
      <c r="G1422" s="59" t="str">
        <f>INDEX(tblGemProv[Grootte],MATCH(tblGem[[#This Row],[Plaats]],tblGemProv[Gemeentenaam],0))</f>
        <v>Klein</v>
      </c>
      <c r="H1422" s="59" t="str">
        <f>INDEX(tblGemProv[Provincie],MATCH(tblGem[[#This Row],[Plaats]],tblGemProv[Gemeentenaam],0))</f>
        <v>Zuid-Holland</v>
      </c>
      <c r="I1422" s="68">
        <f>INDEX(tblGemProv[InwonerAantal],MATCH(tblGem[[#This Row],[Plaats]],tblGemProv[Gemeentenaam],0))</f>
        <v>41882</v>
      </c>
      <c r="J1422" s="69">
        <f>tblGem[[#This Row],[Aantal]]/INDEX($N$5:$N$16,MATCH(tblGem[[#This Row],[Prov]],$M$5:$M$16,0))*100000</f>
        <v>8.2281727148307338E-2</v>
      </c>
      <c r="K1422" s="69">
        <f>tblGem[[#This Row],[Aantal]]/tblGem[[#This Row],[Inwoners]]*100000</f>
        <v>7.1629817105200333</v>
      </c>
      <c r="L1422" s="59"/>
      <c r="M1422" s="60"/>
      <c r="N1422" s="58"/>
    </row>
    <row r="1423" spans="2:14" x14ac:dyDescent="0.3">
      <c r="B1423" s="63">
        <v>43912</v>
      </c>
      <c r="C1423" s="66" t="s">
        <v>352</v>
      </c>
      <c r="D1423" s="65">
        <v>32.4</v>
      </c>
      <c r="E1423" s="66">
        <v>7</v>
      </c>
      <c r="F1423" s="67">
        <f>tblGem[[#This Row],[Aantal]]-SUMIFS(tblGem[Aantal],tblGem[Datum],tblGem[[#This Row],[Datum]]-1,tblGem[Plaats],tblGem[[#This Row],[Plaats]])</f>
        <v>0</v>
      </c>
      <c r="G1423" s="59" t="str">
        <f>INDEX(tblGemProv[Grootte],MATCH(tblGem[[#This Row],[Plaats]],tblGemProv[Gemeentenaam],0))</f>
        <v>Klein</v>
      </c>
      <c r="H1423" s="59" t="str">
        <f>INDEX(tblGemProv[Provincie],MATCH(tblGem[[#This Row],[Plaats]],tblGemProv[Gemeentenaam],0))</f>
        <v>Noord-Brabant</v>
      </c>
      <c r="I1423" s="68">
        <f>INDEX(tblGemProv[InwonerAantal],MATCH(tblGem[[#This Row],[Plaats]],tblGemProv[Gemeentenaam],0))</f>
        <v>21525</v>
      </c>
      <c r="J1423" s="69">
        <f>tblGem[[#This Row],[Aantal]]/INDEX($N$5:$N$16,MATCH(tblGem[[#This Row],[Prov]],$M$5:$M$16,0))*100000</f>
        <v>0.27686741136089826</v>
      </c>
      <c r="K1423" s="69">
        <f>tblGem[[#This Row],[Aantal]]/tblGem[[#This Row],[Inwoners]]*100000</f>
        <v>32.520325203252035</v>
      </c>
      <c r="L1423" s="59"/>
      <c r="M1423" s="60"/>
      <c r="N1423" s="58"/>
    </row>
    <row r="1424" spans="2:14" x14ac:dyDescent="0.3">
      <c r="B1424" s="63">
        <v>43912</v>
      </c>
      <c r="C1424" s="66" t="s">
        <v>353</v>
      </c>
      <c r="D1424" s="65">
        <v>8.4</v>
      </c>
      <c r="E1424" s="66">
        <v>4</v>
      </c>
      <c r="F1424" s="67">
        <f>tblGem[[#This Row],[Aantal]]-SUMIFS(tblGem[Aantal],tblGem[Datum],tblGem[[#This Row],[Datum]]-1,tblGem[Plaats],tblGem[[#This Row],[Plaats]])</f>
        <v>0</v>
      </c>
      <c r="G1424" s="59" t="str">
        <f>INDEX(tblGemProv[Grootte],MATCH(tblGem[[#This Row],[Plaats]],tblGemProv[Gemeentenaam],0))</f>
        <v>Klein</v>
      </c>
      <c r="H1424" s="59" t="str">
        <f>INDEX(tblGemProv[Provincie],MATCH(tblGem[[#This Row],[Plaats]],tblGemProv[Gemeentenaam],0))</f>
        <v>Gelderland</v>
      </c>
      <c r="I1424" s="68">
        <f>INDEX(tblGemProv[InwonerAantal],MATCH(tblGem[[#This Row],[Plaats]],tblGemProv[Gemeentenaam],0))</f>
        <v>47537</v>
      </c>
      <c r="J1424" s="69">
        <f>tblGem[[#This Row],[Aantal]]/INDEX($N$5:$N$16,MATCH(tblGem[[#This Row],[Prov]],$M$5:$M$16,0))*100000</f>
        <v>0.19416504902910195</v>
      </c>
      <c r="K1424" s="69">
        <f>tblGem[[#This Row],[Aantal]]/tblGem[[#This Row],[Inwoners]]*100000</f>
        <v>8.4144981803647685</v>
      </c>
      <c r="L1424" s="59"/>
      <c r="M1424" s="60"/>
      <c r="N1424" s="58"/>
    </row>
    <row r="1425" spans="2:14" x14ac:dyDescent="0.3">
      <c r="B1425" s="63">
        <v>43912</v>
      </c>
      <c r="C1425" s="66" t="s">
        <v>354</v>
      </c>
      <c r="D1425" s="65">
        <v>75.5</v>
      </c>
      <c r="E1425" s="66">
        <v>17</v>
      </c>
      <c r="F1425" s="67">
        <f>tblGem[[#This Row],[Aantal]]-SUMIFS(tblGem[Aantal],tblGem[Datum],tblGem[[#This Row],[Datum]]-1,tblGem[Plaats],tblGem[[#This Row],[Plaats]])</f>
        <v>2</v>
      </c>
      <c r="G1425" s="59" t="str">
        <f>INDEX(tblGemProv[Grootte],MATCH(tblGem[[#This Row],[Plaats]],tblGemProv[Gemeentenaam],0))</f>
        <v>Klein</v>
      </c>
      <c r="H1425" s="59" t="str">
        <f>INDEX(tblGemProv[Provincie],MATCH(tblGem[[#This Row],[Plaats]],tblGemProv[Gemeentenaam],0))</f>
        <v>Overijssel</v>
      </c>
      <c r="I1425" s="68">
        <f>INDEX(tblGemProv[InwonerAantal],MATCH(tblGem[[#This Row],[Plaats]],tblGemProv[Gemeentenaam],0))</f>
        <v>22468</v>
      </c>
      <c r="J1425" s="69">
        <f>tblGem[[#This Row],[Aantal]]/INDEX($N$5:$N$16,MATCH(tblGem[[#This Row],[Prov]],$M$5:$M$16,0))*100000</f>
        <v>1.476333932840701</v>
      </c>
      <c r="K1425" s="69">
        <f>tblGem[[#This Row],[Aantal]]/tblGem[[#This Row],[Inwoners]]*100000</f>
        <v>75.663165390777991</v>
      </c>
      <c r="L1425" s="59"/>
      <c r="M1425" s="60"/>
      <c r="N1425" s="58"/>
    </row>
    <row r="1426" spans="2:14" x14ac:dyDescent="0.3">
      <c r="B1426" s="63">
        <v>43912</v>
      </c>
      <c r="C1426" s="66" t="s">
        <v>355</v>
      </c>
      <c r="D1426" s="65">
        <v>13.4</v>
      </c>
      <c r="E1426" s="66">
        <v>6</v>
      </c>
      <c r="F1426" s="67">
        <f>tblGem[[#This Row],[Aantal]]-SUMIFS(tblGem[Aantal],tblGem[Datum],tblGem[[#This Row],[Datum]]-1,tblGem[Plaats],tblGem[[#This Row],[Plaats]])</f>
        <v>0</v>
      </c>
      <c r="G1426" s="59" t="str">
        <f>INDEX(tblGemProv[Grootte],MATCH(tblGem[[#This Row],[Plaats]],tblGemProv[Gemeentenaam],0))</f>
        <v>Klein</v>
      </c>
      <c r="H1426" s="59" t="str">
        <f>INDEX(tblGemProv[Provincie],MATCH(tblGem[[#This Row],[Plaats]],tblGemProv[Gemeentenaam],0))</f>
        <v>Zuid-Holland</v>
      </c>
      <c r="I1426" s="68">
        <f>INDEX(tblGemProv[InwonerAantal],MATCH(tblGem[[#This Row],[Plaats]],tblGemProv[Gemeentenaam],0))</f>
        <v>44586</v>
      </c>
      <c r="J1426" s="69">
        <f>tblGem[[#This Row],[Aantal]]/INDEX($N$5:$N$16,MATCH(tblGem[[#This Row],[Prov]],$M$5:$M$16,0))*100000</f>
        <v>0.16456345429661468</v>
      </c>
      <c r="K1426" s="69">
        <f>tblGem[[#This Row],[Aantal]]/tblGem[[#This Row],[Inwoners]]*100000</f>
        <v>13.457139012245996</v>
      </c>
      <c r="L1426" s="59"/>
      <c r="M1426" s="60"/>
      <c r="N1426" s="58"/>
    </row>
    <row r="1427" spans="2:14" x14ac:dyDescent="0.3">
      <c r="B1427" s="63">
        <v>43912</v>
      </c>
      <c r="C1427" s="66" t="s">
        <v>356</v>
      </c>
      <c r="D1427" s="65">
        <v>22</v>
      </c>
      <c r="E1427" s="66">
        <v>28</v>
      </c>
      <c r="F1427" s="67">
        <f>tblGem[[#This Row],[Aantal]]-SUMIFS(tblGem[Aantal],tblGem[Datum],tblGem[[#This Row],[Datum]]-1,tblGem[Plaats],tblGem[[#This Row],[Plaats]])</f>
        <v>5</v>
      </c>
      <c r="G1427" s="59" t="str">
        <f>INDEX(tblGemProv[Grootte],MATCH(tblGem[[#This Row],[Plaats]],tblGemProv[Gemeentenaam],0))</f>
        <v>Groot</v>
      </c>
      <c r="H1427" s="59" t="str">
        <f>INDEX(tblGemProv[Provincie],MATCH(tblGem[[#This Row],[Plaats]],tblGemProv[Gemeentenaam],0))</f>
        <v>Overijssel</v>
      </c>
      <c r="I1427" s="68">
        <f>INDEX(tblGemProv[InwonerAantal],MATCH(tblGem[[#This Row],[Plaats]],tblGemProv[Gemeentenaam],0))</f>
        <v>126116</v>
      </c>
      <c r="J1427" s="69">
        <f>tblGem[[#This Row],[Aantal]]/INDEX($N$5:$N$16,MATCH(tblGem[[#This Row],[Prov]],$M$5:$M$16,0))*100000</f>
        <v>2.4316088305611543</v>
      </c>
      <c r="K1427" s="69">
        <f>tblGem[[#This Row],[Aantal]]/tblGem[[#This Row],[Inwoners]]*100000</f>
        <v>22.201782485965303</v>
      </c>
      <c r="L1427" s="59"/>
      <c r="M1427" s="60"/>
      <c r="N1427" s="58"/>
    </row>
    <row r="1428" spans="2:14" x14ac:dyDescent="0.3">
      <c r="B1428" s="63">
        <v>43912</v>
      </c>
      <c r="C1428" s="64" t="s">
        <v>359</v>
      </c>
      <c r="D1428" s="65"/>
      <c r="E1428" s="66">
        <v>155</v>
      </c>
      <c r="F1428" s="67">
        <f>tblGem[[#This Row],[Aantal]]-SUMIFS(tblGem[Aantal],tblGem[Datum],tblGem[[#This Row],[Datum]]-1,tblGem[Plaats],tblGem[[#This Row],[Plaats]])</f>
        <v>18</v>
      </c>
      <c r="G1428" s="59" t="e">
        <f>INDEX(tblGemProv[Grootte],MATCH(tblGem[[#This Row],[Plaats]],tblGemProv[Gemeentenaam],0))</f>
        <v>#N/A</v>
      </c>
      <c r="H1428" s="59" t="e">
        <f>INDEX(tblGemProv[Provincie],MATCH(tblGem[[#This Row],[Plaats]],tblGemProv[Gemeentenaam],0))</f>
        <v>#N/A</v>
      </c>
      <c r="I1428" s="68" t="e">
        <f>INDEX(tblGemProv[InwonerAantal],MATCH(tblGem[[#This Row],[Plaats]],tblGemProv[Gemeentenaam],0))</f>
        <v>#N/A</v>
      </c>
      <c r="J1428" s="69" t="e">
        <f>tblGem[[#This Row],[Aantal]]/INDEX($N$5:$N$16,MATCH(tblGem[[#This Row],[Prov]],$M$5:$M$16,0))*100000</f>
        <v>#N/A</v>
      </c>
      <c r="K1428" s="69" t="e">
        <f>tblGem[[#This Row],[Aantal]]/tblGem[[#This Row],[Inwoners]]*100000</f>
        <v>#N/A</v>
      </c>
      <c r="L1428" s="59"/>
      <c r="M1428" s="60"/>
      <c r="N1428" s="58"/>
    </row>
    <row r="1429" spans="2:14" x14ac:dyDescent="0.3">
      <c r="B1429" s="63">
        <v>43913</v>
      </c>
      <c r="C1429" s="78" t="s">
        <v>2</v>
      </c>
      <c r="D1429" s="65">
        <v>9.9</v>
      </c>
      <c r="E1429" s="66">
        <v>53</v>
      </c>
      <c r="F1429" s="79">
        <f>tblGem[[#This Row],[Aantal]]-SUMIFS(tblGem[Aantal],tblGem[Datum],tblGem[[#This Row],[Datum]]-1,tblGem[Plaats],tblGem[[#This Row],[Plaats]])</f>
        <v>6</v>
      </c>
      <c r="G1429" s="59" t="str">
        <f>INDEX(tblGemProv[Grootte],MATCH(tblGem[[#This Row],[Plaats]],tblGemProv[Gemeentenaam],0))</f>
        <v>Groot</v>
      </c>
      <c r="H1429" s="59" t="str">
        <f>INDEX(tblGemProv[Provincie],MATCH(tblGem[[#This Row],[Plaats]],tblGemProv[Gemeentenaam],0))</f>
        <v>Zuid-Holland</v>
      </c>
      <c r="I1429" s="68">
        <f>INDEX(tblGemProv[InwonerAantal],MATCH(tblGem[[#This Row],[Plaats]],tblGemProv[Gemeentenaam],0))</f>
        <v>532561</v>
      </c>
      <c r="J1429" s="69">
        <f>tblGem[[#This Row],[Aantal]]/INDEX($N$5:$N$16,MATCH(tblGem[[#This Row],[Prov]],$M$5:$M$16,0))*100000</f>
        <v>1.4536438462867627</v>
      </c>
      <c r="K1429" s="69">
        <f>tblGem[[#This Row],[Aantal]]/tblGem[[#This Row],[Inwoners]]*100000</f>
        <v>9.9519116120031317</v>
      </c>
    </row>
    <row r="1430" spans="2:14" x14ac:dyDescent="0.3">
      <c r="B1430" s="63">
        <v>43913</v>
      </c>
      <c r="C1430" s="78" t="s">
        <v>3</v>
      </c>
      <c r="D1430" s="65">
        <v>38.9</v>
      </c>
      <c r="E1430" s="66">
        <v>60</v>
      </c>
      <c r="F1430" s="79">
        <f>tblGem[[#This Row],[Aantal]]-SUMIFS(tblGem[Aantal],tblGem[Datum],tblGem[[#This Row],[Datum]]-1,tblGem[Plaats],tblGem[[#This Row],[Plaats]])</f>
        <v>5</v>
      </c>
      <c r="G1430" s="59" t="str">
        <f>INDEX(tblGemProv[Grootte],MATCH(tblGem[[#This Row],[Plaats]],tblGemProv[Gemeentenaam],0))</f>
        <v>Groot</v>
      </c>
      <c r="H1430" s="59" t="str">
        <f>INDEX(tblGemProv[Provincie],MATCH(tblGem[[#This Row],[Plaats]],tblGemProv[Gemeentenaam],0))</f>
        <v>Noord-Brabant</v>
      </c>
      <c r="I1430" s="68">
        <f>INDEX(tblGemProv[InwonerAantal],MATCH(tblGem[[#This Row],[Plaats]],tblGemProv[Gemeentenaam],0))</f>
        <v>153434</v>
      </c>
      <c r="J1430" s="69">
        <f>tblGem[[#This Row],[Aantal]]/INDEX($N$5:$N$16,MATCH(tblGem[[#This Row],[Prov]],$M$5:$M$16,0))*100000</f>
        <v>2.3731492402362706</v>
      </c>
      <c r="K1430" s="69">
        <f>tblGem[[#This Row],[Aantal]]/tblGem[[#This Row],[Inwoners]]*100000</f>
        <v>39.104761656477706</v>
      </c>
    </row>
    <row r="1431" spans="2:14" x14ac:dyDescent="0.3">
      <c r="B1431" s="63">
        <v>43913</v>
      </c>
      <c r="C1431" s="66" t="s">
        <v>4</v>
      </c>
      <c r="D1431" s="65">
        <v>3.9</v>
      </c>
      <c r="E1431" s="66">
        <v>1</v>
      </c>
      <c r="F1431" s="79">
        <f>tblGem[[#This Row],[Aantal]]-SUMIFS(tblGem[Aantal],tblGem[Datum],tblGem[[#This Row],[Datum]]-1,tblGem[Plaats],tblGem[[#This Row],[Plaats]])</f>
        <v>0</v>
      </c>
      <c r="G1431" s="59" t="str">
        <f>INDEX(tblGemProv[Grootte],MATCH(tblGem[[#This Row],[Plaats]],tblGemProv[Gemeentenaam],0))</f>
        <v>Klein</v>
      </c>
      <c r="H1431" s="59" t="str">
        <f>INDEX(tblGemProv[Provincie],MATCH(tblGem[[#This Row],[Plaats]],tblGemProv[Gemeentenaam],0))</f>
        <v>Drenthe</v>
      </c>
      <c r="I1431" s="68">
        <f>INDEX(tblGemProv[InwonerAantal],MATCH(tblGem[[#This Row],[Plaats]],tblGemProv[Gemeentenaam],0))</f>
        <v>25390</v>
      </c>
      <c r="J1431" s="69">
        <f>tblGem[[#This Row],[Aantal]]/INDEX($N$5:$N$16,MATCH(tblGem[[#This Row],[Prov]],$M$5:$M$16,0))*100000</f>
        <v>0.20321072952651897</v>
      </c>
      <c r="K1431" s="69">
        <f>tblGem[[#This Row],[Aantal]]/tblGem[[#This Row],[Inwoners]]*100000</f>
        <v>3.9385584875935407</v>
      </c>
    </row>
    <row r="1432" spans="2:14" x14ac:dyDescent="0.3">
      <c r="B1432" s="63">
        <v>43913</v>
      </c>
      <c r="C1432" s="66" t="s">
        <v>5</v>
      </c>
      <c r="D1432" s="65">
        <v>25.2</v>
      </c>
      <c r="E1432" s="66">
        <v>8</v>
      </c>
      <c r="F1432" s="79">
        <f>tblGem[[#This Row],[Aantal]]-SUMIFS(tblGem[Aantal],tblGem[Datum],tblGem[[#This Row],[Datum]]-1,tblGem[Plaats],tblGem[[#This Row],[Plaats]])</f>
        <v>1</v>
      </c>
      <c r="G1432" s="59" t="str">
        <f>INDEX(tblGemProv[Grootte],MATCH(tblGem[[#This Row],[Plaats]],tblGemProv[Gemeentenaam],0))</f>
        <v>Klein</v>
      </c>
      <c r="H1432" s="59" t="str">
        <f>INDEX(tblGemProv[Provincie],MATCH(tblGem[[#This Row],[Plaats]],tblGemProv[Gemeentenaam],0))</f>
        <v>Noord-Holland</v>
      </c>
      <c r="I1432" s="68">
        <f>INDEX(tblGemProv[InwonerAantal],MATCH(tblGem[[#This Row],[Plaats]],tblGemProv[Gemeentenaam],0))</f>
        <v>31499</v>
      </c>
      <c r="J1432" s="69">
        <f>tblGem[[#This Row],[Aantal]]/INDEX($N$5:$N$16,MATCH(tblGem[[#This Row],[Prov]],$M$5:$M$16,0))*100000</f>
        <v>0.28256749301175271</v>
      </c>
      <c r="K1432" s="69">
        <f>tblGem[[#This Row],[Aantal]]/tblGem[[#This Row],[Inwoners]]*100000</f>
        <v>25.397631670846696</v>
      </c>
    </row>
    <row r="1433" spans="2:14" x14ac:dyDescent="0.3">
      <c r="B1433" s="63">
        <v>43913</v>
      </c>
      <c r="C1433" s="66" t="s">
        <v>6</v>
      </c>
      <c r="D1433" s="65">
        <v>3.7</v>
      </c>
      <c r="E1433" s="66">
        <v>1</v>
      </c>
      <c r="F1433" s="79">
        <f>tblGem[[#This Row],[Aantal]]-SUMIFS(tblGem[Aantal],tblGem[Datum],tblGem[[#This Row],[Datum]]-1,tblGem[Plaats],tblGem[[#This Row],[Plaats]])</f>
        <v>0</v>
      </c>
      <c r="G1433" s="59" t="str">
        <f>INDEX(tblGemProv[Grootte],MATCH(tblGem[[#This Row],[Plaats]],tblGemProv[Gemeentenaam],0))</f>
        <v>Klein</v>
      </c>
      <c r="H1433" s="59" t="str">
        <f>INDEX(tblGemProv[Provincie],MATCH(tblGem[[#This Row],[Plaats]],tblGemProv[Gemeentenaam],0))</f>
        <v>Gelderland</v>
      </c>
      <c r="I1433" s="68">
        <f>INDEX(tblGemProv[InwonerAantal],MATCH(tblGem[[#This Row],[Plaats]],tblGemProv[Gemeentenaam],0))</f>
        <v>26962</v>
      </c>
      <c r="J1433" s="69">
        <f>tblGem[[#This Row],[Aantal]]/INDEX($N$5:$N$16,MATCH(tblGem[[#This Row],[Prov]],$M$5:$M$16,0))*100000</f>
        <v>4.8541262257275487E-2</v>
      </c>
      <c r="K1433" s="69">
        <f>tblGem[[#This Row],[Aantal]]/tblGem[[#This Row],[Inwoners]]*100000</f>
        <v>3.7089236703508646</v>
      </c>
    </row>
    <row r="1434" spans="2:14" x14ac:dyDescent="0.3">
      <c r="B1434" s="63">
        <v>43913</v>
      </c>
      <c r="C1434" s="66" t="s">
        <v>7</v>
      </c>
      <c r="D1434" s="65">
        <v>0</v>
      </c>
      <c r="E1434" s="66">
        <v>0</v>
      </c>
      <c r="F1434" s="79">
        <f>tblGem[[#This Row],[Aantal]]-SUMIFS(tblGem[Aantal],tblGem[Datum],tblGem[[#This Row],[Datum]]-1,tblGem[Plaats],tblGem[[#This Row],[Plaats]])</f>
        <v>0</v>
      </c>
      <c r="G1434" s="59" t="str">
        <f>INDEX(tblGemProv[Grootte],MATCH(tblGem[[#This Row],[Plaats]],tblGemProv[Gemeentenaam],0))</f>
        <v>Klein</v>
      </c>
      <c r="H1434" s="59" t="str">
        <f>INDEX(tblGemProv[Provincie],MATCH(tblGem[[#This Row],[Plaats]],tblGemProv[Gemeentenaam],0))</f>
        <v>Friesland</v>
      </c>
      <c r="I1434" s="68">
        <f>INDEX(tblGemProv[InwonerAantal],MATCH(tblGem[[#This Row],[Plaats]],tblGemProv[Gemeentenaam],0))</f>
        <v>27935</v>
      </c>
      <c r="J1434" s="69">
        <f>tblGem[[#This Row],[Aantal]]/INDEX($N$5:$N$16,MATCH(tblGem[[#This Row],[Prov]],$M$5:$M$16,0))*100000</f>
        <v>0</v>
      </c>
      <c r="K1434" s="69">
        <f>tblGem[[#This Row],[Aantal]]/tblGem[[#This Row],[Inwoners]]*100000</f>
        <v>0</v>
      </c>
    </row>
    <row r="1435" spans="2:14" x14ac:dyDescent="0.3">
      <c r="B1435" s="63">
        <v>43913</v>
      </c>
      <c r="C1435" s="66" t="s">
        <v>8</v>
      </c>
      <c r="D1435" s="65">
        <v>19.899999999999999</v>
      </c>
      <c r="E1435" s="66">
        <v>4</v>
      </c>
      <c r="F1435" s="79">
        <f>tblGem[[#This Row],[Aantal]]-SUMIFS(tblGem[Aantal],tblGem[Datum],tblGem[[#This Row],[Datum]]-1,tblGem[Plaats],tblGem[[#This Row],[Plaats]])</f>
        <v>0</v>
      </c>
      <c r="G1435" s="59" t="str">
        <f>INDEX(tblGemProv[Grootte],MATCH(tblGem[[#This Row],[Plaats]],tblGemProv[Gemeentenaam],0))</f>
        <v>Klein</v>
      </c>
      <c r="H1435" s="59" t="str">
        <f>INDEX(tblGemProv[Provincie],MATCH(tblGem[[#This Row],[Plaats]],tblGemProv[Gemeentenaam],0))</f>
        <v>Zuid-Holland</v>
      </c>
      <c r="I1435" s="68">
        <f>INDEX(tblGemProv[InwonerAantal],MATCH(tblGem[[#This Row],[Plaats]],tblGemProv[Gemeentenaam],0))</f>
        <v>20014</v>
      </c>
      <c r="J1435" s="69">
        <f>tblGem[[#This Row],[Aantal]]/INDEX($N$5:$N$16,MATCH(tblGem[[#This Row],[Prov]],$M$5:$M$16,0))*100000</f>
        <v>0.10970896953107644</v>
      </c>
      <c r="K1435" s="69">
        <f>tblGem[[#This Row],[Aantal]]/tblGem[[#This Row],[Inwoners]]*100000</f>
        <v>19.986009793144799</v>
      </c>
    </row>
    <row r="1436" spans="2:14" x14ac:dyDescent="0.3">
      <c r="B1436" s="63">
        <v>43913</v>
      </c>
      <c r="C1436" s="66" t="s">
        <v>9</v>
      </c>
      <c r="D1436" s="65">
        <v>55.4</v>
      </c>
      <c r="E1436" s="66">
        <v>14</v>
      </c>
      <c r="F1436" s="79">
        <f>tblGem[[#This Row],[Aantal]]-SUMIFS(tblGem[Aantal],tblGem[Datum],tblGem[[#This Row],[Datum]]-1,tblGem[Plaats],tblGem[[#This Row],[Plaats]])</f>
        <v>2</v>
      </c>
      <c r="G1436" s="59" t="str">
        <f>INDEX(tblGemProv[Grootte],MATCH(tblGem[[#This Row],[Plaats]],tblGemProv[Gemeentenaam],0))</f>
        <v>Klein</v>
      </c>
      <c r="H1436" s="59" t="str">
        <f>INDEX(tblGemProv[Provincie],MATCH(tblGem[[#This Row],[Plaats]],tblGemProv[Gemeentenaam],0))</f>
        <v>Zuid-Holland</v>
      </c>
      <c r="I1436" s="68">
        <f>INDEX(tblGemProv[InwonerAantal],MATCH(tblGem[[#This Row],[Plaats]],tblGemProv[Gemeentenaam],0))</f>
        <v>25218</v>
      </c>
      <c r="J1436" s="69">
        <f>tblGem[[#This Row],[Aantal]]/INDEX($N$5:$N$16,MATCH(tblGem[[#This Row],[Prov]],$M$5:$M$16,0))*100000</f>
        <v>0.38398139335876752</v>
      </c>
      <c r="K1436" s="69">
        <f>tblGem[[#This Row],[Aantal]]/tblGem[[#This Row],[Inwoners]]*100000</f>
        <v>55.515901340312482</v>
      </c>
    </row>
    <row r="1437" spans="2:14" x14ac:dyDescent="0.3">
      <c r="B1437" s="63">
        <v>43913</v>
      </c>
      <c r="C1437" s="66" t="s">
        <v>10</v>
      </c>
      <c r="D1437" s="65">
        <v>14.7</v>
      </c>
      <c r="E1437" s="66">
        <v>16</v>
      </c>
      <c r="F1437" s="79">
        <f>tblGem[[#This Row],[Aantal]]-SUMIFS(tblGem[Aantal],tblGem[Datum],tblGem[[#This Row],[Datum]]-1,tblGem[Plaats],tblGem[[#This Row],[Plaats]])</f>
        <v>1</v>
      </c>
      <c r="G1437" s="59" t="str">
        <f>INDEX(tblGemProv[Grootte],MATCH(tblGem[[#This Row],[Plaats]],tblGemProv[Gemeentenaam],0))</f>
        <v>Groot</v>
      </c>
      <c r="H1437" s="59" t="str">
        <f>INDEX(tblGemProv[Provincie],MATCH(tblGem[[#This Row],[Plaats]],tblGemProv[Gemeentenaam],0))</f>
        <v>Noord-Holland</v>
      </c>
      <c r="I1437" s="68">
        <f>INDEX(tblGemProv[InwonerAantal],MATCH(tblGem[[#This Row],[Plaats]],tblGemProv[Gemeentenaam],0))</f>
        <v>108470</v>
      </c>
      <c r="J1437" s="69">
        <f>tblGem[[#This Row],[Aantal]]/INDEX($N$5:$N$16,MATCH(tblGem[[#This Row],[Prov]],$M$5:$M$16,0))*100000</f>
        <v>0.56513498602350543</v>
      </c>
      <c r="K1437" s="69">
        <f>tblGem[[#This Row],[Aantal]]/tblGem[[#This Row],[Inwoners]]*100000</f>
        <v>14.750622291877937</v>
      </c>
    </row>
    <row r="1438" spans="2:14" x14ac:dyDescent="0.3">
      <c r="B1438" s="63">
        <v>43913</v>
      </c>
      <c r="C1438" s="66" t="s">
        <v>11</v>
      </c>
      <c r="D1438" s="65">
        <v>9.6</v>
      </c>
      <c r="E1438" s="66">
        <v>7</v>
      </c>
      <c r="F1438" s="79">
        <f>tblGem[[#This Row],[Aantal]]-SUMIFS(tblGem[Aantal],tblGem[Datum],tblGem[[#This Row],[Datum]]-1,tblGem[Plaats],tblGem[[#This Row],[Plaats]])</f>
        <v>2</v>
      </c>
      <c r="G1438" s="59" t="str">
        <f>INDEX(tblGemProv[Grootte],MATCH(tblGem[[#This Row],[Plaats]],tblGemProv[Gemeentenaam],0))</f>
        <v>Middelgroot</v>
      </c>
      <c r="H1438" s="59" t="str">
        <f>INDEX(tblGemProv[Provincie],MATCH(tblGem[[#This Row],[Plaats]],tblGemProv[Gemeentenaam],0))</f>
        <v>Overijssel</v>
      </c>
      <c r="I1438" s="68">
        <f>INDEX(tblGemProv[InwonerAantal],MATCH(tblGem[[#This Row],[Plaats]],tblGemProv[Gemeentenaam],0))</f>
        <v>72629</v>
      </c>
      <c r="J1438" s="69">
        <f>tblGem[[#This Row],[Aantal]]/INDEX($N$5:$N$16,MATCH(tblGem[[#This Row],[Prov]],$M$5:$M$16,0))*100000</f>
        <v>0.60790220764028857</v>
      </c>
      <c r="K1438" s="69">
        <f>tblGem[[#This Row],[Aantal]]/tblGem[[#This Row],[Inwoners]]*100000</f>
        <v>9.6380233790909973</v>
      </c>
    </row>
    <row r="1439" spans="2:14" x14ac:dyDescent="0.3">
      <c r="B1439" s="63">
        <v>43913</v>
      </c>
      <c r="C1439" s="66" t="s">
        <v>12</v>
      </c>
      <c r="D1439" s="65">
        <v>8.6999999999999993</v>
      </c>
      <c r="E1439" s="66">
        <v>18</v>
      </c>
      <c r="F1439" s="79">
        <f>tblGem[[#This Row],[Aantal]]-SUMIFS(tblGem[Aantal],tblGem[Datum],tblGem[[#This Row],[Datum]]-1,tblGem[Plaats],tblGem[[#This Row],[Plaats]])</f>
        <v>4</v>
      </c>
      <c r="G1439" s="59" t="str">
        <f>INDEX(tblGemProv[Grootte],MATCH(tblGem[[#This Row],[Plaats]],tblGemProv[Gemeentenaam],0))</f>
        <v>Groot</v>
      </c>
      <c r="H1439" s="59" t="str">
        <f>INDEX(tblGemProv[Provincie],MATCH(tblGem[[#This Row],[Plaats]],tblGemProv[Gemeentenaam],0))</f>
        <v>Flevoland</v>
      </c>
      <c r="I1439" s="68">
        <f>INDEX(tblGemProv[InwonerAantal],MATCH(tblGem[[#This Row],[Plaats]],tblGemProv[Gemeentenaam],0))</f>
        <v>203990</v>
      </c>
      <c r="J1439" s="69">
        <f>tblGem[[#This Row],[Aantal]]/INDEX($N$5:$N$16,MATCH(tblGem[[#This Row],[Prov]],$M$5:$M$16,0))*100000</f>
        <v>4.3724342313017708</v>
      </c>
      <c r="K1439" s="69">
        <f>tblGem[[#This Row],[Aantal]]/tblGem[[#This Row],[Inwoners]]*100000</f>
        <v>8.8239619589195541</v>
      </c>
    </row>
    <row r="1440" spans="2:14" x14ac:dyDescent="0.3">
      <c r="B1440" s="63">
        <v>43913</v>
      </c>
      <c r="C1440" s="66" t="s">
        <v>13</v>
      </c>
      <c r="D1440" s="65">
        <v>15.3</v>
      </c>
      <c r="E1440" s="66">
        <v>17</v>
      </c>
      <c r="F1440" s="79">
        <f>tblGem[[#This Row],[Aantal]]-SUMIFS(tblGem[Aantal],tblGem[Datum],tblGem[[#This Row],[Datum]]-1,tblGem[Plaats],tblGem[[#This Row],[Plaats]])</f>
        <v>0</v>
      </c>
      <c r="G1440" s="59" t="str">
        <f>INDEX(tblGemProv[Grootte],MATCH(tblGem[[#This Row],[Plaats]],tblGemProv[Gemeentenaam],0))</f>
        <v>Groot</v>
      </c>
      <c r="H1440" s="59" t="str">
        <f>INDEX(tblGemProv[Provincie],MATCH(tblGem[[#This Row],[Plaats]],tblGemProv[Gemeentenaam],0))</f>
        <v>Zuid-Holland</v>
      </c>
      <c r="I1440" s="68">
        <f>INDEX(tblGemProv[InwonerAantal],MATCH(tblGem[[#This Row],[Plaats]],tblGemProv[Gemeentenaam],0))</f>
        <v>109682</v>
      </c>
      <c r="J1440" s="69">
        <f>tblGem[[#This Row],[Aantal]]/INDEX($N$5:$N$16,MATCH(tblGem[[#This Row],[Prov]],$M$5:$M$16,0))*100000</f>
        <v>0.46626312050707491</v>
      </c>
      <c r="K1440" s="69">
        <f>tblGem[[#This Row],[Aantal]]/tblGem[[#This Row],[Inwoners]]*100000</f>
        <v>15.499352674094199</v>
      </c>
    </row>
    <row r="1441" spans="2:11" x14ac:dyDescent="0.3">
      <c r="B1441" s="63">
        <v>43913</v>
      </c>
      <c r="C1441" s="66" t="s">
        <v>14</v>
      </c>
      <c r="D1441" s="65">
        <v>137.9</v>
      </c>
      <c r="E1441" s="66">
        <v>14</v>
      </c>
      <c r="F1441" s="79">
        <f>tblGem[[#This Row],[Aantal]]-SUMIFS(tblGem[Aantal],tblGem[Datum],tblGem[[#This Row],[Datum]]-1,tblGem[Plaats],tblGem[[#This Row],[Plaats]])</f>
        <v>5</v>
      </c>
      <c r="G1441" s="59" t="str">
        <f>INDEX(tblGemProv[Grootte],MATCH(tblGem[[#This Row],[Plaats]],tblGemProv[Gemeentenaam],0))</f>
        <v>Klein</v>
      </c>
      <c r="H1441" s="59" t="str">
        <f>INDEX(tblGemProv[Provincie],MATCH(tblGem[[#This Row],[Plaats]],tblGemProv[Gemeentenaam],0))</f>
        <v>Noord-Brabant</v>
      </c>
      <c r="I1441" s="68">
        <f>INDEX(tblGemProv[InwonerAantal],MATCH(tblGem[[#This Row],[Plaats]],tblGemProv[Gemeentenaam],0))</f>
        <v>10083</v>
      </c>
      <c r="J1441" s="69">
        <f>tblGem[[#This Row],[Aantal]]/INDEX($N$5:$N$16,MATCH(tblGem[[#This Row],[Prov]],$M$5:$M$16,0))*100000</f>
        <v>0.55373482272179653</v>
      </c>
      <c r="K1441" s="69">
        <f>tblGem[[#This Row],[Aantal]]/tblGem[[#This Row],[Inwoners]]*100000</f>
        <v>138.84756520876724</v>
      </c>
    </row>
    <row r="1442" spans="2:11" x14ac:dyDescent="0.3">
      <c r="B1442" s="63">
        <v>43913</v>
      </c>
      <c r="C1442" s="66" t="s">
        <v>15</v>
      </c>
      <c r="D1442" s="65">
        <v>45.1</v>
      </c>
      <c r="E1442" s="66">
        <v>25</v>
      </c>
      <c r="F1442" s="79">
        <f>tblGem[[#This Row],[Aantal]]-SUMIFS(tblGem[Aantal],tblGem[Datum],tblGem[[#This Row],[Datum]]-1,tblGem[Plaats],tblGem[[#This Row],[Plaats]])</f>
        <v>2</v>
      </c>
      <c r="G1442" s="59" t="str">
        <f>INDEX(tblGemProv[Grootte],MATCH(tblGem[[#This Row],[Plaats]],tblGemProv[Gemeentenaam],0))</f>
        <v>Middelgroot</v>
      </c>
      <c r="H1442" s="59" t="str">
        <f>INDEX(tblGemProv[Provincie],MATCH(tblGem[[#This Row],[Plaats]],tblGemProv[Gemeentenaam],0))</f>
        <v>Noord-Brabant</v>
      </c>
      <c r="I1442" s="68">
        <f>INDEX(tblGemProv[InwonerAantal],MATCH(tblGem[[#This Row],[Plaats]],tblGemProv[Gemeentenaam],0))</f>
        <v>54766</v>
      </c>
      <c r="J1442" s="69">
        <f>tblGem[[#This Row],[Aantal]]/INDEX($N$5:$N$16,MATCH(tblGem[[#This Row],[Prov]],$M$5:$M$16,0))*100000</f>
        <v>0.98881218343177957</v>
      </c>
      <c r="K1442" s="69">
        <f>tblGem[[#This Row],[Aantal]]/tblGem[[#This Row],[Inwoners]]*100000</f>
        <v>45.648760179673523</v>
      </c>
    </row>
    <row r="1443" spans="2:11" x14ac:dyDescent="0.3">
      <c r="B1443" s="63">
        <v>43913</v>
      </c>
      <c r="C1443" s="66" t="s">
        <v>16</v>
      </c>
      <c r="D1443" s="65">
        <v>0</v>
      </c>
      <c r="E1443" s="66">
        <v>0</v>
      </c>
      <c r="F1443" s="79">
        <f>tblGem[[#This Row],[Aantal]]-SUMIFS(tblGem[Aantal],tblGem[Datum],tblGem[[#This Row],[Datum]]-1,tblGem[Plaats],tblGem[[#This Row],[Plaats]])</f>
        <v>0</v>
      </c>
      <c r="G1443" s="59" t="str">
        <f>INDEX(tblGemProv[Grootte],MATCH(tblGem[[#This Row],[Plaats]],tblGemProv[Gemeentenaam],0))</f>
        <v>Klein</v>
      </c>
      <c r="H1443" s="59" t="str">
        <f>INDEX(tblGemProv[Provincie],MATCH(tblGem[[#This Row],[Plaats]],tblGemProv[Gemeentenaam],0))</f>
        <v>Friesland</v>
      </c>
      <c r="I1443" s="68">
        <f>INDEX(tblGemProv[InwonerAantal],MATCH(tblGem[[#This Row],[Plaats]],tblGemProv[Gemeentenaam],0))</f>
        <v>3654</v>
      </c>
      <c r="J1443" s="69">
        <f>tblGem[[#This Row],[Aantal]]/INDEX($N$5:$N$16,MATCH(tblGem[[#This Row],[Prov]],$M$5:$M$16,0))*100000</f>
        <v>0</v>
      </c>
      <c r="K1443" s="69">
        <f>tblGem[[#This Row],[Aantal]]/tblGem[[#This Row],[Inwoners]]*100000</f>
        <v>0</v>
      </c>
    </row>
    <row r="1444" spans="2:11" x14ac:dyDescent="0.3">
      <c r="B1444" s="63">
        <v>43913</v>
      </c>
      <c r="C1444" s="66" t="s">
        <v>17</v>
      </c>
      <c r="D1444" s="65">
        <v>26.2</v>
      </c>
      <c r="E1444" s="66">
        <v>41</v>
      </c>
      <c r="F1444" s="79">
        <f>tblGem[[#This Row],[Aantal]]-SUMIFS(tblGem[Aantal],tblGem[Datum],tblGem[[#This Row],[Datum]]-1,tblGem[Plaats],tblGem[[#This Row],[Plaats]])</f>
        <v>4</v>
      </c>
      <c r="G1444" s="59" t="str">
        <f>INDEX(tblGemProv[Grootte],MATCH(tblGem[[#This Row],[Plaats]],tblGemProv[Gemeentenaam],0))</f>
        <v>Groot</v>
      </c>
      <c r="H1444" s="59" t="str">
        <f>INDEX(tblGemProv[Provincie],MATCH(tblGem[[#This Row],[Plaats]],tblGemProv[Gemeentenaam],0))</f>
        <v>Utrecht</v>
      </c>
      <c r="I1444" s="68">
        <f>INDEX(tblGemProv[InwonerAantal],MATCH(tblGem[[#This Row],[Plaats]],tblGemProv[Gemeentenaam],0))</f>
        <v>155226</v>
      </c>
      <c r="J1444" s="69">
        <f>tblGem[[#This Row],[Aantal]]/INDEX($N$5:$N$16,MATCH(tblGem[[#This Row],[Prov]],$M$5:$M$16,0))*100000</f>
        <v>3.0815066011884094</v>
      </c>
      <c r="K1444" s="69">
        <f>tblGem[[#This Row],[Aantal]]/tblGem[[#This Row],[Inwoners]]*100000</f>
        <v>26.413100898045432</v>
      </c>
    </row>
    <row r="1445" spans="2:11" x14ac:dyDescent="0.3">
      <c r="B1445" s="63">
        <v>43913</v>
      </c>
      <c r="C1445" s="66" t="s">
        <v>18</v>
      </c>
      <c r="D1445" s="65">
        <v>31.9</v>
      </c>
      <c r="E1445" s="66">
        <v>29</v>
      </c>
      <c r="F1445" s="79">
        <f>tblGem[[#This Row],[Aantal]]-SUMIFS(tblGem[Aantal],tblGem[Datum],tblGem[[#This Row],[Datum]]-1,tblGem[Plaats],tblGem[[#This Row],[Plaats]])</f>
        <v>2</v>
      </c>
      <c r="G1445" s="59" t="str">
        <f>INDEX(tblGemProv[Grootte],MATCH(tblGem[[#This Row],[Plaats]],tblGemProv[Gemeentenaam],0))</f>
        <v>Middelgroot</v>
      </c>
      <c r="H1445" s="59" t="str">
        <f>INDEX(tblGemProv[Provincie],MATCH(tblGem[[#This Row],[Plaats]],tblGemProv[Gemeentenaam],0))</f>
        <v>Noord-Holland</v>
      </c>
      <c r="I1445" s="68">
        <f>INDEX(tblGemProv[InwonerAantal],MATCH(tblGem[[#This Row],[Plaats]],tblGemProv[Gemeentenaam],0))</f>
        <v>89870</v>
      </c>
      <c r="J1445" s="69">
        <f>tblGem[[#This Row],[Aantal]]/INDEX($N$5:$N$16,MATCH(tblGem[[#This Row],[Prov]],$M$5:$M$16,0))*100000</f>
        <v>1.0243071621676034</v>
      </c>
      <c r="K1445" s="69">
        <f>tblGem[[#This Row],[Aantal]]/tblGem[[#This Row],[Inwoners]]*100000</f>
        <v>32.268832758428843</v>
      </c>
    </row>
    <row r="1446" spans="2:11" x14ac:dyDescent="0.3">
      <c r="B1446" s="63">
        <v>43913</v>
      </c>
      <c r="C1446" s="66" t="s">
        <v>19</v>
      </c>
      <c r="D1446" s="65">
        <v>23.5</v>
      </c>
      <c r="E1446" s="66">
        <v>203</v>
      </c>
      <c r="F1446" s="79">
        <f>tblGem[[#This Row],[Aantal]]-SUMIFS(tblGem[Aantal],tblGem[Datum],tblGem[[#This Row],[Datum]]-1,tblGem[Plaats],tblGem[[#This Row],[Plaats]])</f>
        <v>15</v>
      </c>
      <c r="G1446" s="59" t="str">
        <f>INDEX(tblGemProv[Grootte],MATCH(tblGem[[#This Row],[Plaats]],tblGemProv[Gemeentenaam],0))</f>
        <v>Groot</v>
      </c>
      <c r="H1446" s="59" t="str">
        <f>INDEX(tblGemProv[Provincie],MATCH(tblGem[[#This Row],[Plaats]],tblGemProv[Gemeentenaam],0))</f>
        <v>Noord-Holland</v>
      </c>
      <c r="I1446" s="68">
        <f>INDEX(tblGemProv[InwonerAantal],MATCH(tblGem[[#This Row],[Plaats]],tblGemProv[Gemeentenaam],0))</f>
        <v>854047</v>
      </c>
      <c r="J1446" s="69">
        <f>tblGem[[#This Row],[Aantal]]/INDEX($N$5:$N$16,MATCH(tblGem[[#This Row],[Prov]],$M$5:$M$16,0))*100000</f>
        <v>7.1701501351732251</v>
      </c>
      <c r="K1446" s="69">
        <f>tblGem[[#This Row],[Aantal]]/tblGem[[#This Row],[Inwoners]]*100000</f>
        <v>23.76918366319418</v>
      </c>
    </row>
    <row r="1447" spans="2:11" x14ac:dyDescent="0.3">
      <c r="B1447" s="63">
        <v>43913</v>
      </c>
      <c r="C1447" s="66" t="s">
        <v>20</v>
      </c>
      <c r="D1447" s="65">
        <v>16</v>
      </c>
      <c r="E1447" s="66">
        <v>26</v>
      </c>
      <c r="F1447" s="79">
        <f>tblGem[[#This Row],[Aantal]]-SUMIFS(tblGem[Aantal],tblGem[Datum],tblGem[[#This Row],[Datum]]-1,tblGem[Plaats],tblGem[[#This Row],[Plaats]])</f>
        <v>9</v>
      </c>
      <c r="G1447" s="59" t="str">
        <f>INDEX(tblGemProv[Grootte],MATCH(tblGem[[#This Row],[Plaats]],tblGemProv[Gemeentenaam],0))</f>
        <v>Groot</v>
      </c>
      <c r="H1447" s="59" t="str">
        <f>INDEX(tblGemProv[Provincie],MATCH(tblGem[[#This Row],[Plaats]],tblGemProv[Gemeentenaam],0))</f>
        <v>Gelderland</v>
      </c>
      <c r="I1447" s="68">
        <f>INDEX(tblGemProv[InwonerAantal],MATCH(tblGem[[#This Row],[Plaats]],tblGemProv[Gemeentenaam],0))</f>
        <v>161156</v>
      </c>
      <c r="J1447" s="69">
        <f>tblGem[[#This Row],[Aantal]]/INDEX($N$5:$N$16,MATCH(tblGem[[#This Row],[Prov]],$M$5:$M$16,0))*100000</f>
        <v>1.2620728186891625</v>
      </c>
      <c r="K1447" s="69">
        <f>tblGem[[#This Row],[Aantal]]/tblGem[[#This Row],[Inwoners]]*100000</f>
        <v>16.133435925438704</v>
      </c>
    </row>
    <row r="1448" spans="2:11" x14ac:dyDescent="0.3">
      <c r="B1448" s="63">
        <v>43913</v>
      </c>
      <c r="C1448" s="66" t="s">
        <v>21</v>
      </c>
      <c r="D1448" s="65">
        <v>0</v>
      </c>
      <c r="E1448" s="66">
        <v>0</v>
      </c>
      <c r="F1448" s="79">
        <f>tblGem[[#This Row],[Aantal]]-SUMIFS(tblGem[Aantal],tblGem[Datum],tblGem[[#This Row],[Datum]]-1,tblGem[Plaats],tblGem[[#This Row],[Plaats]])</f>
        <v>0</v>
      </c>
      <c r="G1448" s="59" t="str">
        <f>INDEX(tblGemProv[Grootte],MATCH(tblGem[[#This Row],[Plaats]],tblGemProv[Gemeentenaam],0))</f>
        <v>Klein</v>
      </c>
      <c r="H1448" s="59" t="str">
        <f>INDEX(tblGemProv[Provincie],MATCH(tblGem[[#This Row],[Plaats]],tblGemProv[Gemeentenaam],0))</f>
        <v>Groningen</v>
      </c>
      <c r="I1448" s="68">
        <f>INDEX(tblGemProv[InwonerAantal],MATCH(tblGem[[#This Row],[Plaats]],tblGemProv[Gemeentenaam],0))</f>
        <v>11801</v>
      </c>
      <c r="J1448" s="69">
        <f>tblGem[[#This Row],[Aantal]]/INDEX($N$5:$N$16,MATCH(tblGem[[#This Row],[Prov]],$M$5:$M$16,0))*100000</f>
        <v>0</v>
      </c>
      <c r="K1448" s="69">
        <f>tblGem[[#This Row],[Aantal]]/tblGem[[#This Row],[Inwoners]]*100000</f>
        <v>0</v>
      </c>
    </row>
    <row r="1449" spans="2:11" x14ac:dyDescent="0.3">
      <c r="B1449" s="63">
        <v>43913</v>
      </c>
      <c r="C1449" s="66" t="s">
        <v>22</v>
      </c>
      <c r="D1449" s="65">
        <v>12.6</v>
      </c>
      <c r="E1449" s="66">
        <v>20</v>
      </c>
      <c r="F1449" s="79">
        <f>tblGem[[#This Row],[Aantal]]-SUMIFS(tblGem[Aantal],tblGem[Datum],tblGem[[#This Row],[Datum]]-1,tblGem[Plaats],tblGem[[#This Row],[Plaats]])</f>
        <v>4</v>
      </c>
      <c r="G1449" s="59" t="str">
        <f>INDEX(tblGemProv[Grootte],MATCH(tblGem[[#This Row],[Plaats]],tblGemProv[Gemeentenaam],0))</f>
        <v>Groot</v>
      </c>
      <c r="H1449" s="59" t="str">
        <f>INDEX(tblGemProv[Provincie],MATCH(tblGem[[#This Row],[Plaats]],tblGemProv[Gemeentenaam],0))</f>
        <v>Gelderland</v>
      </c>
      <c r="I1449" s="68">
        <f>INDEX(tblGemProv[InwonerAantal],MATCH(tblGem[[#This Row],[Plaats]],tblGemProv[Gemeentenaam],0))</f>
        <v>157223</v>
      </c>
      <c r="J1449" s="69">
        <f>tblGem[[#This Row],[Aantal]]/INDEX($N$5:$N$16,MATCH(tblGem[[#This Row],[Prov]],$M$5:$M$16,0))*100000</f>
        <v>0.97082524514550972</v>
      </c>
      <c r="K1449" s="69">
        <f>tblGem[[#This Row],[Aantal]]/tblGem[[#This Row],[Inwoners]]*100000</f>
        <v>12.720785126858029</v>
      </c>
    </row>
    <row r="1450" spans="2:11" x14ac:dyDescent="0.3">
      <c r="B1450" s="63">
        <v>43913</v>
      </c>
      <c r="C1450" s="66" t="s">
        <v>23</v>
      </c>
      <c r="D1450" s="65">
        <v>5.9</v>
      </c>
      <c r="E1450" s="66">
        <v>4</v>
      </c>
      <c r="F1450" s="79">
        <f>tblGem[[#This Row],[Aantal]]-SUMIFS(tblGem[Aantal],tblGem[Datum],tblGem[[#This Row],[Datum]]-1,tblGem[Plaats],tblGem[[#This Row],[Plaats]])</f>
        <v>2</v>
      </c>
      <c r="G1450" s="59" t="str">
        <f>INDEX(tblGemProv[Grootte],MATCH(tblGem[[#This Row],[Plaats]],tblGemProv[Gemeentenaam],0))</f>
        <v>Middelgroot</v>
      </c>
      <c r="H1450" s="59" t="str">
        <f>INDEX(tblGemProv[Provincie],MATCH(tblGem[[#This Row],[Plaats]],tblGemProv[Gemeentenaam],0))</f>
        <v>Drenthe</v>
      </c>
      <c r="I1450" s="68">
        <f>INDEX(tblGemProv[InwonerAantal],MATCH(tblGem[[#This Row],[Plaats]],tblGemProv[Gemeentenaam],0))</f>
        <v>67708</v>
      </c>
      <c r="J1450" s="69">
        <f>tblGem[[#This Row],[Aantal]]/INDEX($N$5:$N$16,MATCH(tblGem[[#This Row],[Prov]],$M$5:$M$16,0))*100000</f>
        <v>0.8128429181060759</v>
      </c>
      <c r="K1450" s="69">
        <f>tblGem[[#This Row],[Aantal]]/tblGem[[#This Row],[Inwoners]]*100000</f>
        <v>5.9077213918591598</v>
      </c>
    </row>
    <row r="1451" spans="2:11" x14ac:dyDescent="0.3">
      <c r="B1451" s="63">
        <v>43913</v>
      </c>
      <c r="C1451" s="66" t="s">
        <v>24</v>
      </c>
      <c r="D1451" s="65">
        <v>29.9</v>
      </c>
      <c r="E1451" s="66">
        <v>5</v>
      </c>
      <c r="F1451" s="79">
        <f>tblGem[[#This Row],[Aantal]]-SUMIFS(tblGem[Aantal],tblGem[Datum],tblGem[[#This Row],[Datum]]-1,tblGem[Plaats],tblGem[[#This Row],[Plaats]])</f>
        <v>0</v>
      </c>
      <c r="G1451" s="59" t="str">
        <f>INDEX(tblGemProv[Grootte],MATCH(tblGem[[#This Row],[Plaats]],tblGemProv[Gemeentenaam],0))</f>
        <v>Klein</v>
      </c>
      <c r="H1451" s="59" t="str">
        <f>INDEX(tblGemProv[Provincie],MATCH(tblGem[[#This Row],[Plaats]],tblGemProv[Gemeentenaam],0))</f>
        <v>Noord-Brabant</v>
      </c>
      <c r="I1451" s="68">
        <f>INDEX(tblGemProv[InwonerAantal],MATCH(tblGem[[#This Row],[Plaats]],tblGemProv[Gemeentenaam],0))</f>
        <v>16719</v>
      </c>
      <c r="J1451" s="69">
        <f>tblGem[[#This Row],[Aantal]]/INDEX($N$5:$N$16,MATCH(tblGem[[#This Row],[Prov]],$M$5:$M$16,0))*100000</f>
        <v>0.1977624366863559</v>
      </c>
      <c r="K1451" s="69">
        <f>tblGem[[#This Row],[Aantal]]/tblGem[[#This Row],[Inwoners]]*100000</f>
        <v>29.906094862132903</v>
      </c>
    </row>
    <row r="1452" spans="2:11" x14ac:dyDescent="0.3">
      <c r="B1452" s="63">
        <v>43913</v>
      </c>
      <c r="C1452" s="66" t="s">
        <v>25</v>
      </c>
      <c r="D1452" s="65">
        <v>14.6</v>
      </c>
      <c r="E1452" s="66">
        <v>1</v>
      </c>
      <c r="F1452" s="79">
        <f>tblGem[[#This Row],[Aantal]]-SUMIFS(tblGem[Aantal],tblGem[Datum],tblGem[[#This Row],[Datum]]-1,tblGem[Plaats],tblGem[[#This Row],[Plaats]])</f>
        <v>0</v>
      </c>
      <c r="G1452" s="59" t="str">
        <f>INDEX(tblGemProv[Grootte],MATCH(tblGem[[#This Row],[Plaats]],tblGemProv[Gemeentenaam],0))</f>
        <v>Klein</v>
      </c>
      <c r="H1452" s="59" t="str">
        <f>INDEX(tblGemProv[Provincie],MATCH(tblGem[[#This Row],[Plaats]],tblGemProv[Gemeentenaam],0))</f>
        <v>Noord-Brabant</v>
      </c>
      <c r="I1452" s="68">
        <f>INDEX(tblGemProv[InwonerAantal],MATCH(tblGem[[#This Row],[Plaats]],tblGemProv[Gemeentenaam],0))</f>
        <v>6799</v>
      </c>
      <c r="J1452" s="69">
        <f>tblGem[[#This Row],[Aantal]]/INDEX($N$5:$N$16,MATCH(tblGem[[#This Row],[Prov]],$M$5:$M$16,0))*100000</f>
        <v>3.955248733727118E-2</v>
      </c>
      <c r="K1452" s="69">
        <f>tblGem[[#This Row],[Aantal]]/tblGem[[#This Row],[Inwoners]]*100000</f>
        <v>14.708045300779526</v>
      </c>
    </row>
    <row r="1453" spans="2:11" x14ac:dyDescent="0.3">
      <c r="B1453" s="63">
        <v>43913</v>
      </c>
      <c r="C1453" s="66" t="s">
        <v>26</v>
      </c>
      <c r="D1453" s="65">
        <v>8.1</v>
      </c>
      <c r="E1453" s="66">
        <v>2</v>
      </c>
      <c r="F1453" s="79">
        <f>tblGem[[#This Row],[Aantal]]-SUMIFS(tblGem[Aantal],tblGem[Datum],tblGem[[#This Row],[Datum]]-1,tblGem[Plaats],tblGem[[#This Row],[Plaats]])</f>
        <v>1</v>
      </c>
      <c r="G1453" s="59" t="str">
        <f>INDEX(tblGemProv[Grootte],MATCH(tblGem[[#This Row],[Plaats]],tblGemProv[Gemeentenaam],0))</f>
        <v>Klein</v>
      </c>
      <c r="H1453" s="59" t="str">
        <f>INDEX(tblGemProv[Provincie],MATCH(tblGem[[#This Row],[Plaats]],tblGemProv[Gemeentenaam],0))</f>
        <v>Utrecht</v>
      </c>
      <c r="I1453" s="68">
        <f>INDEX(tblGemProv[InwonerAantal],MATCH(tblGem[[#This Row],[Plaats]],tblGemProv[Gemeentenaam],0))</f>
        <v>24630</v>
      </c>
      <c r="J1453" s="69">
        <f>tblGem[[#This Row],[Aantal]]/INDEX($N$5:$N$16,MATCH(tblGem[[#This Row],[Prov]],$M$5:$M$16,0))*100000</f>
        <v>0.1503173951799224</v>
      </c>
      <c r="K1453" s="69">
        <f>tblGem[[#This Row],[Aantal]]/tblGem[[#This Row],[Inwoners]]*100000</f>
        <v>8.1201786439301653</v>
      </c>
    </row>
    <row r="1454" spans="2:11" x14ac:dyDescent="0.3">
      <c r="B1454" s="63">
        <v>43913</v>
      </c>
      <c r="C1454" s="66" t="s">
        <v>27</v>
      </c>
      <c r="D1454" s="65">
        <v>26.7</v>
      </c>
      <c r="E1454" s="66">
        <v>13</v>
      </c>
      <c r="F1454" s="79">
        <f>tblGem[[#This Row],[Aantal]]-SUMIFS(tblGem[Aantal],tblGem[Datum],tblGem[[#This Row],[Datum]]-1,tblGem[Plaats],tblGem[[#This Row],[Plaats]])</f>
        <v>3</v>
      </c>
      <c r="G1454" s="59" t="str">
        <f>INDEX(tblGemProv[Grootte],MATCH(tblGem[[#This Row],[Plaats]],tblGemProv[Gemeentenaam],0))</f>
        <v>Klein</v>
      </c>
      <c r="H1454" s="59" t="str">
        <f>INDEX(tblGemProv[Provincie],MATCH(tblGem[[#This Row],[Plaats]],tblGemProv[Gemeentenaam],0))</f>
        <v>Zuid-Holland</v>
      </c>
      <c r="I1454" s="68">
        <f>INDEX(tblGemProv[InwonerAantal],MATCH(tblGem[[#This Row],[Plaats]],tblGemProv[Gemeentenaam],0))</f>
        <v>48477</v>
      </c>
      <c r="J1454" s="69">
        <f>tblGem[[#This Row],[Aantal]]/INDEX($N$5:$N$16,MATCH(tblGem[[#This Row],[Prov]],$M$5:$M$16,0))*100000</f>
        <v>0.35655415097599841</v>
      </c>
      <c r="K1454" s="69">
        <f>tblGem[[#This Row],[Aantal]]/tblGem[[#This Row],[Inwoners]]*100000</f>
        <v>26.816840976133012</v>
      </c>
    </row>
    <row r="1455" spans="2:11" x14ac:dyDescent="0.3">
      <c r="B1455" s="63">
        <v>43913</v>
      </c>
      <c r="C1455" s="66" t="s">
        <v>28</v>
      </c>
      <c r="D1455" s="65">
        <v>17.3</v>
      </c>
      <c r="E1455" s="66">
        <v>10</v>
      </c>
      <c r="F1455" s="79">
        <f>tblGem[[#This Row],[Aantal]]-SUMIFS(tblGem[Aantal],tblGem[Datum],tblGem[[#This Row],[Datum]]-1,tblGem[Plaats],tblGem[[#This Row],[Plaats]])</f>
        <v>1</v>
      </c>
      <c r="G1455" s="59" t="str">
        <f>INDEX(tblGemProv[Grootte],MATCH(tblGem[[#This Row],[Plaats]],tblGemProv[Gemeentenaam],0))</f>
        <v>Middelgroot</v>
      </c>
      <c r="H1455" s="59" t="str">
        <f>INDEX(tblGemProv[Provincie],MATCH(tblGem[[#This Row],[Plaats]],tblGemProv[Gemeentenaam],0))</f>
        <v>Gelderland</v>
      </c>
      <c r="I1455" s="68">
        <f>INDEX(tblGemProv[InwonerAantal],MATCH(tblGem[[#This Row],[Plaats]],tblGemProv[Gemeentenaam],0))</f>
        <v>57339</v>
      </c>
      <c r="J1455" s="69">
        <f>tblGem[[#This Row],[Aantal]]/INDEX($N$5:$N$16,MATCH(tblGem[[#This Row],[Prov]],$M$5:$M$16,0))*100000</f>
        <v>0.48541262257275486</v>
      </c>
      <c r="K1455" s="69">
        <f>tblGem[[#This Row],[Aantal]]/tblGem[[#This Row],[Inwoners]]*100000</f>
        <v>17.440136730671966</v>
      </c>
    </row>
    <row r="1456" spans="2:11" x14ac:dyDescent="0.3">
      <c r="B1456" s="63">
        <v>43913</v>
      </c>
      <c r="C1456" s="66" t="s">
        <v>29</v>
      </c>
      <c r="D1456" s="65">
        <v>31.4</v>
      </c>
      <c r="E1456" s="66">
        <v>5</v>
      </c>
      <c r="F1456" s="79">
        <f>tblGem[[#This Row],[Aantal]]-SUMIFS(tblGem[Aantal],tblGem[Datum],tblGem[[#This Row],[Datum]]-1,tblGem[Plaats],tblGem[[#This Row],[Plaats]])</f>
        <v>0</v>
      </c>
      <c r="G1456" s="59" t="str">
        <f>INDEX(tblGemProv[Grootte],MATCH(tblGem[[#This Row],[Plaats]],tblGemProv[Gemeentenaam],0))</f>
        <v>Klein</v>
      </c>
      <c r="H1456" s="59" t="str">
        <f>INDEX(tblGemProv[Provincie],MATCH(tblGem[[#This Row],[Plaats]],tblGemProv[Gemeentenaam],0))</f>
        <v>Limburg</v>
      </c>
      <c r="I1456" s="68">
        <f>INDEX(tblGemProv[InwonerAantal],MATCH(tblGem[[#This Row],[Plaats]],tblGemProv[Gemeentenaam],0))</f>
        <v>15895</v>
      </c>
      <c r="J1456" s="69">
        <f>tblGem[[#This Row],[Aantal]]/INDEX($N$5:$N$16,MATCH(tblGem[[#This Row],[Prov]],$M$5:$M$16,0))*100000</f>
        <v>0.44754824122492165</v>
      </c>
      <c r="K1456" s="69">
        <f>tblGem[[#This Row],[Aantal]]/tblGem[[#This Row],[Inwoners]]*100000</f>
        <v>31.456432840515884</v>
      </c>
    </row>
    <row r="1457" spans="2:11" x14ac:dyDescent="0.3">
      <c r="B1457" s="63">
        <v>43913</v>
      </c>
      <c r="C1457" s="66" t="s">
        <v>30</v>
      </c>
      <c r="D1457" s="65">
        <v>56</v>
      </c>
      <c r="E1457" s="66">
        <v>20</v>
      </c>
      <c r="F1457" s="79">
        <f>tblGem[[#This Row],[Aantal]]-SUMIFS(tblGem[Aantal],tblGem[Datum],tblGem[[#This Row],[Datum]]-1,tblGem[Plaats],tblGem[[#This Row],[Plaats]])</f>
        <v>1</v>
      </c>
      <c r="G1457" s="59" t="str">
        <f>INDEX(tblGemProv[Grootte],MATCH(tblGem[[#This Row],[Plaats]],tblGemProv[Gemeentenaam],0))</f>
        <v>Klein</v>
      </c>
      <c r="H1457" s="59" t="str">
        <f>INDEX(tblGemProv[Provincie],MATCH(tblGem[[#This Row],[Plaats]],tblGemProv[Gemeentenaam],0))</f>
        <v>Limburg</v>
      </c>
      <c r="I1457" s="68">
        <f>INDEX(tblGemProv[InwonerAantal],MATCH(tblGem[[#This Row],[Plaats]],tblGemProv[Gemeentenaam],0))</f>
        <v>35969</v>
      </c>
      <c r="J1457" s="69">
        <f>tblGem[[#This Row],[Aantal]]/INDEX($N$5:$N$16,MATCH(tblGem[[#This Row],[Prov]],$M$5:$M$16,0))*100000</f>
        <v>1.7901929648996866</v>
      </c>
      <c r="K1457" s="69">
        <f>tblGem[[#This Row],[Aantal]]/tblGem[[#This Row],[Inwoners]]*100000</f>
        <v>55.603436292362872</v>
      </c>
    </row>
    <row r="1458" spans="2:11" x14ac:dyDescent="0.3">
      <c r="B1458" s="63">
        <v>43913</v>
      </c>
      <c r="C1458" s="66" t="s">
        <v>31</v>
      </c>
      <c r="D1458" s="65">
        <v>0</v>
      </c>
      <c r="E1458" s="66">
        <v>0</v>
      </c>
      <c r="F1458" s="79">
        <f>tblGem[[#This Row],[Aantal]]-SUMIFS(tblGem[Aantal],tblGem[Datum],tblGem[[#This Row],[Datum]]-1,tblGem[Plaats],tblGem[[#This Row],[Plaats]])</f>
        <v>0</v>
      </c>
      <c r="G1458" s="59" t="str">
        <f>INDEX(tblGemProv[Grootte],MATCH(tblGem[[#This Row],[Plaats]],tblGemProv[Gemeentenaam],0))</f>
        <v>Klein</v>
      </c>
      <c r="H1458" s="59" t="str">
        <f>INDEX(tblGemProv[Provincie],MATCH(tblGem[[#This Row],[Plaats]],tblGemProv[Gemeentenaam],0))</f>
        <v>Noord-Holland</v>
      </c>
      <c r="I1458" s="68">
        <f>INDEX(tblGemProv[InwonerAantal],MATCH(tblGem[[#This Row],[Plaats]],tblGemProv[Gemeentenaam],0))</f>
        <v>9550</v>
      </c>
      <c r="J1458" s="69">
        <f>tblGem[[#This Row],[Aantal]]/INDEX($N$5:$N$16,MATCH(tblGem[[#This Row],[Prov]],$M$5:$M$16,0))*100000</f>
        <v>0</v>
      </c>
      <c r="K1458" s="69">
        <f>tblGem[[#This Row],[Aantal]]/tblGem[[#This Row],[Inwoners]]*100000</f>
        <v>0</v>
      </c>
    </row>
    <row r="1459" spans="2:11" x14ac:dyDescent="0.3">
      <c r="B1459" s="63">
        <v>43913</v>
      </c>
      <c r="C1459" s="66" t="s">
        <v>32</v>
      </c>
      <c r="D1459" s="65">
        <v>37</v>
      </c>
      <c r="E1459" s="66">
        <v>5</v>
      </c>
      <c r="F1459" s="79">
        <f>tblGem[[#This Row],[Aantal]]-SUMIFS(tblGem[Aantal],tblGem[Datum],tblGem[[#This Row],[Datum]]-1,tblGem[Plaats],tblGem[[#This Row],[Plaats]])</f>
        <v>0</v>
      </c>
      <c r="G1459" s="59" t="str">
        <f>INDEX(tblGemProv[Grootte],MATCH(tblGem[[#This Row],[Plaats]],tblGemProv[Gemeentenaam],0))</f>
        <v>Klein</v>
      </c>
      <c r="H1459" s="59" t="str">
        <f>INDEX(tblGemProv[Provincie],MATCH(tblGem[[#This Row],[Plaats]],tblGemProv[Gemeentenaam],0))</f>
        <v>Limburg</v>
      </c>
      <c r="I1459" s="68">
        <f>INDEX(tblGemProv[InwonerAantal],MATCH(tblGem[[#This Row],[Plaats]],tblGemProv[Gemeentenaam],0))</f>
        <v>13444</v>
      </c>
      <c r="J1459" s="69">
        <f>tblGem[[#This Row],[Aantal]]/INDEX($N$5:$N$16,MATCH(tblGem[[#This Row],[Prov]],$M$5:$M$16,0))*100000</f>
        <v>0.44754824122492165</v>
      </c>
      <c r="K1459" s="69">
        <f>tblGem[[#This Row],[Aantal]]/tblGem[[#This Row],[Inwoners]]*100000</f>
        <v>37.191312109491221</v>
      </c>
    </row>
    <row r="1460" spans="2:11" x14ac:dyDescent="0.3">
      <c r="B1460" s="63">
        <v>43913</v>
      </c>
      <c r="C1460" s="66" t="s">
        <v>33</v>
      </c>
      <c r="D1460" s="65">
        <v>94.8</v>
      </c>
      <c r="E1460" s="66">
        <v>33</v>
      </c>
      <c r="F1460" s="79">
        <f>tblGem[[#This Row],[Aantal]]-SUMIFS(tblGem[Aantal],tblGem[Datum],tblGem[[#This Row],[Datum]]-1,tblGem[Plaats],tblGem[[#This Row],[Plaats]])</f>
        <v>3</v>
      </c>
      <c r="G1460" s="59" t="str">
        <f>INDEX(tblGemProv[Grootte],MATCH(tblGem[[#This Row],[Plaats]],tblGemProv[Gemeentenaam],0))</f>
        <v>Klein</v>
      </c>
      <c r="H1460" s="59" t="str">
        <f>INDEX(tblGemProv[Provincie],MATCH(tblGem[[#This Row],[Plaats]],tblGemProv[Gemeentenaam],0))</f>
        <v>Gelderland</v>
      </c>
      <c r="I1460" s="68">
        <f>INDEX(tblGemProv[InwonerAantal],MATCH(tblGem[[#This Row],[Plaats]],tblGemProv[Gemeentenaam],0))</f>
        <v>34748</v>
      </c>
      <c r="J1460" s="69">
        <f>tblGem[[#This Row],[Aantal]]/INDEX($N$5:$N$16,MATCH(tblGem[[#This Row],[Prov]],$M$5:$M$16,0))*100000</f>
        <v>1.601861654490091</v>
      </c>
      <c r="K1460" s="69">
        <f>tblGem[[#This Row],[Aantal]]/tblGem[[#This Row],[Inwoners]]*100000</f>
        <v>94.969494647173931</v>
      </c>
    </row>
    <row r="1461" spans="2:11" x14ac:dyDescent="0.3">
      <c r="B1461" s="63">
        <v>43913</v>
      </c>
      <c r="C1461" s="66" t="s">
        <v>34</v>
      </c>
      <c r="D1461" s="65">
        <v>16.2</v>
      </c>
      <c r="E1461" s="66">
        <v>3</v>
      </c>
      <c r="F1461" s="79">
        <f>tblGem[[#This Row],[Aantal]]-SUMIFS(tblGem[Aantal],tblGem[Datum],tblGem[[#This Row],[Datum]]-1,tblGem[Plaats],tblGem[[#This Row],[Plaats]])</f>
        <v>2</v>
      </c>
      <c r="G1461" s="59" t="str">
        <f>INDEX(tblGemProv[Grootte],MATCH(tblGem[[#This Row],[Plaats]],tblGemProv[Gemeentenaam],0))</f>
        <v>Klein</v>
      </c>
      <c r="H1461" s="59" t="str">
        <f>INDEX(tblGemProv[Provincie],MATCH(tblGem[[#This Row],[Plaats]],tblGemProv[Gemeentenaam],0))</f>
        <v>Noord-Brabant</v>
      </c>
      <c r="I1461" s="68">
        <f>INDEX(tblGemProv[InwonerAantal],MATCH(tblGem[[#This Row],[Plaats]],tblGemProv[Gemeentenaam],0))</f>
        <v>18398</v>
      </c>
      <c r="J1461" s="69">
        <f>tblGem[[#This Row],[Aantal]]/INDEX($N$5:$N$16,MATCH(tblGem[[#This Row],[Prov]],$M$5:$M$16,0))*100000</f>
        <v>0.11865746201181353</v>
      </c>
      <c r="K1461" s="69">
        <f>tblGem[[#This Row],[Aantal]]/tblGem[[#This Row],[Inwoners]]*100000</f>
        <v>16.306120230459832</v>
      </c>
    </row>
    <row r="1462" spans="2:11" x14ac:dyDescent="0.3">
      <c r="B1462" s="63">
        <v>43913</v>
      </c>
      <c r="C1462" s="66" t="s">
        <v>35</v>
      </c>
      <c r="D1462" s="65">
        <v>7.6</v>
      </c>
      <c r="E1462" s="66">
        <v>1</v>
      </c>
      <c r="F1462" s="79">
        <f>tblGem[[#This Row],[Aantal]]-SUMIFS(tblGem[Aantal],tblGem[Datum],tblGem[[#This Row],[Datum]]-1,tblGem[Plaats],tblGem[[#This Row],[Plaats]])</f>
        <v>0</v>
      </c>
      <c r="G1462" s="59" t="str">
        <f>INDEX(tblGemProv[Grootte],MATCH(tblGem[[#This Row],[Plaats]],tblGemProv[Gemeentenaam],0))</f>
        <v>Klein</v>
      </c>
      <c r="H1462" s="59" t="str">
        <f>INDEX(tblGemProv[Provincie],MATCH(tblGem[[#This Row],[Plaats]],tblGemProv[Gemeentenaam],0))</f>
        <v>Limburg</v>
      </c>
      <c r="I1462" s="68">
        <f>INDEX(tblGemProv[InwonerAantal],MATCH(tblGem[[#This Row],[Plaats]],tblGemProv[Gemeentenaam],0))</f>
        <v>13106</v>
      </c>
      <c r="J1462" s="69">
        <f>tblGem[[#This Row],[Aantal]]/INDEX($N$5:$N$16,MATCH(tblGem[[#This Row],[Prov]],$M$5:$M$16,0))*100000</f>
        <v>8.9509648244984322E-2</v>
      </c>
      <c r="K1462" s="69">
        <f>tblGem[[#This Row],[Aantal]]/tblGem[[#This Row],[Inwoners]]*100000</f>
        <v>7.6300930871356627</v>
      </c>
    </row>
    <row r="1463" spans="2:11" x14ac:dyDescent="0.3">
      <c r="B1463" s="63">
        <v>43913</v>
      </c>
      <c r="C1463" s="66" t="s">
        <v>36</v>
      </c>
      <c r="D1463" s="65">
        <v>30</v>
      </c>
      <c r="E1463" s="66">
        <v>9</v>
      </c>
      <c r="F1463" s="79">
        <f>tblGem[[#This Row],[Aantal]]-SUMIFS(tblGem[Aantal],tblGem[Datum],tblGem[[#This Row],[Datum]]-1,tblGem[Plaats],tblGem[[#This Row],[Plaats]])</f>
        <v>1</v>
      </c>
      <c r="G1463" s="59" t="str">
        <f>INDEX(tblGemProv[Grootte],MATCH(tblGem[[#This Row],[Plaats]],tblGemProv[Gemeentenaam],0))</f>
        <v>Klein</v>
      </c>
      <c r="H1463" s="59" t="str">
        <f>INDEX(tblGemProv[Provincie],MATCH(tblGem[[#This Row],[Plaats]],tblGemProv[Gemeentenaam],0))</f>
        <v>Noord-Holland</v>
      </c>
      <c r="I1463" s="68">
        <f>INDEX(tblGemProv[InwonerAantal],MATCH(tblGem[[#This Row],[Plaats]],tblGemProv[Gemeentenaam],0))</f>
        <v>29941</v>
      </c>
      <c r="J1463" s="69">
        <f>tblGem[[#This Row],[Aantal]]/INDEX($N$5:$N$16,MATCH(tblGem[[#This Row],[Prov]],$M$5:$M$16,0))*100000</f>
        <v>0.31788842963822178</v>
      </c>
      <c r="K1463" s="69">
        <f>tblGem[[#This Row],[Aantal]]/tblGem[[#This Row],[Inwoners]]*100000</f>
        <v>30.059116261981899</v>
      </c>
    </row>
    <row r="1464" spans="2:11" x14ac:dyDescent="0.3">
      <c r="B1464" s="63">
        <v>43913</v>
      </c>
      <c r="C1464" s="66" t="s">
        <v>37</v>
      </c>
      <c r="D1464" s="65">
        <v>18</v>
      </c>
      <c r="E1464" s="66">
        <v>12</v>
      </c>
      <c r="F1464" s="79">
        <f>tblGem[[#This Row],[Aantal]]-SUMIFS(tblGem[Aantal],tblGem[Datum],tblGem[[#This Row],[Datum]]-1,tblGem[Plaats],tblGem[[#This Row],[Plaats]])</f>
        <v>2</v>
      </c>
      <c r="G1464" s="59" t="str">
        <f>INDEX(tblGemProv[Grootte],MATCH(tblGem[[#This Row],[Plaats]],tblGemProv[Gemeentenaam],0))</f>
        <v>Middelgroot</v>
      </c>
      <c r="H1464" s="59" t="str">
        <f>INDEX(tblGemProv[Provincie],MATCH(tblGem[[#This Row],[Plaats]],tblGemProv[Gemeentenaam],0))</f>
        <v>Noord-Brabant</v>
      </c>
      <c r="I1464" s="68">
        <f>INDEX(tblGemProv[InwonerAantal],MATCH(tblGem[[#This Row],[Plaats]],tblGemProv[Gemeentenaam],0))</f>
        <v>66354</v>
      </c>
      <c r="J1464" s="69">
        <f>tblGem[[#This Row],[Aantal]]/INDEX($N$5:$N$16,MATCH(tblGem[[#This Row],[Prov]],$M$5:$M$16,0))*100000</f>
        <v>0.47462984804725411</v>
      </c>
      <c r="K1464" s="69">
        <f>tblGem[[#This Row],[Aantal]]/tblGem[[#This Row],[Inwoners]]*100000</f>
        <v>18.084817795460712</v>
      </c>
    </row>
    <row r="1465" spans="2:11" x14ac:dyDescent="0.3">
      <c r="B1465" s="63">
        <v>43913</v>
      </c>
      <c r="C1465" s="66" t="s">
        <v>38</v>
      </c>
      <c r="D1465" s="65">
        <v>4.5999999999999996</v>
      </c>
      <c r="E1465" s="66">
        <v>2</v>
      </c>
      <c r="F1465" s="79">
        <f>tblGem[[#This Row],[Aantal]]-SUMIFS(tblGem[Aantal],tblGem[Datum],tblGem[[#This Row],[Datum]]-1,tblGem[Plaats],tblGem[[#This Row],[Plaats]])</f>
        <v>1</v>
      </c>
      <c r="G1465" s="59" t="str">
        <f>INDEX(tblGemProv[Grootte],MATCH(tblGem[[#This Row],[Plaats]],tblGemProv[Gemeentenaam],0))</f>
        <v>Klein</v>
      </c>
      <c r="H1465" s="59" t="str">
        <f>INDEX(tblGemProv[Provincie],MATCH(tblGem[[#This Row],[Plaats]],tblGemProv[Gemeentenaam],0))</f>
        <v>Gelderland</v>
      </c>
      <c r="I1465" s="68">
        <f>INDEX(tblGemProv[InwonerAantal],MATCH(tblGem[[#This Row],[Plaats]],tblGemProv[Gemeentenaam],0))</f>
        <v>44029</v>
      </c>
      <c r="J1465" s="69">
        <f>tblGem[[#This Row],[Aantal]]/INDEX($N$5:$N$16,MATCH(tblGem[[#This Row],[Prov]],$M$5:$M$16,0))*100000</f>
        <v>9.7082524514550975E-2</v>
      </c>
      <c r="K1465" s="69">
        <f>tblGem[[#This Row],[Aantal]]/tblGem[[#This Row],[Inwoners]]*100000</f>
        <v>4.5424606509346113</v>
      </c>
    </row>
    <row r="1466" spans="2:11" x14ac:dyDescent="0.3">
      <c r="B1466" s="63">
        <v>43913</v>
      </c>
      <c r="C1466" s="66" t="s">
        <v>39</v>
      </c>
      <c r="D1466" s="65">
        <v>201.3</v>
      </c>
      <c r="E1466" s="66">
        <v>62</v>
      </c>
      <c r="F1466" s="79">
        <f>tblGem[[#This Row],[Aantal]]-SUMIFS(tblGem[Aantal],tblGem[Datum],tblGem[[#This Row],[Datum]]-1,tblGem[Plaats],tblGem[[#This Row],[Plaats]])</f>
        <v>5</v>
      </c>
      <c r="G1466" s="59" t="str">
        <f>INDEX(tblGemProv[Grootte],MATCH(tblGem[[#This Row],[Plaats]],tblGemProv[Gemeentenaam],0))</f>
        <v>Klein</v>
      </c>
      <c r="H1466" s="59" t="str">
        <f>INDEX(tblGemProv[Provincie],MATCH(tblGem[[#This Row],[Plaats]],tblGemProv[Gemeentenaam],0))</f>
        <v>Noord-Brabant</v>
      </c>
      <c r="I1466" s="68">
        <f>INDEX(tblGemProv[InwonerAantal],MATCH(tblGem[[#This Row],[Plaats]],tblGemProv[Gemeentenaam],0))</f>
        <v>30550</v>
      </c>
      <c r="J1466" s="69">
        <f>tblGem[[#This Row],[Aantal]]/INDEX($N$5:$N$16,MATCH(tblGem[[#This Row],[Prov]],$M$5:$M$16,0))*100000</f>
        <v>2.4522542149108131</v>
      </c>
      <c r="K1466" s="69">
        <f>tblGem[[#This Row],[Aantal]]/tblGem[[#This Row],[Inwoners]]*100000</f>
        <v>202.94599018003274</v>
      </c>
    </row>
    <row r="1467" spans="2:11" x14ac:dyDescent="0.3">
      <c r="B1467" s="63">
        <v>43913</v>
      </c>
      <c r="C1467" s="66" t="s">
        <v>40</v>
      </c>
      <c r="D1467" s="65">
        <v>46.9</v>
      </c>
      <c r="E1467" s="66">
        <v>14</v>
      </c>
      <c r="F1467" s="79">
        <f>tblGem[[#This Row],[Aantal]]-SUMIFS(tblGem[Aantal],tblGem[Datum],tblGem[[#This Row],[Datum]]-1,tblGem[Plaats],tblGem[[#This Row],[Plaats]])</f>
        <v>0</v>
      </c>
      <c r="G1467" s="59" t="str">
        <f>INDEX(tblGemProv[Grootte],MATCH(tblGem[[#This Row],[Plaats]],tblGemProv[Gemeentenaam],0))</f>
        <v>Klein</v>
      </c>
      <c r="H1467" s="59" t="str">
        <f>INDEX(tblGemProv[Provincie],MATCH(tblGem[[#This Row],[Plaats]],tblGemProv[Gemeentenaam],0))</f>
        <v>Noord-Brabant</v>
      </c>
      <c r="I1467" s="68">
        <f>INDEX(tblGemProv[InwonerAantal],MATCH(tblGem[[#This Row],[Plaats]],tblGemProv[Gemeentenaam],0))</f>
        <v>29497</v>
      </c>
      <c r="J1467" s="69">
        <f>tblGem[[#This Row],[Aantal]]/INDEX($N$5:$N$16,MATCH(tblGem[[#This Row],[Prov]],$M$5:$M$16,0))*100000</f>
        <v>0.55373482272179653</v>
      </c>
      <c r="K1467" s="69">
        <f>tblGem[[#This Row],[Aantal]]/tblGem[[#This Row],[Inwoners]]*100000</f>
        <v>47.462453808861916</v>
      </c>
    </row>
    <row r="1468" spans="2:11" x14ac:dyDescent="0.3">
      <c r="B1468" s="63">
        <v>43913</v>
      </c>
      <c r="C1468" s="66" t="s">
        <v>41</v>
      </c>
      <c r="D1468" s="65">
        <v>46.4</v>
      </c>
      <c r="E1468" s="66">
        <v>12</v>
      </c>
      <c r="F1468" s="79">
        <f>tblGem[[#This Row],[Aantal]]-SUMIFS(tblGem[Aantal],tblGem[Datum],tblGem[[#This Row],[Datum]]-1,tblGem[Plaats],tblGem[[#This Row],[Plaats]])</f>
        <v>1</v>
      </c>
      <c r="G1468" s="59" t="str">
        <f>INDEX(tblGemProv[Grootte],MATCH(tblGem[[#This Row],[Plaats]],tblGemProv[Gemeentenaam],0))</f>
        <v>Klein</v>
      </c>
      <c r="H1468" s="59" t="str">
        <f>INDEX(tblGemProv[Provincie],MATCH(tblGem[[#This Row],[Plaats]],tblGemProv[Gemeentenaam],0))</f>
        <v>Gelderland</v>
      </c>
      <c r="I1468" s="68">
        <f>INDEX(tblGemProv[InwonerAantal],MATCH(tblGem[[#This Row],[Plaats]],tblGemProv[Gemeentenaam],0))</f>
        <v>25798</v>
      </c>
      <c r="J1468" s="69">
        <f>tblGem[[#This Row],[Aantal]]/INDEX($N$5:$N$16,MATCH(tblGem[[#This Row],[Prov]],$M$5:$M$16,0))*100000</f>
        <v>0.58249514708730588</v>
      </c>
      <c r="K1468" s="69">
        <f>tblGem[[#This Row],[Aantal]]/tblGem[[#This Row],[Inwoners]]*100000</f>
        <v>46.515233739049542</v>
      </c>
    </row>
    <row r="1469" spans="2:11" x14ac:dyDescent="0.3">
      <c r="B1469" s="63">
        <v>43913</v>
      </c>
      <c r="C1469" s="66" t="s">
        <v>42</v>
      </c>
      <c r="D1469" s="65">
        <v>17</v>
      </c>
      <c r="E1469" s="66">
        <v>7</v>
      </c>
      <c r="F1469" s="79">
        <f>tblGem[[#This Row],[Aantal]]-SUMIFS(tblGem[Aantal],tblGem[Datum],tblGem[[#This Row],[Datum]]-1,tblGem[Plaats],tblGem[[#This Row],[Plaats]])</f>
        <v>0</v>
      </c>
      <c r="G1469" s="59" t="str">
        <f>INDEX(tblGemProv[Grootte],MATCH(tblGem[[#This Row],[Plaats]],tblGemProv[Gemeentenaam],0))</f>
        <v>Klein</v>
      </c>
      <c r="H1469" s="59" t="str">
        <f>INDEX(tblGemProv[Provincie],MATCH(tblGem[[#This Row],[Plaats]],tblGemProv[Gemeentenaam],0))</f>
        <v>Noord-Holland</v>
      </c>
      <c r="I1469" s="68">
        <f>INDEX(tblGemProv[InwonerAantal],MATCH(tblGem[[#This Row],[Plaats]],tblGemProv[Gemeentenaam],0))</f>
        <v>41077</v>
      </c>
      <c r="J1469" s="69">
        <f>tblGem[[#This Row],[Aantal]]/INDEX($N$5:$N$16,MATCH(tblGem[[#This Row],[Prov]],$M$5:$M$16,0))*100000</f>
        <v>0.24724655638528362</v>
      </c>
      <c r="K1469" s="69">
        <f>tblGem[[#This Row],[Aantal]]/tblGem[[#This Row],[Inwoners]]*100000</f>
        <v>17.041166589575674</v>
      </c>
    </row>
    <row r="1470" spans="2:11" x14ac:dyDescent="0.3">
      <c r="B1470" s="63">
        <v>43913</v>
      </c>
      <c r="C1470" s="66" t="s">
        <v>43</v>
      </c>
      <c r="D1470" s="65">
        <v>59.5</v>
      </c>
      <c r="E1470" s="66">
        <v>12</v>
      </c>
      <c r="F1470" s="79">
        <f>tblGem[[#This Row],[Aantal]]-SUMIFS(tblGem[Aantal],tblGem[Datum],tblGem[[#This Row],[Datum]]-1,tblGem[Plaats],tblGem[[#This Row],[Plaats]])</f>
        <v>1</v>
      </c>
      <c r="G1470" s="59" t="str">
        <f>INDEX(tblGemProv[Grootte],MATCH(tblGem[[#This Row],[Plaats]],tblGemProv[Gemeentenaam],0))</f>
        <v>Klein</v>
      </c>
      <c r="H1470" s="59" t="str">
        <f>INDEX(tblGemProv[Provincie],MATCH(tblGem[[#This Row],[Plaats]],tblGemProv[Gemeentenaam],0))</f>
        <v>Noord-Brabant</v>
      </c>
      <c r="I1470" s="68">
        <f>INDEX(tblGemProv[InwonerAantal],MATCH(tblGem[[#This Row],[Plaats]],tblGemProv[Gemeentenaam],0))</f>
        <v>20144</v>
      </c>
      <c r="J1470" s="69">
        <f>tblGem[[#This Row],[Aantal]]/INDEX($N$5:$N$16,MATCH(tblGem[[#This Row],[Prov]],$M$5:$M$16,0))*100000</f>
        <v>0.47462984804725411</v>
      </c>
      <c r="K1470" s="69">
        <f>tblGem[[#This Row],[Aantal]]/tblGem[[#This Row],[Inwoners]]*100000</f>
        <v>59.57108816521049</v>
      </c>
    </row>
    <row r="1471" spans="2:11" x14ac:dyDescent="0.3">
      <c r="B1471" s="63">
        <v>43913</v>
      </c>
      <c r="C1471" s="66" t="s">
        <v>44</v>
      </c>
      <c r="D1471" s="65">
        <v>35.700000000000003</v>
      </c>
      <c r="E1471" s="66">
        <v>4</v>
      </c>
      <c r="F1471" s="79">
        <f>tblGem[[#This Row],[Aantal]]-SUMIFS(tblGem[Aantal],tblGem[Datum],tblGem[[#This Row],[Datum]]-1,tblGem[Plaats],tblGem[[#This Row],[Plaats]])</f>
        <v>0</v>
      </c>
      <c r="G1471" s="59" t="str">
        <f>INDEX(tblGemProv[Grootte],MATCH(tblGem[[#This Row],[Plaats]],tblGemProv[Gemeentenaam],0))</f>
        <v>Klein</v>
      </c>
      <c r="H1471" s="59" t="str">
        <f>INDEX(tblGemProv[Provincie],MATCH(tblGem[[#This Row],[Plaats]],tblGemProv[Gemeentenaam],0))</f>
        <v>Noord-Holland</v>
      </c>
      <c r="I1471" s="68">
        <f>INDEX(tblGemProv[InwonerAantal],MATCH(tblGem[[#This Row],[Plaats]],tblGemProv[Gemeentenaam],0))</f>
        <v>10795</v>
      </c>
      <c r="J1471" s="69">
        <f>tblGem[[#This Row],[Aantal]]/INDEX($N$5:$N$16,MATCH(tblGem[[#This Row],[Prov]],$M$5:$M$16,0))*100000</f>
        <v>0.14128374650587636</v>
      </c>
      <c r="K1471" s="69">
        <f>tblGem[[#This Row],[Aantal]]/tblGem[[#This Row],[Inwoners]]*100000</f>
        <v>37.054191755442332</v>
      </c>
    </row>
    <row r="1472" spans="2:11" x14ac:dyDescent="0.3">
      <c r="B1472" s="63">
        <v>43913</v>
      </c>
      <c r="C1472" s="66" t="s">
        <v>45</v>
      </c>
      <c r="D1472" s="65">
        <v>47</v>
      </c>
      <c r="E1472" s="66">
        <v>11</v>
      </c>
      <c r="F1472" s="79">
        <f>tblGem[[#This Row],[Aantal]]-SUMIFS(tblGem[Aantal],tblGem[Datum],tblGem[[#This Row],[Datum]]-1,tblGem[Plaats],tblGem[[#This Row],[Plaats]])</f>
        <v>3</v>
      </c>
      <c r="G1472" s="59" t="str">
        <f>INDEX(tblGemProv[Grootte],MATCH(tblGem[[#This Row],[Plaats]],tblGemProv[Gemeentenaam],0))</f>
        <v>Klein</v>
      </c>
      <c r="H1472" s="59" t="str">
        <f>INDEX(tblGemProv[Provincie],MATCH(tblGem[[#This Row],[Plaats]],tblGemProv[Gemeentenaam],0))</f>
        <v>Noord-Holland</v>
      </c>
      <c r="I1472" s="68">
        <f>INDEX(tblGemProv[InwonerAantal],MATCH(tblGem[[#This Row],[Plaats]],tblGemProv[Gemeentenaam],0))</f>
        <v>23208</v>
      </c>
      <c r="J1472" s="69">
        <f>tblGem[[#This Row],[Aantal]]/INDEX($N$5:$N$16,MATCH(tblGem[[#This Row],[Prov]],$M$5:$M$16,0))*100000</f>
        <v>0.38853030289115992</v>
      </c>
      <c r="K1472" s="69">
        <f>tblGem[[#This Row],[Aantal]]/tblGem[[#This Row],[Inwoners]]*100000</f>
        <v>47.397449155463633</v>
      </c>
    </row>
    <row r="1473" spans="2:11" x14ac:dyDescent="0.3">
      <c r="B1473" s="63">
        <v>43913</v>
      </c>
      <c r="C1473" s="66" t="s">
        <v>46</v>
      </c>
      <c r="D1473" s="65">
        <v>14.5</v>
      </c>
      <c r="E1473" s="66">
        <v>5</v>
      </c>
      <c r="F1473" s="79">
        <f>tblGem[[#This Row],[Aantal]]-SUMIFS(tblGem[Aantal],tblGem[Datum],tblGem[[#This Row],[Datum]]-1,tblGem[Plaats],tblGem[[#This Row],[Plaats]])</f>
        <v>0</v>
      </c>
      <c r="G1473" s="59" t="str">
        <f>INDEX(tblGemProv[Grootte],MATCH(tblGem[[#This Row],[Plaats]],tblGemProv[Gemeentenaam],0))</f>
        <v>Klein</v>
      </c>
      <c r="H1473" s="59" t="str">
        <f>INDEX(tblGemProv[Provincie],MATCH(tblGem[[#This Row],[Plaats]],tblGemProv[Gemeentenaam],0))</f>
        <v>Zuid-Holland</v>
      </c>
      <c r="I1473" s="68">
        <f>INDEX(tblGemProv[InwonerAantal],MATCH(tblGem[[#This Row],[Plaats]],tblGemProv[Gemeentenaam],0))</f>
        <v>33948</v>
      </c>
      <c r="J1473" s="69">
        <f>tblGem[[#This Row],[Aantal]]/INDEX($N$5:$N$16,MATCH(tblGem[[#This Row],[Prov]],$M$5:$M$16,0))*100000</f>
        <v>0.13713621191384553</v>
      </c>
      <c r="K1473" s="69">
        <f>tblGem[[#This Row],[Aantal]]/tblGem[[#This Row],[Inwoners]]*100000</f>
        <v>14.728408153646754</v>
      </c>
    </row>
    <row r="1474" spans="2:11" x14ac:dyDescent="0.3">
      <c r="B1474" s="63">
        <v>43913</v>
      </c>
      <c r="C1474" s="66" t="s">
        <v>47</v>
      </c>
      <c r="D1474" s="65">
        <v>377.8</v>
      </c>
      <c r="E1474" s="66">
        <v>40</v>
      </c>
      <c r="F1474" s="79">
        <f>tblGem[[#This Row],[Aantal]]-SUMIFS(tblGem[Aantal],tblGem[Datum],tblGem[[#This Row],[Datum]]-1,tblGem[Plaats],tblGem[[#This Row],[Plaats]])</f>
        <v>3</v>
      </c>
      <c r="G1474" s="59" t="str">
        <f>INDEX(tblGemProv[Grootte],MATCH(tblGem[[#This Row],[Plaats]],tblGemProv[Gemeentenaam],0))</f>
        <v>Klein</v>
      </c>
      <c r="H1474" s="59" t="str">
        <f>INDEX(tblGemProv[Provincie],MATCH(tblGem[[#This Row],[Plaats]],tblGemProv[Gemeentenaam],0))</f>
        <v>Noord-Brabant</v>
      </c>
      <c r="I1474" s="68">
        <f>INDEX(tblGemProv[InwonerAantal],MATCH(tblGem[[#This Row],[Plaats]],tblGemProv[Gemeentenaam],0))</f>
        <v>10502</v>
      </c>
      <c r="J1474" s="69">
        <f>tblGem[[#This Row],[Aantal]]/INDEX($N$5:$N$16,MATCH(tblGem[[#This Row],[Prov]],$M$5:$M$16,0))*100000</f>
        <v>1.5820994934908472</v>
      </c>
      <c r="K1474" s="69">
        <f>tblGem[[#This Row],[Aantal]]/tblGem[[#This Row],[Inwoners]]*100000</f>
        <v>380.87983241287372</v>
      </c>
    </row>
    <row r="1475" spans="2:11" x14ac:dyDescent="0.3">
      <c r="B1475" s="63">
        <v>43913</v>
      </c>
      <c r="C1475" s="66" t="s">
        <v>48</v>
      </c>
      <c r="D1475" s="65">
        <v>0</v>
      </c>
      <c r="E1475" s="66">
        <v>0</v>
      </c>
      <c r="F1475" s="79">
        <f>tblGem[[#This Row],[Aantal]]-SUMIFS(tblGem[Aantal],tblGem[Datum],tblGem[[#This Row],[Datum]]-1,tblGem[Plaats],tblGem[[#This Row],[Plaats]])</f>
        <v>0</v>
      </c>
      <c r="G1475" s="59" t="str">
        <f>INDEX(tblGemProv[Grootte],MATCH(tblGem[[#This Row],[Plaats]],tblGemProv[Gemeentenaam],0))</f>
        <v>Klein</v>
      </c>
      <c r="H1475" s="59" t="str">
        <f>INDEX(tblGemProv[Provincie],MATCH(tblGem[[#This Row],[Plaats]],tblGemProv[Gemeentenaam],0))</f>
        <v>Drenthe</v>
      </c>
      <c r="I1475" s="68">
        <f>INDEX(tblGemProv[InwonerAantal],MATCH(tblGem[[#This Row],[Plaats]],tblGemProv[Gemeentenaam],0))</f>
        <v>25351</v>
      </c>
      <c r="J1475" s="69">
        <f>tblGem[[#This Row],[Aantal]]/INDEX($N$5:$N$16,MATCH(tblGem[[#This Row],[Prov]],$M$5:$M$16,0))*100000</f>
        <v>0</v>
      </c>
      <c r="K1475" s="69">
        <f>tblGem[[#This Row],[Aantal]]/tblGem[[#This Row],[Inwoners]]*100000</f>
        <v>0</v>
      </c>
    </row>
    <row r="1476" spans="2:11" x14ac:dyDescent="0.3">
      <c r="B1476" s="63">
        <v>43913</v>
      </c>
      <c r="C1476" s="66" t="s">
        <v>49</v>
      </c>
      <c r="D1476" s="65">
        <v>30.2</v>
      </c>
      <c r="E1476" s="66">
        <v>7</v>
      </c>
      <c r="F1476" s="79">
        <f>tblGem[[#This Row],[Aantal]]-SUMIFS(tblGem[Aantal],tblGem[Datum],tblGem[[#This Row],[Datum]]-1,tblGem[Plaats],tblGem[[#This Row],[Plaats]])</f>
        <v>2</v>
      </c>
      <c r="G1476" s="59" t="str">
        <f>INDEX(tblGemProv[Grootte],MATCH(tblGem[[#This Row],[Plaats]],tblGemProv[Gemeentenaam],0))</f>
        <v>Klein</v>
      </c>
      <c r="H1476" s="59" t="str">
        <f>INDEX(tblGemProv[Provincie],MATCH(tblGem[[#This Row],[Plaats]],tblGemProv[Gemeentenaam],0))</f>
        <v>Overijssel</v>
      </c>
      <c r="I1476" s="68">
        <f>INDEX(tblGemProv[InwonerAantal],MATCH(tblGem[[#This Row],[Plaats]],tblGemProv[Gemeentenaam],0))</f>
        <v>23124</v>
      </c>
      <c r="J1476" s="69">
        <f>tblGem[[#This Row],[Aantal]]/INDEX($N$5:$N$16,MATCH(tblGem[[#This Row],[Prov]],$M$5:$M$16,0))*100000</f>
        <v>0.60790220764028857</v>
      </c>
      <c r="K1476" s="69">
        <f>tblGem[[#This Row],[Aantal]]/tblGem[[#This Row],[Inwoners]]*100000</f>
        <v>30.271579311537796</v>
      </c>
    </row>
    <row r="1477" spans="2:11" x14ac:dyDescent="0.3">
      <c r="B1477" s="63">
        <v>43913</v>
      </c>
      <c r="C1477" s="66" t="s">
        <v>50</v>
      </c>
      <c r="D1477" s="65">
        <v>13.2</v>
      </c>
      <c r="E1477" s="66">
        <v>3</v>
      </c>
      <c r="F1477" s="79">
        <f>tblGem[[#This Row],[Aantal]]-SUMIFS(tblGem[Aantal],tblGem[Datum],tblGem[[#This Row],[Datum]]-1,tblGem[Plaats],tblGem[[#This Row],[Plaats]])</f>
        <v>0</v>
      </c>
      <c r="G1477" s="59" t="str">
        <f>INDEX(tblGemProv[Grootte],MATCH(tblGem[[#This Row],[Plaats]],tblGemProv[Gemeentenaam],0))</f>
        <v>Klein</v>
      </c>
      <c r="H1477" s="59" t="str">
        <f>INDEX(tblGemProv[Provincie],MATCH(tblGem[[#This Row],[Plaats]],tblGemProv[Gemeentenaam],0))</f>
        <v>Zeeland</v>
      </c>
      <c r="I1477" s="68">
        <f>INDEX(tblGemProv[InwonerAantal],MATCH(tblGem[[#This Row],[Plaats]],tblGemProv[Gemeentenaam],0))</f>
        <v>22716</v>
      </c>
      <c r="J1477" s="69">
        <f>tblGem[[#This Row],[Aantal]]/INDEX($N$5:$N$16,MATCH(tblGem[[#This Row],[Prov]],$M$5:$M$16,0))*100000</f>
        <v>0.78471582824139952</v>
      </c>
      <c r="K1477" s="69">
        <f>tblGem[[#This Row],[Aantal]]/tblGem[[#This Row],[Inwoners]]*100000</f>
        <v>13.206550449022716</v>
      </c>
    </row>
    <row r="1478" spans="2:11" x14ac:dyDescent="0.3">
      <c r="B1478" s="63">
        <v>43913</v>
      </c>
      <c r="C1478" s="66" t="s">
        <v>51</v>
      </c>
      <c r="D1478" s="65">
        <v>24.1</v>
      </c>
      <c r="E1478" s="66">
        <v>7</v>
      </c>
      <c r="F1478" s="79">
        <f>tblGem[[#This Row],[Aantal]]-SUMIFS(tblGem[Aantal],tblGem[Datum],tblGem[[#This Row],[Datum]]-1,tblGem[Plaats],tblGem[[#This Row],[Plaats]])</f>
        <v>0</v>
      </c>
      <c r="G1478" s="59" t="str">
        <f>INDEX(tblGemProv[Grootte],MATCH(tblGem[[#This Row],[Plaats]],tblGemProv[Gemeentenaam],0))</f>
        <v>Klein</v>
      </c>
      <c r="H1478" s="59" t="str">
        <f>INDEX(tblGemProv[Provincie],MATCH(tblGem[[#This Row],[Plaats]],tblGemProv[Gemeentenaam],0))</f>
        <v>Noord-Brabant</v>
      </c>
      <c r="I1478" s="68">
        <f>INDEX(tblGemProv[InwonerAantal],MATCH(tblGem[[#This Row],[Plaats]],tblGemProv[Gemeentenaam],0))</f>
        <v>28853</v>
      </c>
      <c r="J1478" s="69">
        <f>tblGem[[#This Row],[Aantal]]/INDEX($N$5:$N$16,MATCH(tblGem[[#This Row],[Prov]],$M$5:$M$16,0))*100000</f>
        <v>0.27686741136089826</v>
      </c>
      <c r="K1478" s="69">
        <f>tblGem[[#This Row],[Aantal]]/tblGem[[#This Row],[Inwoners]]*100000</f>
        <v>24.260908744324681</v>
      </c>
    </row>
    <row r="1479" spans="2:11" x14ac:dyDescent="0.3">
      <c r="B1479" s="63">
        <v>43913</v>
      </c>
      <c r="C1479" s="66" t="s">
        <v>52</v>
      </c>
      <c r="D1479" s="65">
        <v>39</v>
      </c>
      <c r="E1479" s="66">
        <v>12</v>
      </c>
      <c r="F1479" s="79">
        <f>tblGem[[#This Row],[Aantal]]-SUMIFS(tblGem[Aantal],tblGem[Datum],tblGem[[#This Row],[Datum]]-1,tblGem[Plaats],tblGem[[#This Row],[Plaats]])</f>
        <v>0</v>
      </c>
      <c r="G1479" s="59" t="str">
        <f>INDEX(tblGemProv[Grootte],MATCH(tblGem[[#This Row],[Plaats]],tblGemProv[Gemeentenaam],0))</f>
        <v>Klein</v>
      </c>
      <c r="H1479" s="59" t="str">
        <f>INDEX(tblGemProv[Provincie],MATCH(tblGem[[#This Row],[Plaats]],tblGemProv[Gemeentenaam],0))</f>
        <v>Noord-Brabant</v>
      </c>
      <c r="I1479" s="68">
        <f>INDEX(tblGemProv[InwonerAantal],MATCH(tblGem[[#This Row],[Plaats]],tblGemProv[Gemeentenaam],0))</f>
        <v>30672</v>
      </c>
      <c r="J1479" s="69">
        <f>tblGem[[#This Row],[Aantal]]/INDEX($N$5:$N$16,MATCH(tblGem[[#This Row],[Prov]],$M$5:$M$16,0))*100000</f>
        <v>0.47462984804725411</v>
      </c>
      <c r="K1479" s="69">
        <f>tblGem[[#This Row],[Aantal]]/tblGem[[#This Row],[Inwoners]]*100000</f>
        <v>39.123630672926446</v>
      </c>
    </row>
    <row r="1480" spans="2:11" x14ac:dyDescent="0.3">
      <c r="B1480" s="63">
        <v>43913</v>
      </c>
      <c r="C1480" s="66" t="s">
        <v>53</v>
      </c>
      <c r="D1480" s="65">
        <v>87.6</v>
      </c>
      <c r="E1480" s="66">
        <v>161</v>
      </c>
      <c r="F1480" s="79">
        <f>tblGem[[#This Row],[Aantal]]-SUMIFS(tblGem[Aantal],tblGem[Datum],tblGem[[#This Row],[Datum]]-1,tblGem[Plaats],tblGem[[#This Row],[Plaats]])</f>
        <v>21</v>
      </c>
      <c r="G1480" s="59" t="str">
        <f>INDEX(tblGemProv[Grootte],MATCH(tblGem[[#This Row],[Plaats]],tblGemProv[Gemeentenaam],0))</f>
        <v>Groot</v>
      </c>
      <c r="H1480" s="59" t="str">
        <f>INDEX(tblGemProv[Provincie],MATCH(tblGem[[#This Row],[Plaats]],tblGemProv[Gemeentenaam],0))</f>
        <v>Noord-Brabant</v>
      </c>
      <c r="I1480" s="68">
        <f>INDEX(tblGemProv[InwonerAantal],MATCH(tblGem[[#This Row],[Plaats]],tblGemProv[Gemeentenaam],0))</f>
        <v>183448</v>
      </c>
      <c r="J1480" s="69">
        <f>tblGem[[#This Row],[Aantal]]/INDEX($N$5:$N$16,MATCH(tblGem[[#This Row],[Prov]],$M$5:$M$16,0))*100000</f>
        <v>6.3679504613006594</v>
      </c>
      <c r="K1480" s="69">
        <f>tblGem[[#This Row],[Aantal]]/tblGem[[#This Row],[Inwoners]]*100000</f>
        <v>87.763289869608826</v>
      </c>
    </row>
    <row r="1481" spans="2:11" x14ac:dyDescent="0.3">
      <c r="B1481" s="63">
        <v>43913</v>
      </c>
      <c r="C1481" s="66" t="s">
        <v>54</v>
      </c>
      <c r="D1481" s="65">
        <v>5.8</v>
      </c>
      <c r="E1481" s="66">
        <v>1</v>
      </c>
      <c r="F1481" s="79">
        <f>tblGem[[#This Row],[Aantal]]-SUMIFS(tblGem[Aantal],tblGem[Datum],tblGem[[#This Row],[Datum]]-1,tblGem[Plaats],tblGem[[#This Row],[Plaats]])</f>
        <v>0</v>
      </c>
      <c r="G1481" s="59" t="str">
        <f>INDEX(tblGemProv[Grootte],MATCH(tblGem[[#This Row],[Plaats]],tblGemProv[Gemeentenaam],0))</f>
        <v>Klein</v>
      </c>
      <c r="H1481" s="59" t="str">
        <f>INDEX(tblGemProv[Provincie],MATCH(tblGem[[#This Row],[Plaats]],tblGemProv[Gemeentenaam],0))</f>
        <v>Zuid-Holland</v>
      </c>
      <c r="I1481" s="68">
        <f>INDEX(tblGemProv[InwonerAantal],MATCH(tblGem[[#This Row],[Plaats]],tblGemProv[Gemeentenaam],0))</f>
        <v>17040</v>
      </c>
      <c r="J1481" s="69">
        <f>tblGem[[#This Row],[Aantal]]/INDEX($N$5:$N$16,MATCH(tblGem[[#This Row],[Prov]],$M$5:$M$16,0))*100000</f>
        <v>2.7427242382769109E-2</v>
      </c>
      <c r="K1481" s="69">
        <f>tblGem[[#This Row],[Aantal]]/tblGem[[#This Row],[Inwoners]]*100000</f>
        <v>5.868544600938967</v>
      </c>
    </row>
    <row r="1482" spans="2:11" x14ac:dyDescent="0.3">
      <c r="B1482" s="63">
        <v>43913</v>
      </c>
      <c r="C1482" s="66" t="s">
        <v>55</v>
      </c>
      <c r="D1482" s="65">
        <v>16.600000000000001</v>
      </c>
      <c r="E1482" s="66">
        <v>6</v>
      </c>
      <c r="F1482" s="79">
        <f>tblGem[[#This Row],[Aantal]]-SUMIFS(tblGem[Aantal],tblGem[Datum],tblGem[[#This Row],[Datum]]-1,tblGem[Plaats],tblGem[[#This Row],[Plaats]])</f>
        <v>0</v>
      </c>
      <c r="G1482" s="59" t="str">
        <f>INDEX(tblGemProv[Grootte],MATCH(tblGem[[#This Row],[Plaats]],tblGemProv[Gemeentenaam],0))</f>
        <v>Klein</v>
      </c>
      <c r="H1482" s="59" t="str">
        <f>INDEX(tblGemProv[Provincie],MATCH(tblGem[[#This Row],[Plaats]],tblGemProv[Gemeentenaam],0))</f>
        <v>Gelderland</v>
      </c>
      <c r="I1482" s="68">
        <f>INDEX(tblGemProv[InwonerAantal],MATCH(tblGem[[#This Row],[Plaats]],tblGemProv[Gemeentenaam],0))</f>
        <v>36352</v>
      </c>
      <c r="J1482" s="69">
        <f>tblGem[[#This Row],[Aantal]]/INDEX($N$5:$N$16,MATCH(tblGem[[#This Row],[Prov]],$M$5:$M$16,0))*100000</f>
        <v>0.29124757354365294</v>
      </c>
      <c r="K1482" s="69">
        <f>tblGem[[#This Row],[Aantal]]/tblGem[[#This Row],[Inwoners]]*100000</f>
        <v>16.505281690140844</v>
      </c>
    </row>
    <row r="1483" spans="2:11" x14ac:dyDescent="0.3">
      <c r="B1483" s="63">
        <v>43913</v>
      </c>
      <c r="C1483" s="66" t="s">
        <v>56</v>
      </c>
      <c r="D1483" s="65">
        <v>19.3</v>
      </c>
      <c r="E1483" s="66">
        <v>4</v>
      </c>
      <c r="F1483" s="79">
        <f>tblGem[[#This Row],[Aantal]]-SUMIFS(tblGem[Aantal],tblGem[Datum],tblGem[[#This Row],[Datum]]-1,tblGem[Plaats],tblGem[[#This Row],[Plaats]])</f>
        <v>3</v>
      </c>
      <c r="G1483" s="59" t="str">
        <f>INDEX(tblGemProv[Grootte],MATCH(tblGem[[#This Row],[Plaats]],tblGemProv[Gemeentenaam],0))</f>
        <v>Klein</v>
      </c>
      <c r="H1483" s="59" t="str">
        <f>INDEX(tblGemProv[Provincie],MATCH(tblGem[[#This Row],[Plaats]],tblGemProv[Gemeentenaam],0))</f>
        <v>Gelderland</v>
      </c>
      <c r="I1483" s="68">
        <f>INDEX(tblGemProv[InwonerAantal],MATCH(tblGem[[#This Row],[Plaats]],tblGemProv[Gemeentenaam],0))</f>
        <v>20771</v>
      </c>
      <c r="J1483" s="69">
        <f>tblGem[[#This Row],[Aantal]]/INDEX($N$5:$N$16,MATCH(tblGem[[#This Row],[Prov]],$M$5:$M$16,0))*100000</f>
        <v>0.19416504902910195</v>
      </c>
      <c r="K1483" s="69">
        <f>tblGem[[#This Row],[Aantal]]/tblGem[[#This Row],[Inwoners]]*100000</f>
        <v>19.257618795435945</v>
      </c>
    </row>
    <row r="1484" spans="2:11" x14ac:dyDescent="0.3">
      <c r="B1484" s="63">
        <v>43913</v>
      </c>
      <c r="C1484" s="66" t="s">
        <v>57</v>
      </c>
      <c r="D1484" s="65">
        <v>28.5</v>
      </c>
      <c r="E1484" s="66">
        <v>8</v>
      </c>
      <c r="F1484" s="79">
        <f>tblGem[[#This Row],[Aantal]]-SUMIFS(tblGem[Aantal],tblGem[Datum],tblGem[[#This Row],[Datum]]-1,tblGem[Plaats],tblGem[[#This Row],[Plaats]])</f>
        <v>2</v>
      </c>
      <c r="G1484" s="59" t="str">
        <f>INDEX(tblGemProv[Grootte],MATCH(tblGem[[#This Row],[Plaats]],tblGemProv[Gemeentenaam],0))</f>
        <v>Klein</v>
      </c>
      <c r="H1484" s="59" t="str">
        <f>INDEX(tblGemProv[Provincie],MATCH(tblGem[[#This Row],[Plaats]],tblGemProv[Gemeentenaam],0))</f>
        <v>Limburg</v>
      </c>
      <c r="I1484" s="68">
        <f>INDEX(tblGemProv[InwonerAantal],MATCH(tblGem[[#This Row],[Plaats]],tblGemProv[Gemeentenaam],0))</f>
        <v>28241</v>
      </c>
      <c r="J1484" s="69">
        <f>tblGem[[#This Row],[Aantal]]/INDEX($N$5:$N$16,MATCH(tblGem[[#This Row],[Prov]],$M$5:$M$16,0))*100000</f>
        <v>0.71607718595987457</v>
      </c>
      <c r="K1484" s="69">
        <f>tblGem[[#This Row],[Aantal]]/tblGem[[#This Row],[Inwoners]]*100000</f>
        <v>28.327608795722533</v>
      </c>
    </row>
    <row r="1485" spans="2:11" x14ac:dyDescent="0.3">
      <c r="B1485" s="63">
        <v>43913</v>
      </c>
      <c r="C1485" s="66" t="s">
        <v>58</v>
      </c>
      <c r="D1485" s="65">
        <v>26.3</v>
      </c>
      <c r="E1485" s="66">
        <v>4</v>
      </c>
      <c r="F1485" s="79">
        <f>tblGem[[#This Row],[Aantal]]-SUMIFS(tblGem[Aantal],tblGem[Datum],tblGem[[#This Row],[Datum]]-1,tblGem[Plaats],tblGem[[#This Row],[Plaats]])</f>
        <v>1</v>
      </c>
      <c r="G1485" s="59" t="str">
        <f>INDEX(tblGemProv[Grootte],MATCH(tblGem[[#This Row],[Plaats]],tblGemProv[Gemeentenaam],0))</f>
        <v>Klein</v>
      </c>
      <c r="H1485" s="59" t="str">
        <f>INDEX(tblGemProv[Provincie],MATCH(tblGem[[#This Row],[Plaats]],tblGemProv[Gemeentenaam],0))</f>
        <v>Utrecht</v>
      </c>
      <c r="I1485" s="68">
        <f>INDEX(tblGemProv[InwonerAantal],MATCH(tblGem[[#This Row],[Plaats]],tblGemProv[Gemeentenaam],0))</f>
        <v>15214</v>
      </c>
      <c r="J1485" s="69">
        <f>tblGem[[#This Row],[Aantal]]/INDEX($N$5:$N$16,MATCH(tblGem[[#This Row],[Prov]],$M$5:$M$16,0))*100000</f>
        <v>0.30063479035984481</v>
      </c>
      <c r="K1485" s="69">
        <f>tblGem[[#This Row],[Aantal]]/tblGem[[#This Row],[Inwoners]]*100000</f>
        <v>26.291573550677008</v>
      </c>
    </row>
    <row r="1486" spans="2:11" x14ac:dyDescent="0.3">
      <c r="B1486" s="63">
        <v>43913</v>
      </c>
      <c r="C1486" s="66" t="s">
        <v>59</v>
      </c>
      <c r="D1486" s="65">
        <v>0</v>
      </c>
      <c r="E1486" s="66">
        <v>0</v>
      </c>
      <c r="F1486" s="79">
        <f>tblGem[[#This Row],[Aantal]]-SUMIFS(tblGem[Aantal],tblGem[Datum],tblGem[[#This Row],[Datum]]-1,tblGem[Plaats],tblGem[[#This Row],[Plaats]])</f>
        <v>0</v>
      </c>
      <c r="G1486" s="59" t="str">
        <f>INDEX(tblGemProv[Grootte],MATCH(tblGem[[#This Row],[Plaats]],tblGemProv[Gemeentenaam],0))</f>
        <v>Klein</v>
      </c>
      <c r="H1486" s="59" t="str">
        <f>INDEX(tblGemProv[Provincie],MATCH(tblGem[[#This Row],[Plaats]],tblGemProv[Gemeentenaam],0))</f>
        <v>Utrecht</v>
      </c>
      <c r="I1486" s="68">
        <f>INDEX(tblGemProv[InwonerAantal],MATCH(tblGem[[#This Row],[Plaats]],tblGemProv[Gemeentenaam],0))</f>
        <v>21266</v>
      </c>
      <c r="J1486" s="69">
        <f>tblGem[[#This Row],[Aantal]]/INDEX($N$5:$N$16,MATCH(tblGem[[#This Row],[Prov]],$M$5:$M$16,0))*100000</f>
        <v>0</v>
      </c>
      <c r="K1486" s="69">
        <f>tblGem[[#This Row],[Aantal]]/tblGem[[#This Row],[Inwoners]]*100000</f>
        <v>0</v>
      </c>
    </row>
    <row r="1487" spans="2:11" x14ac:dyDescent="0.3">
      <c r="B1487" s="63">
        <v>43913</v>
      </c>
      <c r="C1487" s="66" t="s">
        <v>60</v>
      </c>
      <c r="D1487" s="65">
        <v>18.8</v>
      </c>
      <c r="E1487" s="66">
        <v>5</v>
      </c>
      <c r="F1487" s="79">
        <f>tblGem[[#This Row],[Aantal]]-SUMIFS(tblGem[Aantal],tblGem[Datum],tblGem[[#This Row],[Datum]]-1,tblGem[Plaats],tblGem[[#This Row],[Plaats]])</f>
        <v>0</v>
      </c>
      <c r="G1487" s="59" t="str">
        <f>INDEX(tblGemProv[Grootte],MATCH(tblGem[[#This Row],[Plaats]],tblGemProv[Gemeentenaam],0))</f>
        <v>Klein</v>
      </c>
      <c r="H1487" s="59" t="str">
        <f>INDEX(tblGemProv[Provincie],MATCH(tblGem[[#This Row],[Plaats]],tblGemProv[Gemeentenaam],0))</f>
        <v>Gelderland</v>
      </c>
      <c r="I1487" s="68">
        <f>INDEX(tblGemProv[InwonerAantal],MATCH(tblGem[[#This Row],[Plaats]],tblGemProv[Gemeentenaam],0))</f>
        <v>26365</v>
      </c>
      <c r="J1487" s="69">
        <f>tblGem[[#This Row],[Aantal]]/INDEX($N$5:$N$16,MATCH(tblGem[[#This Row],[Prov]],$M$5:$M$16,0))*100000</f>
        <v>0.24270631128637743</v>
      </c>
      <c r="K1487" s="69">
        <f>tblGem[[#This Row],[Aantal]]/tblGem[[#This Row],[Inwoners]]*100000</f>
        <v>18.964536317087045</v>
      </c>
    </row>
    <row r="1488" spans="2:11" x14ac:dyDescent="0.3">
      <c r="B1488" s="63">
        <v>43913</v>
      </c>
      <c r="C1488" s="66" t="s">
        <v>61</v>
      </c>
      <c r="D1488" s="65">
        <v>10.5</v>
      </c>
      <c r="E1488" s="66">
        <v>7</v>
      </c>
      <c r="F1488" s="79">
        <f>tblGem[[#This Row],[Aantal]]-SUMIFS(tblGem[Aantal],tblGem[Datum],tblGem[[#This Row],[Datum]]-1,tblGem[Plaats],tblGem[[#This Row],[Plaats]])</f>
        <v>0</v>
      </c>
      <c r="G1488" s="59" t="str">
        <f>INDEX(tblGemProv[Grootte],MATCH(tblGem[[#This Row],[Plaats]],tblGemProv[Gemeentenaam],0))</f>
        <v>Middelgroot</v>
      </c>
      <c r="H1488" s="59" t="str">
        <f>INDEX(tblGemProv[Provincie],MATCH(tblGem[[#This Row],[Plaats]],tblGemProv[Gemeentenaam],0))</f>
        <v>Zuid-Holland</v>
      </c>
      <c r="I1488" s="68">
        <f>INDEX(tblGemProv[InwonerAantal],MATCH(tblGem[[#This Row],[Plaats]],tblGemProv[Gemeentenaam],0))</f>
        <v>66854</v>
      </c>
      <c r="J1488" s="69">
        <f>tblGem[[#This Row],[Aantal]]/INDEX($N$5:$N$16,MATCH(tblGem[[#This Row],[Prov]],$M$5:$M$16,0))*100000</f>
        <v>0.19199069667938376</v>
      </c>
      <c r="K1488" s="69">
        <f>tblGem[[#This Row],[Aantal]]/tblGem[[#This Row],[Inwoners]]*100000</f>
        <v>10.470577676728395</v>
      </c>
    </row>
    <row r="1489" spans="2:11" x14ac:dyDescent="0.3">
      <c r="B1489" s="63">
        <v>43913</v>
      </c>
      <c r="C1489" s="66" t="s">
        <v>62</v>
      </c>
      <c r="D1489" s="65">
        <v>22.4</v>
      </c>
      <c r="E1489" s="66">
        <v>8</v>
      </c>
      <c r="F1489" s="79">
        <f>tblGem[[#This Row],[Aantal]]-SUMIFS(tblGem[Aantal],tblGem[Datum],tblGem[[#This Row],[Datum]]-1,tblGem[Plaats],tblGem[[#This Row],[Plaats]])</f>
        <v>0</v>
      </c>
      <c r="G1489" s="59" t="str">
        <f>INDEX(tblGemProv[Grootte],MATCH(tblGem[[#This Row],[Plaats]],tblGemProv[Gemeentenaam],0))</f>
        <v>Klein</v>
      </c>
      <c r="H1489" s="59" t="str">
        <f>INDEX(tblGemProv[Provincie],MATCH(tblGem[[#This Row],[Plaats]],tblGemProv[Gemeentenaam],0))</f>
        <v>Noord-Holland</v>
      </c>
      <c r="I1489" s="68">
        <f>INDEX(tblGemProv[InwonerAantal],MATCH(tblGem[[#This Row],[Plaats]],tblGemProv[Gemeentenaam],0))</f>
        <v>35608</v>
      </c>
      <c r="J1489" s="69">
        <f>tblGem[[#This Row],[Aantal]]/INDEX($N$5:$N$16,MATCH(tblGem[[#This Row],[Prov]],$M$5:$M$16,0))*100000</f>
        <v>0.28256749301175271</v>
      </c>
      <c r="K1489" s="69">
        <f>tblGem[[#This Row],[Aantal]]/tblGem[[#This Row],[Inwoners]]*100000</f>
        <v>22.466861379465289</v>
      </c>
    </row>
    <row r="1490" spans="2:11" x14ac:dyDescent="0.3">
      <c r="B1490" s="63">
        <v>43913</v>
      </c>
      <c r="C1490" s="66" t="s">
        <v>63</v>
      </c>
      <c r="D1490" s="65">
        <v>39.5</v>
      </c>
      <c r="E1490" s="66">
        <v>14</v>
      </c>
      <c r="F1490" s="79">
        <f>tblGem[[#This Row],[Aantal]]-SUMIFS(tblGem[Aantal],tblGem[Datum],tblGem[[#This Row],[Datum]]-1,tblGem[Plaats],tblGem[[#This Row],[Plaats]])</f>
        <v>0</v>
      </c>
      <c r="G1490" s="59" t="str">
        <f>INDEX(tblGemProv[Grootte],MATCH(tblGem[[#This Row],[Plaats]],tblGemProv[Gemeentenaam],0))</f>
        <v>Klein</v>
      </c>
      <c r="H1490" s="59" t="str">
        <f>INDEX(tblGemProv[Provincie],MATCH(tblGem[[#This Row],[Plaats]],tblGemProv[Gemeentenaam],0))</f>
        <v>Drenthe</v>
      </c>
      <c r="I1490" s="68">
        <f>INDEX(tblGemProv[InwonerAantal],MATCH(tblGem[[#This Row],[Plaats]],tblGemProv[Gemeentenaam],0))</f>
        <v>35299</v>
      </c>
      <c r="J1490" s="69">
        <f>tblGem[[#This Row],[Aantal]]/INDEX($N$5:$N$16,MATCH(tblGem[[#This Row],[Prov]],$M$5:$M$16,0))*100000</f>
        <v>2.8449502133712659</v>
      </c>
      <c r="K1490" s="69">
        <f>tblGem[[#This Row],[Aantal]]/tblGem[[#This Row],[Inwoners]]*100000</f>
        <v>39.661180203405195</v>
      </c>
    </row>
    <row r="1491" spans="2:11" x14ac:dyDescent="0.3">
      <c r="B1491" s="63">
        <v>43913</v>
      </c>
      <c r="C1491" s="66" t="s">
        <v>64</v>
      </c>
      <c r="D1491" s="65">
        <v>93</v>
      </c>
      <c r="E1491" s="66">
        <v>19</v>
      </c>
      <c r="F1491" s="79">
        <f>tblGem[[#This Row],[Aantal]]-SUMIFS(tblGem[Aantal],tblGem[Datum],tblGem[[#This Row],[Datum]]-1,tblGem[Plaats],tblGem[[#This Row],[Plaats]])</f>
        <v>6</v>
      </c>
      <c r="G1491" s="59" t="str">
        <f>INDEX(tblGemProv[Grootte],MATCH(tblGem[[#This Row],[Plaats]],tblGemProv[Gemeentenaam],0))</f>
        <v>Klein</v>
      </c>
      <c r="H1491" s="59" t="str">
        <f>INDEX(tblGemProv[Provincie],MATCH(tblGem[[#This Row],[Plaats]],tblGemProv[Gemeentenaam],0))</f>
        <v>Noord-Brabant</v>
      </c>
      <c r="I1491" s="68">
        <f>INDEX(tblGemProv[InwonerAantal],MATCH(tblGem[[#This Row],[Plaats]],tblGemProv[Gemeentenaam],0))</f>
        <v>20336</v>
      </c>
      <c r="J1491" s="69">
        <f>tblGem[[#This Row],[Aantal]]/INDEX($N$5:$N$16,MATCH(tblGem[[#This Row],[Prov]],$M$5:$M$16,0))*100000</f>
        <v>0.75149725940815237</v>
      </c>
      <c r="K1491" s="69">
        <f>tblGem[[#This Row],[Aantal]]/tblGem[[#This Row],[Inwoners]]*100000</f>
        <v>93.43036978756885</v>
      </c>
    </row>
    <row r="1492" spans="2:11" x14ac:dyDescent="0.3">
      <c r="B1492" s="63">
        <v>43913</v>
      </c>
      <c r="C1492" s="66" t="s">
        <v>65</v>
      </c>
      <c r="D1492" s="65">
        <v>20.100000000000001</v>
      </c>
      <c r="E1492" s="66">
        <v>5</v>
      </c>
      <c r="F1492" s="79">
        <f>tblGem[[#This Row],[Aantal]]-SUMIFS(tblGem[Aantal],tblGem[Datum],tblGem[[#This Row],[Datum]]-1,tblGem[Plaats],tblGem[[#This Row],[Plaats]])</f>
        <v>1</v>
      </c>
      <c r="G1492" s="59" t="str">
        <f>INDEX(tblGemProv[Grootte],MATCH(tblGem[[#This Row],[Plaats]],tblGemProv[Gemeentenaam],0))</f>
        <v>Klein</v>
      </c>
      <c r="H1492" s="59" t="str">
        <f>INDEX(tblGemProv[Provincie],MATCH(tblGem[[#This Row],[Plaats]],tblGemProv[Gemeentenaam],0))</f>
        <v>Noord-Brabant</v>
      </c>
      <c r="I1492" s="68">
        <f>INDEX(tblGemProv[InwonerAantal],MATCH(tblGem[[#This Row],[Plaats]],tblGemProv[Gemeentenaam],0))</f>
        <v>24911</v>
      </c>
      <c r="J1492" s="69">
        <f>tblGem[[#This Row],[Aantal]]/INDEX($N$5:$N$16,MATCH(tblGem[[#This Row],[Prov]],$M$5:$M$16,0))*100000</f>
        <v>0.1977624366863559</v>
      </c>
      <c r="K1492" s="69">
        <f>tblGem[[#This Row],[Aantal]]/tblGem[[#This Row],[Inwoners]]*100000</f>
        <v>20.0714543775842</v>
      </c>
    </row>
    <row r="1493" spans="2:11" x14ac:dyDescent="0.3">
      <c r="B1493" s="63">
        <v>43913</v>
      </c>
      <c r="C1493" s="66" t="s">
        <v>66</v>
      </c>
      <c r="D1493" s="65">
        <v>17.5</v>
      </c>
      <c r="E1493" s="66">
        <v>5</v>
      </c>
      <c r="F1493" s="79">
        <f>tblGem[[#This Row],[Aantal]]-SUMIFS(tblGem[Aantal],tblGem[Datum],tblGem[[#This Row],[Datum]]-1,tblGem[Plaats],tblGem[[#This Row],[Plaats]])</f>
        <v>0</v>
      </c>
      <c r="G1493" s="59" t="str">
        <f>INDEX(tblGemProv[Grootte],MATCH(tblGem[[#This Row],[Plaats]],tblGemProv[Gemeentenaam],0))</f>
        <v>Klein</v>
      </c>
      <c r="H1493" s="59" t="str">
        <f>INDEX(tblGemProv[Provincie],MATCH(tblGem[[#This Row],[Plaats]],tblGemProv[Gemeentenaam],0))</f>
        <v>Gelderland</v>
      </c>
      <c r="I1493" s="68">
        <f>INDEX(tblGemProv[InwonerAantal],MATCH(tblGem[[#This Row],[Plaats]],tblGemProv[Gemeentenaam],0))</f>
        <v>28195</v>
      </c>
      <c r="J1493" s="69">
        <f>tblGem[[#This Row],[Aantal]]/INDEX($N$5:$N$16,MATCH(tblGem[[#This Row],[Prov]],$M$5:$M$16,0))*100000</f>
        <v>0.24270631128637743</v>
      </c>
      <c r="K1493" s="69">
        <f>tblGem[[#This Row],[Aantal]]/tblGem[[#This Row],[Inwoners]]*100000</f>
        <v>17.733640716439083</v>
      </c>
    </row>
    <row r="1494" spans="2:11" x14ac:dyDescent="0.3">
      <c r="B1494" s="63">
        <v>43913</v>
      </c>
      <c r="C1494" s="66" t="s">
        <v>67</v>
      </c>
      <c r="D1494" s="65">
        <v>31.6</v>
      </c>
      <c r="E1494" s="66">
        <v>9</v>
      </c>
      <c r="F1494" s="79">
        <f>tblGem[[#This Row],[Aantal]]-SUMIFS(tblGem[Aantal],tblGem[Datum],tblGem[[#This Row],[Datum]]-1,tblGem[Plaats],tblGem[[#This Row],[Plaats]])</f>
        <v>1</v>
      </c>
      <c r="G1494" s="59" t="str">
        <f>INDEX(tblGemProv[Grootte],MATCH(tblGem[[#This Row],[Plaats]],tblGemProv[Gemeentenaam],0))</f>
        <v>Klein</v>
      </c>
      <c r="H1494" s="59" t="str">
        <f>INDEX(tblGemProv[Provincie],MATCH(tblGem[[#This Row],[Plaats]],tblGemProv[Gemeentenaam],0))</f>
        <v>Overijssel</v>
      </c>
      <c r="I1494" s="68">
        <f>INDEX(tblGemProv[InwonerAantal],MATCH(tblGem[[#This Row],[Plaats]],tblGemProv[Gemeentenaam],0))</f>
        <v>28242</v>
      </c>
      <c r="J1494" s="69">
        <f>tblGem[[#This Row],[Aantal]]/INDEX($N$5:$N$16,MATCH(tblGem[[#This Row],[Prov]],$M$5:$M$16,0))*100000</f>
        <v>0.7815885526803712</v>
      </c>
      <c r="K1494" s="69">
        <f>tblGem[[#This Row],[Aantal]]/tblGem[[#This Row],[Inwoners]]*100000</f>
        <v>31.867431485022305</v>
      </c>
    </row>
    <row r="1495" spans="2:11" x14ac:dyDescent="0.3">
      <c r="B1495" s="63">
        <v>43913</v>
      </c>
      <c r="C1495" s="66" t="s">
        <v>68</v>
      </c>
      <c r="D1495" s="65">
        <v>0</v>
      </c>
      <c r="E1495" s="66">
        <v>0</v>
      </c>
      <c r="F1495" s="79">
        <f>tblGem[[#This Row],[Aantal]]-SUMIFS(tblGem[Aantal],tblGem[Datum],tblGem[[#This Row],[Datum]]-1,tblGem[Plaats],tblGem[[#This Row],[Plaats]])</f>
        <v>0</v>
      </c>
      <c r="G1495" s="59" t="str">
        <f>INDEX(tblGemProv[Grootte],MATCH(tblGem[[#This Row],[Plaats]],tblGemProv[Gemeentenaam],0))</f>
        <v>Klein</v>
      </c>
      <c r="H1495" s="59" t="str">
        <f>INDEX(tblGemProv[Provincie],MATCH(tblGem[[#This Row],[Plaats]],tblGemProv[Gemeentenaam],0))</f>
        <v>Friesland</v>
      </c>
      <c r="I1495" s="68">
        <f>INDEX(tblGemProv[InwonerAantal],MATCH(tblGem[[#This Row],[Plaats]],tblGemProv[Gemeentenaam],0))</f>
        <v>18904</v>
      </c>
      <c r="J1495" s="69">
        <f>tblGem[[#This Row],[Aantal]]/INDEX($N$5:$N$16,MATCH(tblGem[[#This Row],[Prov]],$M$5:$M$16,0))*100000</f>
        <v>0</v>
      </c>
      <c r="K1495" s="69">
        <f>tblGem[[#This Row],[Aantal]]/tblGem[[#This Row],[Inwoners]]*100000</f>
        <v>0</v>
      </c>
    </row>
    <row r="1496" spans="2:11" x14ac:dyDescent="0.3">
      <c r="B1496" s="63">
        <v>43913</v>
      </c>
      <c r="C1496" s="66" t="s">
        <v>69</v>
      </c>
      <c r="D1496" s="65">
        <v>53.7</v>
      </c>
      <c r="E1496" s="66">
        <v>23</v>
      </c>
      <c r="F1496" s="79">
        <f>tblGem[[#This Row],[Aantal]]-SUMIFS(tblGem[Aantal],tblGem[Datum],tblGem[[#This Row],[Datum]]-1,tblGem[Plaats],tblGem[[#This Row],[Plaats]])</f>
        <v>3</v>
      </c>
      <c r="G1496" s="59" t="str">
        <f>INDEX(tblGemProv[Grootte],MATCH(tblGem[[#This Row],[Plaats]],tblGemProv[Gemeentenaam],0))</f>
        <v>Klein</v>
      </c>
      <c r="H1496" s="59" t="str">
        <f>INDEX(tblGemProv[Provincie],MATCH(tblGem[[#This Row],[Plaats]],tblGemProv[Gemeentenaam],0))</f>
        <v>Utrecht</v>
      </c>
      <c r="I1496" s="68">
        <f>INDEX(tblGemProv[InwonerAantal],MATCH(tblGem[[#This Row],[Plaats]],tblGemProv[Gemeentenaam],0))</f>
        <v>42846</v>
      </c>
      <c r="J1496" s="69">
        <f>tblGem[[#This Row],[Aantal]]/INDEX($N$5:$N$16,MATCH(tblGem[[#This Row],[Prov]],$M$5:$M$16,0))*100000</f>
        <v>1.7286500445691075</v>
      </c>
      <c r="K1496" s="69">
        <f>tblGem[[#This Row],[Aantal]]/tblGem[[#This Row],[Inwoners]]*100000</f>
        <v>53.680623628810153</v>
      </c>
    </row>
    <row r="1497" spans="2:11" x14ac:dyDescent="0.3">
      <c r="B1497" s="63">
        <v>43913</v>
      </c>
      <c r="C1497" s="66" t="s">
        <v>70</v>
      </c>
      <c r="D1497" s="65">
        <v>15.6</v>
      </c>
      <c r="E1497" s="66">
        <v>8</v>
      </c>
      <c r="F1497" s="79">
        <f>tblGem[[#This Row],[Aantal]]-SUMIFS(tblGem[Aantal],tblGem[Datum],tblGem[[#This Row],[Datum]]-1,tblGem[Plaats],tblGem[[#This Row],[Plaats]])</f>
        <v>0</v>
      </c>
      <c r="G1497" s="59" t="str">
        <f>INDEX(tblGemProv[Grootte],MATCH(tblGem[[#This Row],[Plaats]],tblGemProv[Gemeentenaam],0))</f>
        <v>Middelgroot</v>
      </c>
      <c r="H1497" s="59" t="str">
        <f>INDEX(tblGemProv[Provincie],MATCH(tblGem[[#This Row],[Plaats]],tblGemProv[Gemeentenaam],0))</f>
        <v>Friesland</v>
      </c>
      <c r="I1497" s="68">
        <f>INDEX(tblGemProv[InwonerAantal],MATCH(tblGem[[#This Row],[Plaats]],tblGemProv[Gemeentenaam],0))</f>
        <v>51742</v>
      </c>
      <c r="J1497" s="69">
        <f>tblGem[[#This Row],[Aantal]]/INDEX($N$5:$N$16,MATCH(tblGem[[#This Row],[Prov]],$M$5:$M$16,0))*100000</f>
        <v>1.2359640828837515</v>
      </c>
      <c r="K1497" s="69">
        <f>tblGem[[#This Row],[Aantal]]/tblGem[[#This Row],[Inwoners]]*100000</f>
        <v>15.461327354953424</v>
      </c>
    </row>
    <row r="1498" spans="2:11" x14ac:dyDescent="0.3">
      <c r="B1498" s="63">
        <v>43913</v>
      </c>
      <c r="C1498" s="66" t="s">
        <v>71</v>
      </c>
      <c r="D1498" s="65">
        <v>13.6</v>
      </c>
      <c r="E1498" s="66">
        <v>6</v>
      </c>
      <c r="F1498" s="79">
        <f>tblGem[[#This Row],[Aantal]]-SUMIFS(tblGem[Aantal],tblGem[Datum],tblGem[[#This Row],[Datum]]-1,tblGem[Plaats],tblGem[[#This Row],[Plaats]])</f>
        <v>2</v>
      </c>
      <c r="G1498" s="59" t="str">
        <f>INDEX(tblGemProv[Grootte],MATCH(tblGem[[#This Row],[Plaats]],tblGemProv[Gemeentenaam],0))</f>
        <v>Klein</v>
      </c>
      <c r="H1498" s="59" t="str">
        <f>INDEX(tblGemProv[Provincie],MATCH(tblGem[[#This Row],[Plaats]],tblGemProv[Gemeentenaam],0))</f>
        <v>Utrecht</v>
      </c>
      <c r="I1498" s="68">
        <f>INDEX(tblGemProv[InwonerAantal],MATCH(tblGem[[#This Row],[Plaats]],tblGemProv[Gemeentenaam],0))</f>
        <v>43620</v>
      </c>
      <c r="J1498" s="69">
        <f>tblGem[[#This Row],[Aantal]]/INDEX($N$5:$N$16,MATCH(tblGem[[#This Row],[Prov]],$M$5:$M$16,0))*100000</f>
        <v>0.45095218553976724</v>
      </c>
      <c r="K1498" s="69">
        <f>tblGem[[#This Row],[Aantal]]/tblGem[[#This Row],[Inwoners]]*100000</f>
        <v>13.75515818431912</v>
      </c>
    </row>
    <row r="1499" spans="2:11" x14ac:dyDescent="0.3">
      <c r="B1499" s="63">
        <v>43913</v>
      </c>
      <c r="C1499" s="66" t="s">
        <v>72</v>
      </c>
      <c r="D1499" s="65">
        <v>12.4</v>
      </c>
      <c r="E1499" s="66">
        <v>3</v>
      </c>
      <c r="F1499" s="79">
        <f>tblGem[[#This Row],[Aantal]]-SUMIFS(tblGem[Aantal],tblGem[Datum],tblGem[[#This Row],[Datum]]-1,tblGem[Plaats],tblGem[[#This Row],[Plaats]])</f>
        <v>0</v>
      </c>
      <c r="G1499" s="59" t="str">
        <f>INDEX(tblGemProv[Grootte],MATCH(tblGem[[#This Row],[Plaats]],tblGemProv[Gemeentenaam],0))</f>
        <v>Klein</v>
      </c>
      <c r="H1499" s="59" t="str">
        <f>INDEX(tblGemProv[Provincie],MATCH(tblGem[[#This Row],[Plaats]],tblGemProv[Gemeentenaam],0))</f>
        <v>Drenthe</v>
      </c>
      <c r="I1499" s="68">
        <f>INDEX(tblGemProv[InwonerAantal],MATCH(tblGem[[#This Row],[Plaats]],tblGemProv[Gemeentenaam],0))</f>
        <v>23917</v>
      </c>
      <c r="J1499" s="69">
        <f>tblGem[[#This Row],[Aantal]]/INDEX($N$5:$N$16,MATCH(tblGem[[#This Row],[Prov]],$M$5:$M$16,0))*100000</f>
        <v>0.60963218857955703</v>
      </c>
      <c r="K1499" s="69">
        <f>tblGem[[#This Row],[Aantal]]/tblGem[[#This Row],[Inwoners]]*100000</f>
        <v>12.543379186352803</v>
      </c>
    </row>
    <row r="1500" spans="2:11" x14ac:dyDescent="0.3">
      <c r="B1500" s="63">
        <v>43913</v>
      </c>
      <c r="C1500" s="66" t="s">
        <v>73</v>
      </c>
      <c r="D1500" s="65">
        <v>15.5</v>
      </c>
      <c r="E1500" s="66">
        <v>16</v>
      </c>
      <c r="F1500" s="79">
        <f>tblGem[[#This Row],[Aantal]]-SUMIFS(tblGem[Aantal],tblGem[Datum],tblGem[[#This Row],[Datum]]-1,tblGem[Plaats],tblGem[[#This Row],[Plaats]])</f>
        <v>4</v>
      </c>
      <c r="G1500" s="59" t="str">
        <f>INDEX(tblGemProv[Grootte],MATCH(tblGem[[#This Row],[Plaats]],tblGemProv[Gemeentenaam],0))</f>
        <v>Groot</v>
      </c>
      <c r="H1500" s="59" t="str">
        <f>INDEX(tblGemProv[Provincie],MATCH(tblGem[[#This Row],[Plaats]],tblGemProv[Gemeentenaam],0))</f>
        <v>Zuid-Holland</v>
      </c>
      <c r="I1500" s="68">
        <f>INDEX(tblGemProv[InwonerAantal],MATCH(tblGem[[#This Row],[Plaats]],tblGemProv[Gemeentenaam],0))</f>
        <v>102253</v>
      </c>
      <c r="J1500" s="69">
        <f>tblGem[[#This Row],[Aantal]]/INDEX($N$5:$N$16,MATCH(tblGem[[#This Row],[Prov]],$M$5:$M$16,0))*100000</f>
        <v>0.43883587812430574</v>
      </c>
      <c r="K1500" s="69">
        <f>tblGem[[#This Row],[Aantal]]/tblGem[[#This Row],[Inwoners]]*100000</f>
        <v>15.647462666132045</v>
      </c>
    </row>
    <row r="1501" spans="2:11" x14ac:dyDescent="0.3">
      <c r="B1501" s="63">
        <v>43913</v>
      </c>
      <c r="C1501" s="66" t="s">
        <v>74</v>
      </c>
      <c r="D1501" s="65">
        <v>4</v>
      </c>
      <c r="E1501" s="66">
        <v>1</v>
      </c>
      <c r="F1501" s="79">
        <f>tblGem[[#This Row],[Aantal]]-SUMIFS(tblGem[Aantal],tblGem[Datum],tblGem[[#This Row],[Datum]]-1,tblGem[Plaats],tblGem[[#This Row],[Plaats]])</f>
        <v>1</v>
      </c>
      <c r="G1501" s="59" t="str">
        <f>INDEX(tblGemProv[Grootte],MATCH(tblGem[[#This Row],[Plaats]],tblGemProv[Gemeentenaam],0))</f>
        <v>Klein</v>
      </c>
      <c r="H1501" s="59" t="str">
        <f>INDEX(tblGemProv[Provincie],MATCH(tblGem[[#This Row],[Plaats]],tblGemProv[Gemeentenaam],0))</f>
        <v>Groningen</v>
      </c>
      <c r="I1501" s="68">
        <f>INDEX(tblGemProv[InwonerAantal],MATCH(tblGem[[#This Row],[Plaats]],tblGemProv[Gemeentenaam],0))</f>
        <v>24864</v>
      </c>
      <c r="J1501" s="69">
        <f>tblGem[[#This Row],[Aantal]]/INDEX($N$5:$N$16,MATCH(tblGem[[#This Row],[Prov]],$M$5:$M$16,0))*100000</f>
        <v>0.17154335844156288</v>
      </c>
      <c r="K1501" s="69">
        <f>tblGem[[#This Row],[Aantal]]/tblGem[[#This Row],[Inwoners]]*100000</f>
        <v>4.0218790218790215</v>
      </c>
    </row>
    <row r="1502" spans="2:11" x14ac:dyDescent="0.3">
      <c r="B1502" s="63">
        <v>43913</v>
      </c>
      <c r="C1502" s="66" t="s">
        <v>75</v>
      </c>
      <c r="D1502" s="65">
        <v>7.2</v>
      </c>
      <c r="E1502" s="66">
        <v>4</v>
      </c>
      <c r="F1502" s="79">
        <f>tblGem[[#This Row],[Aantal]]-SUMIFS(tblGem[Aantal],tblGem[Datum],tblGem[[#This Row],[Datum]]-1,tblGem[Plaats],tblGem[[#This Row],[Plaats]])</f>
        <v>1</v>
      </c>
      <c r="G1502" s="59" t="str">
        <f>INDEX(tblGemProv[Grootte],MATCH(tblGem[[#This Row],[Plaats]],tblGemProv[Gemeentenaam],0))</f>
        <v>Middelgroot</v>
      </c>
      <c r="H1502" s="59" t="str">
        <f>INDEX(tblGemProv[Provincie],MATCH(tblGem[[#This Row],[Plaats]],tblGemProv[Gemeentenaam],0))</f>
        <v>Noord-Holland</v>
      </c>
      <c r="I1502" s="68">
        <f>INDEX(tblGemProv[InwonerAantal],MATCH(tblGem[[#This Row],[Plaats]],tblGemProv[Gemeentenaam],0))</f>
        <v>55760</v>
      </c>
      <c r="J1502" s="69">
        <f>tblGem[[#This Row],[Aantal]]/INDEX($N$5:$N$16,MATCH(tblGem[[#This Row],[Prov]],$M$5:$M$16,0))*100000</f>
        <v>0.14128374650587636</v>
      </c>
      <c r="K1502" s="69">
        <f>tblGem[[#This Row],[Aantal]]/tblGem[[#This Row],[Inwoners]]*100000</f>
        <v>7.1736011477761839</v>
      </c>
    </row>
    <row r="1503" spans="2:11" x14ac:dyDescent="0.3">
      <c r="B1503" s="63">
        <v>43913</v>
      </c>
      <c r="C1503" s="66" t="s">
        <v>76</v>
      </c>
      <c r="D1503" s="65">
        <v>68</v>
      </c>
      <c r="E1503" s="66">
        <v>22</v>
      </c>
      <c r="F1503" s="79">
        <f>tblGem[[#This Row],[Aantal]]-SUMIFS(tblGem[Aantal],tblGem[Datum],tblGem[[#This Row],[Datum]]-1,tblGem[Plaats],tblGem[[#This Row],[Plaats]])</f>
        <v>0</v>
      </c>
      <c r="G1503" s="59" t="str">
        <f>INDEX(tblGemProv[Grootte],MATCH(tblGem[[#This Row],[Plaats]],tblGemProv[Gemeentenaam],0))</f>
        <v>Klein</v>
      </c>
      <c r="H1503" s="59" t="str">
        <f>INDEX(tblGemProv[Provincie],MATCH(tblGem[[#This Row],[Plaats]],tblGemProv[Gemeentenaam],0))</f>
        <v>Noord-Brabant</v>
      </c>
      <c r="I1503" s="68">
        <f>INDEX(tblGemProv[InwonerAantal],MATCH(tblGem[[#This Row],[Plaats]],tblGemProv[Gemeentenaam],0))</f>
        <v>32137</v>
      </c>
      <c r="J1503" s="69">
        <f>tblGem[[#This Row],[Aantal]]/INDEX($N$5:$N$16,MATCH(tblGem[[#This Row],[Prov]],$M$5:$M$16,0))*100000</f>
        <v>0.87015472141996597</v>
      </c>
      <c r="K1503" s="69">
        <f>tblGem[[#This Row],[Aantal]]/tblGem[[#This Row],[Inwoners]]*100000</f>
        <v>68.456918816317639</v>
      </c>
    </row>
    <row r="1504" spans="2:11" x14ac:dyDescent="0.3">
      <c r="B1504" s="63">
        <v>43913</v>
      </c>
      <c r="C1504" s="66" t="s">
        <v>77</v>
      </c>
      <c r="D1504" s="65">
        <v>17</v>
      </c>
      <c r="E1504" s="66">
        <v>17</v>
      </c>
      <c r="F1504" s="79">
        <f>tblGem[[#This Row],[Aantal]]-SUMIFS(tblGem[Aantal],tblGem[Datum],tblGem[[#This Row],[Datum]]-1,tblGem[Plaats],tblGem[[#This Row],[Plaats]])</f>
        <v>1</v>
      </c>
      <c r="G1504" s="59" t="str">
        <f>INDEX(tblGemProv[Grootte],MATCH(tblGem[[#This Row],[Plaats]],tblGemProv[Gemeentenaam],0))</f>
        <v>Middelgroot</v>
      </c>
      <c r="H1504" s="59" t="str">
        <f>INDEX(tblGemProv[Provincie],MATCH(tblGem[[#This Row],[Plaats]],tblGemProv[Gemeentenaam],0))</f>
        <v>Overijssel</v>
      </c>
      <c r="I1504" s="68">
        <f>INDEX(tblGemProv[InwonerAantal],MATCH(tblGem[[#This Row],[Plaats]],tblGemProv[Gemeentenaam],0))</f>
        <v>99653</v>
      </c>
      <c r="J1504" s="69">
        <f>tblGem[[#This Row],[Aantal]]/INDEX($N$5:$N$16,MATCH(tblGem[[#This Row],[Prov]],$M$5:$M$16,0))*100000</f>
        <v>1.476333932840701</v>
      </c>
      <c r="K1504" s="69">
        <f>tblGem[[#This Row],[Aantal]]/tblGem[[#This Row],[Inwoners]]*100000</f>
        <v>17.059195408065989</v>
      </c>
    </row>
    <row r="1505" spans="2:11" x14ac:dyDescent="0.3">
      <c r="B1505" s="63">
        <v>43913</v>
      </c>
      <c r="C1505" s="66" t="s">
        <v>78</v>
      </c>
      <c r="D1505" s="65">
        <v>13.7</v>
      </c>
      <c r="E1505" s="66">
        <v>4</v>
      </c>
      <c r="F1505" s="79">
        <f>tblGem[[#This Row],[Aantal]]-SUMIFS(tblGem[Aantal],tblGem[Datum],tblGem[[#This Row],[Datum]]-1,tblGem[Plaats],tblGem[[#This Row],[Plaats]])</f>
        <v>0</v>
      </c>
      <c r="G1505" s="59" t="str">
        <f>INDEX(tblGemProv[Grootte],MATCH(tblGem[[#This Row],[Plaats]],tblGemProv[Gemeentenaam],0))</f>
        <v>Klein</v>
      </c>
      <c r="H1505" s="59" t="str">
        <f>INDEX(tblGemProv[Provincie],MATCH(tblGem[[#This Row],[Plaats]],tblGemProv[Gemeentenaam],0))</f>
        <v>Noord-Holland</v>
      </c>
      <c r="I1505" s="68">
        <f>INDEX(tblGemProv[InwonerAantal],MATCH(tblGem[[#This Row],[Plaats]],tblGemProv[Gemeentenaam],0))</f>
        <v>28121</v>
      </c>
      <c r="J1505" s="69">
        <f>tblGem[[#This Row],[Aantal]]/INDEX($N$5:$N$16,MATCH(tblGem[[#This Row],[Prov]],$M$5:$M$16,0))*100000</f>
        <v>0.14128374650587636</v>
      </c>
      <c r="K1505" s="69">
        <f>tblGem[[#This Row],[Aantal]]/tblGem[[#This Row],[Inwoners]]*100000</f>
        <v>14.224245225987696</v>
      </c>
    </row>
    <row r="1506" spans="2:11" x14ac:dyDescent="0.3">
      <c r="B1506" s="63">
        <v>43913</v>
      </c>
      <c r="C1506" s="66" t="s">
        <v>79</v>
      </c>
      <c r="D1506" s="65">
        <v>56.9</v>
      </c>
      <c r="E1506" s="66">
        <v>15</v>
      </c>
      <c r="F1506" s="79">
        <f>tblGem[[#This Row],[Aantal]]-SUMIFS(tblGem[Aantal],tblGem[Datum],tblGem[[#This Row],[Datum]]-1,tblGem[Plaats],tblGem[[#This Row],[Plaats]])</f>
        <v>1</v>
      </c>
      <c r="G1506" s="59" t="str">
        <f>INDEX(tblGemProv[Grootte],MATCH(tblGem[[#This Row],[Plaats]],tblGemProv[Gemeentenaam],0))</f>
        <v>Klein</v>
      </c>
      <c r="H1506" s="59" t="str">
        <f>INDEX(tblGemProv[Provincie],MATCH(tblGem[[#This Row],[Plaats]],tblGemProv[Gemeentenaam],0))</f>
        <v>Overijssel</v>
      </c>
      <c r="I1506" s="68">
        <f>INDEX(tblGemProv[InwonerAantal],MATCH(tblGem[[#This Row],[Plaats]],tblGemProv[Gemeentenaam],0))</f>
        <v>26291</v>
      </c>
      <c r="J1506" s="69">
        <f>tblGem[[#This Row],[Aantal]]/INDEX($N$5:$N$16,MATCH(tblGem[[#This Row],[Prov]],$M$5:$M$16,0))*100000</f>
        <v>1.3026475878006185</v>
      </c>
      <c r="K1506" s="69">
        <f>tblGem[[#This Row],[Aantal]]/tblGem[[#This Row],[Inwoners]]*100000</f>
        <v>57.053744627439045</v>
      </c>
    </row>
    <row r="1507" spans="2:11" x14ac:dyDescent="0.3">
      <c r="B1507" s="63">
        <v>43913</v>
      </c>
      <c r="C1507" s="66" t="s">
        <v>80</v>
      </c>
      <c r="D1507" s="65">
        <v>35.9</v>
      </c>
      <c r="E1507" s="66">
        <v>4</v>
      </c>
      <c r="F1507" s="79">
        <f>tblGem[[#This Row],[Aantal]]-SUMIFS(tblGem[Aantal],tblGem[Datum],tblGem[[#This Row],[Datum]]-1,tblGem[Plaats],tblGem[[#This Row],[Plaats]])</f>
        <v>0</v>
      </c>
      <c r="G1507" s="59" t="str">
        <f>INDEX(tblGemProv[Grootte],MATCH(tblGem[[#This Row],[Plaats]],tblGemProv[Gemeentenaam],0))</f>
        <v>Klein</v>
      </c>
      <c r="H1507" s="59" t="str">
        <f>INDEX(tblGemProv[Provincie],MATCH(tblGem[[#This Row],[Plaats]],tblGemProv[Gemeentenaam],0))</f>
        <v>Gelderland</v>
      </c>
      <c r="I1507" s="68">
        <f>INDEX(tblGemProv[InwonerAantal],MATCH(tblGem[[#This Row],[Plaats]],tblGemProv[Gemeentenaam],0))</f>
        <v>11328</v>
      </c>
      <c r="J1507" s="69">
        <f>tblGem[[#This Row],[Aantal]]/INDEX($N$5:$N$16,MATCH(tblGem[[#This Row],[Prov]],$M$5:$M$16,0))*100000</f>
        <v>0.19416504902910195</v>
      </c>
      <c r="K1507" s="69">
        <f>tblGem[[#This Row],[Aantal]]/tblGem[[#This Row],[Inwoners]]*100000</f>
        <v>35.310734463276837</v>
      </c>
    </row>
    <row r="1508" spans="2:11" x14ac:dyDescent="0.3">
      <c r="B1508" s="63">
        <v>43913</v>
      </c>
      <c r="C1508" s="66" t="s">
        <v>81</v>
      </c>
      <c r="D1508" s="65">
        <v>10.4</v>
      </c>
      <c r="E1508" s="66">
        <v>6</v>
      </c>
      <c r="F1508" s="79">
        <f>tblGem[[#This Row],[Aantal]]-SUMIFS(tblGem[Aantal],tblGem[Datum],tblGem[[#This Row],[Datum]]-1,tblGem[Plaats],tblGem[[#This Row],[Plaats]])</f>
        <v>1</v>
      </c>
      <c r="G1508" s="59" t="str">
        <f>INDEX(tblGemProv[Grootte],MATCH(tblGem[[#This Row],[Plaats]],tblGemProv[Gemeentenaam],0))</f>
        <v>Middelgroot</v>
      </c>
      <c r="H1508" s="59" t="str">
        <f>INDEX(tblGemProv[Provincie],MATCH(tblGem[[#This Row],[Plaats]],tblGemProv[Gemeentenaam],0))</f>
        <v>Gelderland</v>
      </c>
      <c r="I1508" s="68">
        <f>INDEX(tblGemProv[InwonerAantal],MATCH(tblGem[[#This Row],[Plaats]],tblGemProv[Gemeentenaam],0))</f>
        <v>57382</v>
      </c>
      <c r="J1508" s="69">
        <f>tblGem[[#This Row],[Aantal]]/INDEX($N$5:$N$16,MATCH(tblGem[[#This Row],[Prov]],$M$5:$M$16,0))*100000</f>
        <v>0.29124757354365294</v>
      </c>
      <c r="K1508" s="69">
        <f>tblGem[[#This Row],[Aantal]]/tblGem[[#This Row],[Inwoners]]*100000</f>
        <v>10.456240632951099</v>
      </c>
    </row>
    <row r="1509" spans="2:11" x14ac:dyDescent="0.3">
      <c r="B1509" s="63">
        <v>43913</v>
      </c>
      <c r="C1509" s="66" t="s">
        <v>82</v>
      </c>
      <c r="D1509" s="65">
        <v>7.7</v>
      </c>
      <c r="E1509" s="66">
        <v>2</v>
      </c>
      <c r="F1509" s="79">
        <f>tblGem[[#This Row],[Aantal]]-SUMIFS(tblGem[Aantal],tblGem[Datum],tblGem[[#This Row],[Datum]]-1,tblGem[Plaats],tblGem[[#This Row],[Plaats]])</f>
        <v>0</v>
      </c>
      <c r="G1509" s="59" t="str">
        <f>INDEX(tblGemProv[Grootte],MATCH(tblGem[[#This Row],[Plaats]],tblGemProv[Gemeentenaam],0))</f>
        <v>Klein</v>
      </c>
      <c r="H1509" s="59" t="str">
        <f>INDEX(tblGemProv[Provincie],MATCH(tblGem[[#This Row],[Plaats]],tblGemProv[Gemeentenaam],0))</f>
        <v>Noord-Brabant</v>
      </c>
      <c r="I1509" s="68">
        <f>INDEX(tblGemProv[InwonerAantal],MATCH(tblGem[[#This Row],[Plaats]],tblGemProv[Gemeentenaam],0))</f>
        <v>25777</v>
      </c>
      <c r="J1509" s="69">
        <f>tblGem[[#This Row],[Aantal]]/INDEX($N$5:$N$16,MATCH(tblGem[[#This Row],[Prov]],$M$5:$M$16,0))*100000</f>
        <v>7.9104974674542361E-2</v>
      </c>
      <c r="K1509" s="69">
        <f>tblGem[[#This Row],[Aantal]]/tblGem[[#This Row],[Inwoners]]*100000</f>
        <v>7.7588547930325475</v>
      </c>
    </row>
    <row r="1510" spans="2:11" x14ac:dyDescent="0.3">
      <c r="B1510" s="63">
        <v>43913</v>
      </c>
      <c r="C1510" s="66" t="s">
        <v>83</v>
      </c>
      <c r="D1510" s="65">
        <v>14.3</v>
      </c>
      <c r="E1510" s="66">
        <v>17</v>
      </c>
      <c r="F1510" s="79">
        <f>tblGem[[#This Row],[Aantal]]-SUMIFS(tblGem[Aantal],tblGem[Datum],tblGem[[#This Row],[Datum]]-1,tblGem[Plaats],tblGem[[#This Row],[Plaats]])</f>
        <v>4</v>
      </c>
      <c r="G1510" s="59" t="str">
        <f>INDEX(tblGemProv[Grootte],MATCH(tblGem[[#This Row],[Plaats]],tblGemProv[Gemeentenaam],0))</f>
        <v>Groot</v>
      </c>
      <c r="H1510" s="59" t="str">
        <f>INDEX(tblGemProv[Provincie],MATCH(tblGem[[#This Row],[Plaats]],tblGemProv[Gemeentenaam],0))</f>
        <v>Zuid-Holland</v>
      </c>
      <c r="I1510" s="68">
        <f>INDEX(tblGemProv[InwonerAantal],MATCH(tblGem[[#This Row],[Plaats]],tblGemProv[Gemeentenaam],0))</f>
        <v>118426</v>
      </c>
      <c r="J1510" s="69">
        <f>tblGem[[#This Row],[Aantal]]/INDEX($N$5:$N$16,MATCH(tblGem[[#This Row],[Prov]],$M$5:$M$16,0))*100000</f>
        <v>0.46626312050707491</v>
      </c>
      <c r="K1510" s="69">
        <f>tblGem[[#This Row],[Aantal]]/tblGem[[#This Row],[Inwoners]]*100000</f>
        <v>14.354955837400571</v>
      </c>
    </row>
    <row r="1511" spans="2:11" x14ac:dyDescent="0.3">
      <c r="B1511" s="63">
        <v>43913</v>
      </c>
      <c r="C1511" s="66" t="s">
        <v>84</v>
      </c>
      <c r="D1511" s="65">
        <v>10.199999999999999</v>
      </c>
      <c r="E1511" s="66">
        <v>2</v>
      </c>
      <c r="F1511" s="79">
        <f>tblGem[[#This Row],[Aantal]]-SUMIFS(tblGem[Aantal],tblGem[Datum],tblGem[[#This Row],[Datum]]-1,tblGem[Plaats],tblGem[[#This Row],[Plaats]])</f>
        <v>0</v>
      </c>
      <c r="G1511" s="59" t="str">
        <f>INDEX(tblGemProv[Grootte],MATCH(tblGem[[#This Row],[Plaats]],tblGemProv[Gemeentenaam],0))</f>
        <v>Klein</v>
      </c>
      <c r="H1511" s="59" t="str">
        <f>INDEX(tblGemProv[Provincie],MATCH(tblGem[[#This Row],[Plaats]],tblGemProv[Gemeentenaam],0))</f>
        <v>Noord-Holland</v>
      </c>
      <c r="I1511" s="68">
        <f>INDEX(tblGemProv[InwonerAantal],MATCH(tblGem[[#This Row],[Plaats]],tblGemProv[Gemeentenaam],0))</f>
        <v>19440</v>
      </c>
      <c r="J1511" s="69">
        <f>tblGem[[#This Row],[Aantal]]/INDEX($N$5:$N$16,MATCH(tblGem[[#This Row],[Prov]],$M$5:$M$16,0))*100000</f>
        <v>7.0641873252938178E-2</v>
      </c>
      <c r="K1511" s="69">
        <f>tblGem[[#This Row],[Aantal]]/tblGem[[#This Row],[Inwoners]]*100000</f>
        <v>10.288065843621398</v>
      </c>
    </row>
    <row r="1512" spans="2:11" x14ac:dyDescent="0.3">
      <c r="B1512" s="63">
        <v>43913</v>
      </c>
      <c r="C1512" s="66" t="s">
        <v>85</v>
      </c>
      <c r="D1512" s="65">
        <v>58.9</v>
      </c>
      <c r="E1512" s="66">
        <v>16</v>
      </c>
      <c r="F1512" s="79">
        <f>tblGem[[#This Row],[Aantal]]-SUMIFS(tblGem[Aantal],tblGem[Datum],tblGem[[#This Row],[Datum]]-1,tblGem[Plaats],tblGem[[#This Row],[Plaats]])</f>
        <v>2</v>
      </c>
      <c r="G1512" s="59" t="str">
        <f>INDEX(tblGemProv[Grootte],MATCH(tblGem[[#This Row],[Plaats]],tblGemProv[Gemeentenaam],0))</f>
        <v>Klein</v>
      </c>
      <c r="H1512" s="59" t="str">
        <f>INDEX(tblGemProv[Provincie],MATCH(tblGem[[#This Row],[Plaats]],tblGemProv[Gemeentenaam],0))</f>
        <v>Noord-Brabant</v>
      </c>
      <c r="I1512" s="68">
        <f>INDEX(tblGemProv[InwonerAantal],MATCH(tblGem[[#This Row],[Plaats]],tblGemProv[Gemeentenaam],0))</f>
        <v>27063</v>
      </c>
      <c r="J1512" s="69">
        <f>tblGem[[#This Row],[Aantal]]/INDEX($N$5:$N$16,MATCH(tblGem[[#This Row],[Prov]],$M$5:$M$16,0))*100000</f>
        <v>0.63283979739633889</v>
      </c>
      <c r="K1512" s="69">
        <f>tblGem[[#This Row],[Aantal]]/tblGem[[#This Row],[Inwoners]]*100000</f>
        <v>59.121309537006248</v>
      </c>
    </row>
    <row r="1513" spans="2:11" x14ac:dyDescent="0.3">
      <c r="B1513" s="63">
        <v>43913</v>
      </c>
      <c r="C1513" s="66" t="s">
        <v>86</v>
      </c>
      <c r="D1513" s="65">
        <v>27</v>
      </c>
      <c r="E1513" s="66">
        <v>11</v>
      </c>
      <c r="F1513" s="79">
        <f>tblGem[[#This Row],[Aantal]]-SUMIFS(tblGem[Aantal],tblGem[Datum],tblGem[[#This Row],[Datum]]-1,tblGem[Plaats],tblGem[[#This Row],[Plaats]])</f>
        <v>1</v>
      </c>
      <c r="G1513" s="59" t="str">
        <f>INDEX(tblGemProv[Grootte],MATCH(tblGem[[#This Row],[Plaats]],tblGemProv[Gemeentenaam],0))</f>
        <v>Klein</v>
      </c>
      <c r="H1513" s="59" t="str">
        <f>INDEX(tblGemProv[Provincie],MATCH(tblGem[[#This Row],[Plaats]],tblGemProv[Gemeentenaam],0))</f>
        <v>Flevoland</v>
      </c>
      <c r="I1513" s="68">
        <f>INDEX(tblGemProv[InwonerAantal],MATCH(tblGem[[#This Row],[Plaats]],tblGemProv[Gemeentenaam],0))</f>
        <v>40735</v>
      </c>
      <c r="J1513" s="69">
        <f>tblGem[[#This Row],[Aantal]]/INDEX($N$5:$N$16,MATCH(tblGem[[#This Row],[Prov]],$M$5:$M$16,0))*100000</f>
        <v>2.6720431413510823</v>
      </c>
      <c r="K1513" s="69">
        <f>tblGem[[#This Row],[Aantal]]/tblGem[[#This Row],[Inwoners]]*100000</f>
        <v>27.003805081625138</v>
      </c>
    </row>
    <row r="1514" spans="2:11" x14ac:dyDescent="0.3">
      <c r="B1514" s="63">
        <v>43913</v>
      </c>
      <c r="C1514" s="66" t="s">
        <v>87</v>
      </c>
      <c r="D1514" s="65">
        <v>31.9</v>
      </c>
      <c r="E1514" s="66">
        <v>6</v>
      </c>
      <c r="F1514" s="79">
        <f>tblGem[[#This Row],[Aantal]]-SUMIFS(tblGem[Aantal],tblGem[Datum],tblGem[[#This Row],[Datum]]-1,tblGem[Plaats],tblGem[[#This Row],[Plaats]])</f>
        <v>1</v>
      </c>
      <c r="G1514" s="59" t="str">
        <f>INDEX(tblGemProv[Grootte],MATCH(tblGem[[#This Row],[Plaats]],tblGemProv[Gemeentenaam],0))</f>
        <v>Klein</v>
      </c>
      <c r="H1514" s="59" t="str">
        <f>INDEX(tblGemProv[Provincie],MATCH(tblGem[[#This Row],[Plaats]],tblGemProv[Gemeentenaam],0))</f>
        <v>Gelderland</v>
      </c>
      <c r="I1514" s="68">
        <f>INDEX(tblGemProv[InwonerAantal],MATCH(tblGem[[#This Row],[Plaats]],tblGemProv[Gemeentenaam],0))</f>
        <v>18701</v>
      </c>
      <c r="J1514" s="69">
        <f>tblGem[[#This Row],[Aantal]]/INDEX($N$5:$N$16,MATCH(tblGem[[#This Row],[Prov]],$M$5:$M$16,0))*100000</f>
        <v>0.29124757354365294</v>
      </c>
      <c r="K1514" s="69">
        <f>tblGem[[#This Row],[Aantal]]/tblGem[[#This Row],[Inwoners]]*100000</f>
        <v>32.083845783647931</v>
      </c>
    </row>
    <row r="1515" spans="2:11" x14ac:dyDescent="0.3">
      <c r="B1515" s="63">
        <v>43913</v>
      </c>
      <c r="C1515" s="66" t="s">
        <v>88</v>
      </c>
      <c r="D1515" s="65">
        <v>7.9</v>
      </c>
      <c r="E1515" s="66">
        <v>2</v>
      </c>
      <c r="F1515" s="79">
        <f>tblGem[[#This Row],[Aantal]]-SUMIFS(tblGem[Aantal],tblGem[Datum],tblGem[[#This Row],[Datum]]-1,tblGem[Plaats],tblGem[[#This Row],[Plaats]])</f>
        <v>0</v>
      </c>
      <c r="G1515" s="59" t="str">
        <f>INDEX(tblGemProv[Grootte],MATCH(tblGem[[#This Row],[Plaats]],tblGemProv[Gemeentenaam],0))</f>
        <v>Klein</v>
      </c>
      <c r="H1515" s="59" t="str">
        <f>INDEX(tblGemProv[Provincie],MATCH(tblGem[[#This Row],[Plaats]],tblGemProv[Gemeentenaam],0))</f>
        <v>Gelderland</v>
      </c>
      <c r="I1515" s="68">
        <f>INDEX(tblGemProv[InwonerAantal],MATCH(tblGem[[#This Row],[Plaats]],tblGemProv[Gemeentenaam],0))</f>
        <v>25438</v>
      </c>
      <c r="J1515" s="69">
        <f>tblGem[[#This Row],[Aantal]]/INDEX($N$5:$N$16,MATCH(tblGem[[#This Row],[Prov]],$M$5:$M$16,0))*100000</f>
        <v>9.7082524514550975E-2</v>
      </c>
      <c r="K1515" s="69">
        <f>tblGem[[#This Row],[Aantal]]/tblGem[[#This Row],[Inwoners]]*100000</f>
        <v>7.8622533218020285</v>
      </c>
    </row>
    <row r="1516" spans="2:11" x14ac:dyDescent="0.3">
      <c r="B1516" s="63">
        <v>43913</v>
      </c>
      <c r="C1516" s="66" t="s">
        <v>89</v>
      </c>
      <c r="D1516" s="65">
        <v>44.3</v>
      </c>
      <c r="E1516" s="66">
        <v>14</v>
      </c>
      <c r="F1516" s="79">
        <f>tblGem[[#This Row],[Aantal]]-SUMIFS(tblGem[Aantal],tblGem[Datum],tblGem[[#This Row],[Datum]]-1,tblGem[Plaats],tblGem[[#This Row],[Plaats]])</f>
        <v>2</v>
      </c>
      <c r="G1516" s="59" t="str">
        <f>INDEX(tblGemProv[Grootte],MATCH(tblGem[[#This Row],[Plaats]],tblGemProv[Gemeentenaam],0))</f>
        <v>Klein</v>
      </c>
      <c r="H1516" s="59" t="str">
        <f>INDEX(tblGemProv[Provincie],MATCH(tblGem[[#This Row],[Plaats]],tblGemProv[Gemeentenaam],0))</f>
        <v>Limburg</v>
      </c>
      <c r="I1516" s="68">
        <f>INDEX(tblGemProv[InwonerAantal],MATCH(tblGem[[#This Row],[Plaats]],tblGemProv[Gemeentenaam],0))</f>
        <v>31751</v>
      </c>
      <c r="J1516" s="69">
        <f>tblGem[[#This Row],[Aantal]]/INDEX($N$5:$N$16,MATCH(tblGem[[#This Row],[Prov]],$M$5:$M$16,0))*100000</f>
        <v>1.2531350754297808</v>
      </c>
      <c r="K1516" s="69">
        <f>tblGem[[#This Row],[Aantal]]/tblGem[[#This Row],[Inwoners]]*100000</f>
        <v>44.093099429939215</v>
      </c>
    </row>
    <row r="1517" spans="2:11" x14ac:dyDescent="0.3">
      <c r="B1517" s="63">
        <v>43913</v>
      </c>
      <c r="C1517" s="66" t="s">
        <v>90</v>
      </c>
      <c r="D1517" s="65">
        <v>16.600000000000001</v>
      </c>
      <c r="E1517" s="66">
        <v>6</v>
      </c>
      <c r="F1517" s="79">
        <f>tblGem[[#This Row],[Aantal]]-SUMIFS(tblGem[Aantal],tblGem[Datum],tblGem[[#This Row],[Datum]]-1,tblGem[Plaats],tblGem[[#This Row],[Plaats]])</f>
        <v>1</v>
      </c>
      <c r="G1517" s="59" t="str">
        <f>INDEX(tblGemProv[Grootte],MATCH(tblGem[[#This Row],[Plaats]],tblGemProv[Gemeentenaam],0))</f>
        <v>Klein</v>
      </c>
      <c r="H1517" s="59" t="str">
        <f>INDEX(tblGemProv[Provincie],MATCH(tblGem[[#This Row],[Plaats]],tblGemProv[Gemeentenaam],0))</f>
        <v>Noord-Holland</v>
      </c>
      <c r="I1517" s="68">
        <f>INDEX(tblGemProv[InwonerAantal],MATCH(tblGem[[#This Row],[Plaats]],tblGemProv[Gemeentenaam],0))</f>
        <v>35953</v>
      </c>
      <c r="J1517" s="69">
        <f>tblGem[[#This Row],[Aantal]]/INDEX($N$5:$N$16,MATCH(tblGem[[#This Row],[Prov]],$M$5:$M$16,0))*100000</f>
        <v>0.21192561975881449</v>
      </c>
      <c r="K1517" s="69">
        <f>tblGem[[#This Row],[Aantal]]/tblGem[[#This Row],[Inwoners]]*100000</f>
        <v>16.688454370984342</v>
      </c>
    </row>
    <row r="1518" spans="2:11" x14ac:dyDescent="0.3">
      <c r="B1518" s="63">
        <v>43913</v>
      </c>
      <c r="C1518" s="66" t="s">
        <v>91</v>
      </c>
      <c r="D1518" s="65">
        <v>18.100000000000001</v>
      </c>
      <c r="E1518" s="66">
        <v>21</v>
      </c>
      <c r="F1518" s="79">
        <f>tblGem[[#This Row],[Aantal]]-SUMIFS(tblGem[Aantal],tblGem[Datum],tblGem[[#This Row],[Datum]]-1,tblGem[Plaats],tblGem[[#This Row],[Plaats]])</f>
        <v>5</v>
      </c>
      <c r="G1518" s="59" t="str">
        <f>INDEX(tblGemProv[Grootte],MATCH(tblGem[[#This Row],[Plaats]],tblGemProv[Gemeentenaam],0))</f>
        <v>Groot</v>
      </c>
      <c r="H1518" s="59" t="str">
        <f>INDEX(tblGemProv[Provincie],MATCH(tblGem[[#This Row],[Plaats]],tblGemProv[Gemeentenaam],0))</f>
        <v>Gelderland</v>
      </c>
      <c r="I1518" s="68">
        <f>INDEX(tblGemProv[InwonerAantal],MATCH(tblGem[[#This Row],[Plaats]],tblGemProv[Gemeentenaam],0))</f>
        <v>114682</v>
      </c>
      <c r="J1518" s="69">
        <f>tblGem[[#This Row],[Aantal]]/INDEX($N$5:$N$16,MATCH(tblGem[[#This Row],[Prov]],$M$5:$M$16,0))*100000</f>
        <v>1.0193665074027851</v>
      </c>
      <c r="K1518" s="69">
        <f>tblGem[[#This Row],[Aantal]]/tblGem[[#This Row],[Inwoners]]*100000</f>
        <v>18.31150485690867</v>
      </c>
    </row>
    <row r="1519" spans="2:11" x14ac:dyDescent="0.3">
      <c r="B1519" s="63">
        <v>43913</v>
      </c>
      <c r="C1519" s="66" t="s">
        <v>92</v>
      </c>
      <c r="D1519" s="65">
        <v>11</v>
      </c>
      <c r="E1519" s="66">
        <v>1</v>
      </c>
      <c r="F1519" s="79">
        <f>tblGem[[#This Row],[Aantal]]-SUMIFS(tblGem[Aantal],tblGem[Datum],tblGem[[#This Row],[Datum]]-1,tblGem[Plaats],tblGem[[#This Row],[Plaats]])</f>
        <v>0</v>
      </c>
      <c r="G1519" s="59" t="str">
        <f>INDEX(tblGemProv[Grootte],MATCH(tblGem[[#This Row],[Plaats]],tblGemProv[Gemeentenaam],0))</f>
        <v>Klein</v>
      </c>
      <c r="H1519" s="59" t="str">
        <f>INDEX(tblGemProv[Provincie],MATCH(tblGem[[#This Row],[Plaats]],tblGemProv[Gemeentenaam],0))</f>
        <v>Utrecht</v>
      </c>
      <c r="I1519" s="68">
        <f>INDEX(tblGemProv[InwonerAantal],MATCH(tblGem[[#This Row],[Plaats]],tblGemProv[Gemeentenaam],0))</f>
        <v>9112</v>
      </c>
      <c r="J1519" s="69">
        <f>tblGem[[#This Row],[Aantal]]/INDEX($N$5:$N$16,MATCH(tblGem[[#This Row],[Prov]],$M$5:$M$16,0))*100000</f>
        <v>7.5158697589961201E-2</v>
      </c>
      <c r="K1519" s="69">
        <f>tblGem[[#This Row],[Aantal]]/tblGem[[#This Row],[Inwoners]]*100000</f>
        <v>10.974539069359087</v>
      </c>
    </row>
    <row r="1520" spans="2:11" x14ac:dyDescent="0.3">
      <c r="B1520" s="63">
        <v>43913</v>
      </c>
      <c r="C1520" s="66" t="s">
        <v>93</v>
      </c>
      <c r="D1520" s="65">
        <v>52.3</v>
      </c>
      <c r="E1520" s="66">
        <v>10</v>
      </c>
      <c r="F1520" s="79">
        <f>tblGem[[#This Row],[Aantal]]-SUMIFS(tblGem[Aantal],tblGem[Datum],tblGem[[#This Row],[Datum]]-1,tblGem[Plaats],tblGem[[#This Row],[Plaats]])</f>
        <v>1</v>
      </c>
      <c r="G1520" s="59" t="str">
        <f>INDEX(tblGemProv[Grootte],MATCH(tblGem[[#This Row],[Plaats]],tblGemProv[Gemeentenaam],0))</f>
        <v>Klein</v>
      </c>
      <c r="H1520" s="59" t="str">
        <f>INDEX(tblGemProv[Provincie],MATCH(tblGem[[#This Row],[Plaats]],tblGemProv[Gemeentenaam],0))</f>
        <v>Noord-Brabant</v>
      </c>
      <c r="I1520" s="68">
        <f>INDEX(tblGemProv[InwonerAantal],MATCH(tblGem[[#This Row],[Plaats]],tblGemProv[Gemeentenaam],0))</f>
        <v>18778</v>
      </c>
      <c r="J1520" s="69">
        <f>tblGem[[#This Row],[Aantal]]/INDEX($N$5:$N$16,MATCH(tblGem[[#This Row],[Prov]],$M$5:$M$16,0))*100000</f>
        <v>0.3955248733727118</v>
      </c>
      <c r="K1520" s="69">
        <f>tblGem[[#This Row],[Aantal]]/tblGem[[#This Row],[Inwoners]]*100000</f>
        <v>53.253807647246781</v>
      </c>
    </row>
    <row r="1521" spans="2:11" x14ac:dyDescent="0.3">
      <c r="B1521" s="63">
        <v>43913</v>
      </c>
      <c r="C1521" s="66" t="s">
        <v>94</v>
      </c>
      <c r="D1521" s="65">
        <v>27.3</v>
      </c>
      <c r="E1521" s="66">
        <v>7</v>
      </c>
      <c r="F1521" s="79">
        <f>tblGem[[#This Row],[Aantal]]-SUMIFS(tblGem[Aantal],tblGem[Datum],tblGem[[#This Row],[Datum]]-1,tblGem[Plaats],tblGem[[#This Row],[Plaats]])</f>
        <v>1</v>
      </c>
      <c r="G1521" s="59" t="str">
        <f>INDEX(tblGemProv[Grootte],MATCH(tblGem[[#This Row],[Plaats]],tblGemProv[Gemeentenaam],0))</f>
        <v>Klein</v>
      </c>
      <c r="H1521" s="59" t="str">
        <f>INDEX(tblGemProv[Provincie],MATCH(tblGem[[#This Row],[Plaats]],tblGemProv[Gemeentenaam],0))</f>
        <v>Limburg</v>
      </c>
      <c r="I1521" s="68">
        <f>INDEX(tblGemProv[InwonerAantal],MATCH(tblGem[[#This Row],[Plaats]],tblGemProv[Gemeentenaam],0))</f>
        <v>25566</v>
      </c>
      <c r="J1521" s="69">
        <f>tblGem[[#This Row],[Aantal]]/INDEX($N$5:$N$16,MATCH(tblGem[[#This Row],[Prov]],$M$5:$M$16,0))*100000</f>
        <v>0.62656753771489038</v>
      </c>
      <c r="K1521" s="69">
        <f>tblGem[[#This Row],[Aantal]]/tblGem[[#This Row],[Inwoners]]*100000</f>
        <v>27.380114214190723</v>
      </c>
    </row>
    <row r="1522" spans="2:11" x14ac:dyDescent="0.3">
      <c r="B1522" s="63">
        <v>43913</v>
      </c>
      <c r="C1522" s="66" t="s">
        <v>95</v>
      </c>
      <c r="D1522" s="65">
        <v>23.7</v>
      </c>
      <c r="E1522" s="66">
        <v>55</v>
      </c>
      <c r="F1522" s="79">
        <f>tblGem[[#This Row],[Aantal]]-SUMIFS(tblGem[Aantal],tblGem[Datum],tblGem[[#This Row],[Datum]]-1,tblGem[Plaats],tblGem[[#This Row],[Plaats]])</f>
        <v>9</v>
      </c>
      <c r="G1522" s="59" t="str">
        <f>INDEX(tblGemProv[Grootte],MATCH(tblGem[[#This Row],[Plaats]],tblGemProv[Gemeentenaam],0))</f>
        <v>Groot</v>
      </c>
      <c r="H1522" s="59" t="str">
        <f>INDEX(tblGemProv[Provincie],MATCH(tblGem[[#This Row],[Plaats]],tblGemProv[Gemeentenaam],0))</f>
        <v>Noord-Brabant</v>
      </c>
      <c r="I1522" s="68">
        <f>INDEX(tblGemProv[InwonerAantal],MATCH(tblGem[[#This Row],[Plaats]],tblGemProv[Gemeentenaam],0))</f>
        <v>229126</v>
      </c>
      <c r="J1522" s="69">
        <f>tblGem[[#This Row],[Aantal]]/INDEX($N$5:$N$16,MATCH(tblGem[[#This Row],[Prov]],$M$5:$M$16,0))*100000</f>
        <v>2.1753868035499146</v>
      </c>
      <c r="K1522" s="69">
        <f>tblGem[[#This Row],[Aantal]]/tblGem[[#This Row],[Inwoners]]*100000</f>
        <v>24.004259664987824</v>
      </c>
    </row>
    <row r="1523" spans="2:11" x14ac:dyDescent="0.3">
      <c r="B1523" s="63">
        <v>43913</v>
      </c>
      <c r="C1523" s="66" t="s">
        <v>96</v>
      </c>
      <c r="D1523" s="65">
        <v>17.3</v>
      </c>
      <c r="E1523" s="66">
        <v>4</v>
      </c>
      <c r="F1523" s="79">
        <f>tblGem[[#This Row],[Aantal]]-SUMIFS(tblGem[Aantal],tblGem[Datum],tblGem[[#This Row],[Datum]]-1,tblGem[Plaats],tblGem[[#This Row],[Plaats]])</f>
        <v>1</v>
      </c>
      <c r="G1523" s="59" t="str">
        <f>INDEX(tblGemProv[Grootte],MATCH(tblGem[[#This Row],[Plaats]],tblGemProv[Gemeentenaam],0))</f>
        <v>Klein</v>
      </c>
      <c r="H1523" s="59" t="str">
        <f>INDEX(tblGemProv[Provincie],MATCH(tblGem[[#This Row],[Plaats]],tblGemProv[Gemeentenaam],0))</f>
        <v>Gelderland</v>
      </c>
      <c r="I1523" s="68">
        <f>INDEX(tblGemProv[InwonerAantal],MATCH(tblGem[[#This Row],[Plaats]],tblGemProv[Gemeentenaam],0))</f>
        <v>23107</v>
      </c>
      <c r="J1523" s="69">
        <f>tblGem[[#This Row],[Aantal]]/INDEX($N$5:$N$16,MATCH(tblGem[[#This Row],[Prov]],$M$5:$M$16,0))*100000</f>
        <v>0.19416504902910195</v>
      </c>
      <c r="K1523" s="69">
        <f>tblGem[[#This Row],[Aantal]]/tblGem[[#This Row],[Inwoners]]*100000</f>
        <v>17.310771627645302</v>
      </c>
    </row>
    <row r="1524" spans="2:11" x14ac:dyDescent="0.3">
      <c r="B1524" s="63">
        <v>43913</v>
      </c>
      <c r="C1524" s="66" t="s">
        <v>97</v>
      </c>
      <c r="D1524" s="65">
        <v>5.6</v>
      </c>
      <c r="E1524" s="66">
        <v>6</v>
      </c>
      <c r="F1524" s="79">
        <f>tblGem[[#This Row],[Aantal]]-SUMIFS(tblGem[Aantal],tblGem[Datum],tblGem[[#This Row],[Datum]]-1,tblGem[Plaats],tblGem[[#This Row],[Plaats]])</f>
        <v>2</v>
      </c>
      <c r="G1524" s="59" t="str">
        <f>INDEX(tblGemProv[Grootte],MATCH(tblGem[[#This Row],[Plaats]],tblGemProv[Gemeentenaam],0))</f>
        <v>Groot</v>
      </c>
      <c r="H1524" s="59" t="str">
        <f>INDEX(tblGemProv[Provincie],MATCH(tblGem[[#This Row],[Plaats]],tblGemProv[Gemeentenaam],0))</f>
        <v>Drenthe</v>
      </c>
      <c r="I1524" s="68">
        <f>INDEX(tblGemProv[InwonerAantal],MATCH(tblGem[[#This Row],[Plaats]],tblGemProv[Gemeentenaam],0))</f>
        <v>107192</v>
      </c>
      <c r="J1524" s="69">
        <f>tblGem[[#This Row],[Aantal]]/INDEX($N$5:$N$16,MATCH(tblGem[[#This Row],[Prov]],$M$5:$M$16,0))*100000</f>
        <v>1.2192643771591141</v>
      </c>
      <c r="K1524" s="69">
        <f>tblGem[[#This Row],[Aantal]]/tblGem[[#This Row],[Inwoners]]*100000</f>
        <v>5.5974326442271813</v>
      </c>
    </row>
    <row r="1525" spans="2:11" x14ac:dyDescent="0.3">
      <c r="B1525" s="63">
        <v>43913</v>
      </c>
      <c r="C1525" s="66" t="s">
        <v>98</v>
      </c>
      <c r="D1525" s="65">
        <v>43.2</v>
      </c>
      <c r="E1525" s="66">
        <v>8</v>
      </c>
      <c r="F1525" s="79">
        <f>tblGem[[#This Row],[Aantal]]-SUMIFS(tblGem[Aantal],tblGem[Datum],tblGem[[#This Row],[Datum]]-1,tblGem[Plaats],tblGem[[#This Row],[Plaats]])</f>
        <v>1</v>
      </c>
      <c r="G1525" s="59" t="str">
        <f>INDEX(tblGemProv[Grootte],MATCH(tblGem[[#This Row],[Plaats]],tblGemProv[Gemeentenaam],0))</f>
        <v>Klein</v>
      </c>
      <c r="H1525" s="59" t="str">
        <f>INDEX(tblGemProv[Provincie],MATCH(tblGem[[#This Row],[Plaats]],tblGemProv[Gemeentenaam],0))</f>
        <v>Noord-Holland</v>
      </c>
      <c r="I1525" s="68">
        <f>INDEX(tblGemProv[InwonerAantal],MATCH(tblGem[[#This Row],[Plaats]],tblGemProv[Gemeentenaam],0))</f>
        <v>18476</v>
      </c>
      <c r="J1525" s="69">
        <f>tblGem[[#This Row],[Aantal]]/INDEX($N$5:$N$16,MATCH(tblGem[[#This Row],[Prov]],$M$5:$M$16,0))*100000</f>
        <v>0.28256749301175271</v>
      </c>
      <c r="K1525" s="69">
        <f>tblGem[[#This Row],[Aantal]]/tblGem[[#This Row],[Inwoners]]*100000</f>
        <v>43.299415457891314</v>
      </c>
    </row>
    <row r="1526" spans="2:11" x14ac:dyDescent="0.3">
      <c r="B1526" s="63">
        <v>43913</v>
      </c>
      <c r="C1526" s="66" t="s">
        <v>99</v>
      </c>
      <c r="D1526" s="65">
        <v>12.6</v>
      </c>
      <c r="E1526" s="66">
        <v>20</v>
      </c>
      <c r="F1526" s="79">
        <f>tblGem[[#This Row],[Aantal]]-SUMIFS(tblGem[Aantal],tblGem[Datum],tblGem[[#This Row],[Datum]]-1,tblGem[Plaats],tblGem[[#This Row],[Plaats]])</f>
        <v>2</v>
      </c>
      <c r="G1526" s="59" t="str">
        <f>INDEX(tblGemProv[Grootte],MATCH(tblGem[[#This Row],[Plaats]],tblGemProv[Gemeentenaam],0))</f>
        <v>Groot</v>
      </c>
      <c r="H1526" s="59" t="str">
        <f>INDEX(tblGemProv[Provincie],MATCH(tblGem[[#This Row],[Plaats]],tblGemProv[Gemeentenaam],0))</f>
        <v>Overijssel</v>
      </c>
      <c r="I1526" s="68">
        <f>INDEX(tblGemProv[InwonerAantal],MATCH(tblGem[[#This Row],[Plaats]],tblGemProv[Gemeentenaam],0))</f>
        <v>158261</v>
      </c>
      <c r="J1526" s="69">
        <f>tblGem[[#This Row],[Aantal]]/INDEX($N$5:$N$16,MATCH(tblGem[[#This Row],[Prov]],$M$5:$M$16,0))*100000</f>
        <v>1.7368634504008247</v>
      </c>
      <c r="K1526" s="69">
        <f>tblGem[[#This Row],[Aantal]]/tblGem[[#This Row],[Inwoners]]*100000</f>
        <v>12.637352221962455</v>
      </c>
    </row>
    <row r="1527" spans="2:11" x14ac:dyDescent="0.3">
      <c r="B1527" s="63">
        <v>43913</v>
      </c>
      <c r="C1527" s="66" t="s">
        <v>100</v>
      </c>
      <c r="D1527" s="65">
        <v>30.2</v>
      </c>
      <c r="E1527" s="66">
        <v>10</v>
      </c>
      <c r="F1527" s="79">
        <f>tblGem[[#This Row],[Aantal]]-SUMIFS(tblGem[Aantal],tblGem[Datum],tblGem[[#This Row],[Datum]]-1,tblGem[Plaats],tblGem[[#This Row],[Plaats]])</f>
        <v>2</v>
      </c>
      <c r="G1527" s="59" t="str">
        <f>INDEX(tblGemProv[Grootte],MATCH(tblGem[[#This Row],[Plaats]],tblGemProv[Gemeentenaam],0))</f>
        <v>Klein</v>
      </c>
      <c r="H1527" s="59" t="str">
        <f>INDEX(tblGemProv[Provincie],MATCH(tblGem[[#This Row],[Plaats]],tblGemProv[Gemeentenaam],0))</f>
        <v>Gelderland</v>
      </c>
      <c r="I1527" s="68">
        <f>INDEX(tblGemProv[InwonerAantal],MATCH(tblGem[[#This Row],[Plaats]],tblGemProv[Gemeentenaam],0))</f>
        <v>32863</v>
      </c>
      <c r="J1527" s="69">
        <f>tblGem[[#This Row],[Aantal]]/INDEX($N$5:$N$16,MATCH(tblGem[[#This Row],[Prov]],$M$5:$M$16,0))*100000</f>
        <v>0.48541262257275486</v>
      </c>
      <c r="K1527" s="69">
        <f>tblGem[[#This Row],[Aantal]]/tblGem[[#This Row],[Inwoners]]*100000</f>
        <v>30.429358244834614</v>
      </c>
    </row>
    <row r="1528" spans="2:11" x14ac:dyDescent="0.3">
      <c r="B1528" s="63">
        <v>43913</v>
      </c>
      <c r="C1528" s="66" t="s">
        <v>101</v>
      </c>
      <c r="D1528" s="65">
        <v>48.4</v>
      </c>
      <c r="E1528" s="66">
        <v>13</v>
      </c>
      <c r="F1528" s="79">
        <f>tblGem[[#This Row],[Aantal]]-SUMIFS(tblGem[Aantal],tblGem[Datum],tblGem[[#This Row],[Datum]]-1,tblGem[Plaats],tblGem[[#This Row],[Plaats]])</f>
        <v>0</v>
      </c>
      <c r="G1528" s="59" t="str">
        <f>INDEX(tblGemProv[Grootte],MATCH(tblGem[[#This Row],[Plaats]],tblGemProv[Gemeentenaam],0))</f>
        <v>Klein</v>
      </c>
      <c r="H1528" s="59" t="str">
        <f>INDEX(tblGemProv[Provincie],MATCH(tblGem[[#This Row],[Plaats]],tblGemProv[Gemeentenaam],0))</f>
        <v>Gelderland</v>
      </c>
      <c r="I1528" s="68">
        <f>INDEX(tblGemProv[InwonerAantal],MATCH(tblGem[[#This Row],[Plaats]],tblGemProv[Gemeentenaam],0))</f>
        <v>26793</v>
      </c>
      <c r="J1528" s="69">
        <f>tblGem[[#This Row],[Aantal]]/INDEX($N$5:$N$16,MATCH(tblGem[[#This Row],[Prov]],$M$5:$M$16,0))*100000</f>
        <v>0.63103640934458127</v>
      </c>
      <c r="K1528" s="69">
        <f>tblGem[[#This Row],[Aantal]]/tblGem[[#This Row],[Inwoners]]*100000</f>
        <v>48.520135856380399</v>
      </c>
    </row>
    <row r="1529" spans="2:11" x14ac:dyDescent="0.3">
      <c r="B1529" s="63">
        <v>43913</v>
      </c>
      <c r="C1529" s="66" t="s">
        <v>102</v>
      </c>
      <c r="D1529" s="65">
        <v>54.8</v>
      </c>
      <c r="E1529" s="66">
        <v>24</v>
      </c>
      <c r="F1529" s="79">
        <f>tblGem[[#This Row],[Aantal]]-SUMIFS(tblGem[Aantal],tblGem[Datum],tblGem[[#This Row],[Datum]]-1,tblGem[Plaats],tblGem[[#This Row],[Plaats]])</f>
        <v>4</v>
      </c>
      <c r="G1529" s="59" t="str">
        <f>INDEX(tblGemProv[Grootte],MATCH(tblGem[[#This Row],[Plaats]],tblGemProv[Gemeentenaam],0))</f>
        <v>Klein</v>
      </c>
      <c r="H1529" s="59" t="str">
        <f>INDEX(tblGemProv[Provincie],MATCH(tblGem[[#This Row],[Plaats]],tblGemProv[Gemeentenaam],0))</f>
        <v>Noord-Brabant</v>
      </c>
      <c r="I1529" s="68">
        <f>INDEX(tblGemProv[InwonerAantal],MATCH(tblGem[[#This Row],[Plaats]],tblGemProv[Gemeentenaam],0))</f>
        <v>43532</v>
      </c>
      <c r="J1529" s="69">
        <f>tblGem[[#This Row],[Aantal]]/INDEX($N$5:$N$16,MATCH(tblGem[[#This Row],[Prov]],$M$5:$M$16,0))*100000</f>
        <v>0.94925969609450822</v>
      </c>
      <c r="K1529" s="69">
        <f>tblGem[[#This Row],[Aantal]]/tblGem[[#This Row],[Inwoners]]*100000</f>
        <v>55.131857024717455</v>
      </c>
    </row>
    <row r="1530" spans="2:11" x14ac:dyDescent="0.3">
      <c r="B1530" s="63">
        <v>43913</v>
      </c>
      <c r="C1530" s="66" t="s">
        <v>103</v>
      </c>
      <c r="D1530" s="65">
        <v>46.5</v>
      </c>
      <c r="E1530" s="66">
        <v>10</v>
      </c>
      <c r="F1530" s="79">
        <f>tblGem[[#This Row],[Aantal]]-SUMIFS(tblGem[Aantal],tblGem[Datum],tblGem[[#This Row],[Datum]]-1,tblGem[Plaats],tblGem[[#This Row],[Plaats]])</f>
        <v>2</v>
      </c>
      <c r="G1530" s="59" t="str">
        <f>INDEX(tblGemProv[Grootte],MATCH(tblGem[[#This Row],[Plaats]],tblGemProv[Gemeentenaam],0))</f>
        <v>Klein</v>
      </c>
      <c r="H1530" s="59" t="str">
        <f>INDEX(tblGemProv[Provincie],MATCH(tblGem[[#This Row],[Plaats]],tblGemProv[Gemeentenaam],0))</f>
        <v>Noord-Brabant</v>
      </c>
      <c r="I1530" s="68">
        <f>INDEX(tblGemProv[InwonerAantal],MATCH(tblGem[[#This Row],[Plaats]],tblGemProv[Gemeentenaam],0))</f>
        <v>21517</v>
      </c>
      <c r="J1530" s="69">
        <f>tblGem[[#This Row],[Aantal]]/INDEX($N$5:$N$16,MATCH(tblGem[[#This Row],[Prov]],$M$5:$M$16,0))*100000</f>
        <v>0.3955248733727118</v>
      </c>
      <c r="K1530" s="69">
        <f>tblGem[[#This Row],[Aantal]]/tblGem[[#This Row],[Inwoners]]*100000</f>
        <v>46.474880327183158</v>
      </c>
    </row>
    <row r="1531" spans="2:11" x14ac:dyDescent="0.3">
      <c r="B1531" s="63">
        <v>43913</v>
      </c>
      <c r="C1531" s="66" t="s">
        <v>104</v>
      </c>
      <c r="D1531" s="65">
        <v>20.2</v>
      </c>
      <c r="E1531" s="66">
        <v>8</v>
      </c>
      <c r="F1531" s="79">
        <f>tblGem[[#This Row],[Aantal]]-SUMIFS(tblGem[Aantal],tblGem[Datum],tblGem[[#This Row],[Datum]]-1,tblGem[Plaats],tblGem[[#This Row],[Plaats]])</f>
        <v>2</v>
      </c>
      <c r="G1531" s="59" t="str">
        <f>INDEX(tblGemProv[Grootte],MATCH(tblGem[[#This Row],[Plaats]],tblGemProv[Gemeentenaam],0))</f>
        <v>Klein</v>
      </c>
      <c r="H1531" s="59" t="str">
        <f>INDEX(tblGemProv[Provincie],MATCH(tblGem[[#This Row],[Plaats]],tblGemProv[Gemeentenaam],0))</f>
        <v>Noord-Brabant</v>
      </c>
      <c r="I1531" s="68">
        <f>INDEX(tblGemProv[InwonerAantal],MATCH(tblGem[[#This Row],[Plaats]],tblGemProv[Gemeentenaam],0))</f>
        <v>39252</v>
      </c>
      <c r="J1531" s="69">
        <f>tblGem[[#This Row],[Aantal]]/INDEX($N$5:$N$16,MATCH(tblGem[[#This Row],[Prov]],$M$5:$M$16,0))*100000</f>
        <v>0.31641989869816944</v>
      </c>
      <c r="K1531" s="69">
        <f>tblGem[[#This Row],[Aantal]]/tblGem[[#This Row],[Inwoners]]*100000</f>
        <v>20.381127076327321</v>
      </c>
    </row>
    <row r="1532" spans="2:11" x14ac:dyDescent="0.3">
      <c r="B1532" s="63">
        <v>43913</v>
      </c>
      <c r="C1532" s="66" t="s">
        <v>105</v>
      </c>
      <c r="D1532" s="65">
        <v>183.9</v>
      </c>
      <c r="E1532" s="66">
        <v>56</v>
      </c>
      <c r="F1532" s="79">
        <f>tblGem[[#This Row],[Aantal]]-SUMIFS(tblGem[Aantal],tblGem[Datum],tblGem[[#This Row],[Datum]]-1,tblGem[Plaats],tblGem[[#This Row],[Plaats]])</f>
        <v>6</v>
      </c>
      <c r="G1532" s="59" t="str">
        <f>INDEX(tblGemProv[Grootte],MATCH(tblGem[[#This Row],[Plaats]],tblGemProv[Gemeentenaam],0))</f>
        <v>Klein</v>
      </c>
      <c r="H1532" s="59" t="str">
        <f>INDEX(tblGemProv[Provincie],MATCH(tblGem[[#This Row],[Plaats]],tblGemProv[Gemeentenaam],0))</f>
        <v>Noord-Brabant</v>
      </c>
      <c r="I1532" s="68">
        <f>INDEX(tblGemProv[InwonerAantal],MATCH(tblGem[[#This Row],[Plaats]],tblGemProv[Gemeentenaam],0))</f>
        <v>30340</v>
      </c>
      <c r="J1532" s="69">
        <f>tblGem[[#This Row],[Aantal]]/INDEX($N$5:$N$16,MATCH(tblGem[[#This Row],[Prov]],$M$5:$M$16,0))*100000</f>
        <v>2.2149392908871861</v>
      </c>
      <c r="K1532" s="69">
        <f>tblGem[[#This Row],[Aantal]]/tblGem[[#This Row],[Inwoners]]*100000</f>
        <v>184.57481872116017</v>
      </c>
    </row>
    <row r="1533" spans="2:11" x14ac:dyDescent="0.3">
      <c r="B1533" s="63">
        <v>43913</v>
      </c>
      <c r="C1533" s="66" t="s">
        <v>106</v>
      </c>
      <c r="D1533" s="65">
        <v>41</v>
      </c>
      <c r="E1533" s="66">
        <v>7</v>
      </c>
      <c r="F1533" s="79">
        <f>tblGem[[#This Row],[Aantal]]-SUMIFS(tblGem[Aantal],tblGem[Datum],tblGem[[#This Row],[Datum]]-1,tblGem[Plaats],tblGem[[#This Row],[Plaats]])</f>
        <v>0</v>
      </c>
      <c r="G1533" s="59" t="str">
        <f>INDEX(tblGemProv[Grootte],MATCH(tblGem[[#This Row],[Plaats]],tblGemProv[Gemeentenaam],0))</f>
        <v>Klein</v>
      </c>
      <c r="H1533" s="59" t="str">
        <f>INDEX(tblGemProv[Provincie],MATCH(tblGem[[#This Row],[Plaats]],tblGemProv[Gemeentenaam],0))</f>
        <v>Limburg</v>
      </c>
      <c r="I1533" s="68">
        <f>INDEX(tblGemProv[InwonerAantal],MATCH(tblGem[[#This Row],[Plaats]],tblGemProv[Gemeentenaam],0))</f>
        <v>17052</v>
      </c>
      <c r="J1533" s="69">
        <f>tblGem[[#This Row],[Aantal]]/INDEX($N$5:$N$16,MATCH(tblGem[[#This Row],[Prov]],$M$5:$M$16,0))*100000</f>
        <v>0.62656753771489038</v>
      </c>
      <c r="K1533" s="69">
        <f>tblGem[[#This Row],[Aantal]]/tblGem[[#This Row],[Inwoners]]*100000</f>
        <v>41.050903119868636</v>
      </c>
    </row>
    <row r="1534" spans="2:11" x14ac:dyDescent="0.3">
      <c r="B1534" s="63">
        <v>43913</v>
      </c>
      <c r="C1534" s="66" t="s">
        <v>107</v>
      </c>
      <c r="D1534" s="65">
        <v>49.2</v>
      </c>
      <c r="E1534" s="66">
        <v>13</v>
      </c>
      <c r="F1534" s="79">
        <f>tblGem[[#This Row],[Aantal]]-SUMIFS(tblGem[Aantal],tblGem[Datum],tblGem[[#This Row],[Datum]]-1,tblGem[Plaats],tblGem[[#This Row],[Plaats]])</f>
        <v>1</v>
      </c>
      <c r="G1534" s="59" t="str">
        <f>INDEX(tblGemProv[Grootte],MATCH(tblGem[[#This Row],[Plaats]],tblGemProv[Gemeentenaam],0))</f>
        <v>Klein</v>
      </c>
      <c r="H1534" s="59" t="str">
        <f>INDEX(tblGemProv[Provincie],MATCH(tblGem[[#This Row],[Plaats]],tblGemProv[Gemeentenaam],0))</f>
        <v>Noord-Brabant</v>
      </c>
      <c r="I1534" s="68">
        <f>INDEX(tblGemProv[InwonerAantal],MATCH(tblGem[[#This Row],[Plaats]],tblGemProv[Gemeentenaam],0))</f>
        <v>26313</v>
      </c>
      <c r="J1534" s="69">
        <f>tblGem[[#This Row],[Aantal]]/INDEX($N$5:$N$16,MATCH(tblGem[[#This Row],[Prov]],$M$5:$M$16,0))*100000</f>
        <v>0.51418233538452529</v>
      </c>
      <c r="K1534" s="69">
        <f>tblGem[[#This Row],[Aantal]]/tblGem[[#This Row],[Inwoners]]*100000</f>
        <v>49.405236955117246</v>
      </c>
    </row>
    <row r="1535" spans="2:11" x14ac:dyDescent="0.3">
      <c r="B1535" s="63">
        <v>43913</v>
      </c>
      <c r="C1535" s="66" t="s">
        <v>108</v>
      </c>
      <c r="D1535" s="65">
        <v>72.599999999999994</v>
      </c>
      <c r="E1535" s="66">
        <v>36</v>
      </c>
      <c r="F1535" s="79">
        <f>tblGem[[#This Row],[Aantal]]-SUMIFS(tblGem[Aantal],tblGem[Datum],tblGem[[#This Row],[Datum]]-1,tblGem[Plaats],tblGem[[#This Row],[Plaats]])</f>
        <v>11</v>
      </c>
      <c r="G1535" s="59" t="str">
        <f>INDEX(tblGemProv[Grootte],MATCH(tblGem[[#This Row],[Plaats]],tblGemProv[Gemeentenaam],0))</f>
        <v>Klein</v>
      </c>
      <c r="H1535" s="59" t="str">
        <f>INDEX(tblGemProv[Provincie],MATCH(tblGem[[#This Row],[Plaats]],tblGemProv[Gemeentenaam],0))</f>
        <v>Zuid-Holland</v>
      </c>
      <c r="I1535" s="68">
        <f>INDEX(tblGemProv[InwonerAantal],MATCH(tblGem[[#This Row],[Plaats]],tblGemProv[Gemeentenaam],0))</f>
        <v>49129</v>
      </c>
      <c r="J1535" s="69">
        <f>tblGem[[#This Row],[Aantal]]/INDEX($N$5:$N$16,MATCH(tblGem[[#This Row],[Prov]],$M$5:$M$16,0))*100000</f>
        <v>0.98738072577968794</v>
      </c>
      <c r="K1535" s="69">
        <f>tblGem[[#This Row],[Aantal]]/tblGem[[#This Row],[Inwoners]]*100000</f>
        <v>73.276476215677093</v>
      </c>
    </row>
    <row r="1536" spans="2:11" x14ac:dyDescent="0.3">
      <c r="B1536" s="63">
        <v>43913</v>
      </c>
      <c r="C1536" s="66" t="s">
        <v>109</v>
      </c>
      <c r="D1536" s="65">
        <v>8</v>
      </c>
      <c r="E1536" s="66">
        <v>3</v>
      </c>
      <c r="F1536" s="79">
        <f>tblGem[[#This Row],[Aantal]]-SUMIFS(tblGem[Aantal],tblGem[Datum],tblGem[[#This Row],[Datum]]-1,tblGem[Plaats],tblGem[[#This Row],[Plaats]])</f>
        <v>0</v>
      </c>
      <c r="G1536" s="59" t="str">
        <f>INDEX(tblGemProv[Grootte],MATCH(tblGem[[#This Row],[Plaats]],tblGemProv[Gemeentenaam],0))</f>
        <v>Klein</v>
      </c>
      <c r="H1536" s="59" t="str">
        <f>INDEX(tblGemProv[Provincie],MATCH(tblGem[[#This Row],[Plaats]],tblGemProv[Gemeentenaam],0))</f>
        <v>Zeeland</v>
      </c>
      <c r="I1536" s="68">
        <f>INDEX(tblGemProv[InwonerAantal],MATCH(tblGem[[#This Row],[Plaats]],tblGemProv[Gemeentenaam],0))</f>
        <v>37636</v>
      </c>
      <c r="J1536" s="69">
        <f>tblGem[[#This Row],[Aantal]]/INDEX($N$5:$N$16,MATCH(tblGem[[#This Row],[Prov]],$M$5:$M$16,0))*100000</f>
        <v>0.78471582824139952</v>
      </c>
      <c r="K1536" s="69">
        <f>tblGem[[#This Row],[Aantal]]/tblGem[[#This Row],[Inwoners]]*100000</f>
        <v>7.9710915081305131</v>
      </c>
    </row>
    <row r="1537" spans="2:11" x14ac:dyDescent="0.3">
      <c r="B1537" s="63">
        <v>43913</v>
      </c>
      <c r="C1537" s="66" t="s">
        <v>110</v>
      </c>
      <c r="D1537" s="65">
        <v>54.6</v>
      </c>
      <c r="E1537" s="66">
        <v>13</v>
      </c>
      <c r="F1537" s="79">
        <f>tblGem[[#This Row],[Aantal]]-SUMIFS(tblGem[Aantal],tblGem[Datum],tblGem[[#This Row],[Datum]]-1,tblGem[Plaats],tblGem[[#This Row],[Plaats]])</f>
        <v>0</v>
      </c>
      <c r="G1537" s="59" t="str">
        <f>INDEX(tblGemProv[Grootte],MATCH(tblGem[[#This Row],[Plaats]],tblGemProv[Gemeentenaam],0))</f>
        <v>Klein</v>
      </c>
      <c r="H1537" s="59" t="str">
        <f>INDEX(tblGemProv[Provincie],MATCH(tblGem[[#This Row],[Plaats]],tblGemProv[Gemeentenaam],0))</f>
        <v>Noord-Brabant</v>
      </c>
      <c r="I1537" s="68">
        <f>INDEX(tblGemProv[InwonerAantal],MATCH(tblGem[[#This Row],[Plaats]],tblGemProv[Gemeentenaam],0))</f>
        <v>23621</v>
      </c>
      <c r="J1537" s="69">
        <f>tblGem[[#This Row],[Aantal]]/INDEX($N$5:$N$16,MATCH(tblGem[[#This Row],[Prov]],$M$5:$M$16,0))*100000</f>
        <v>0.51418233538452529</v>
      </c>
      <c r="K1537" s="69">
        <f>tblGem[[#This Row],[Aantal]]/tblGem[[#This Row],[Inwoners]]*100000</f>
        <v>55.035773252614199</v>
      </c>
    </row>
    <row r="1538" spans="2:11" x14ac:dyDescent="0.3">
      <c r="B1538" s="63">
        <v>43913</v>
      </c>
      <c r="C1538" s="66" t="s">
        <v>111</v>
      </c>
      <c r="D1538" s="65">
        <v>19.100000000000001</v>
      </c>
      <c r="E1538" s="66">
        <v>11</v>
      </c>
      <c r="F1538" s="79">
        <f>tblGem[[#This Row],[Aantal]]-SUMIFS(tblGem[Aantal],tblGem[Datum],tblGem[[#This Row],[Datum]]-1,tblGem[Plaats],tblGem[[#This Row],[Plaats]])</f>
        <v>0</v>
      </c>
      <c r="G1538" s="59" t="str">
        <f>INDEX(tblGemProv[Grootte],MATCH(tblGem[[#This Row],[Plaats]],tblGemProv[Gemeentenaam],0))</f>
        <v>Middelgroot</v>
      </c>
      <c r="H1538" s="59" t="str">
        <f>INDEX(tblGemProv[Provincie],MATCH(tblGem[[#This Row],[Plaats]],tblGemProv[Gemeentenaam],0))</f>
        <v>Noord-Holland</v>
      </c>
      <c r="I1538" s="68">
        <f>INDEX(tblGemProv[InwonerAantal],MATCH(tblGem[[#This Row],[Plaats]],tblGemProv[Gemeentenaam],0))</f>
        <v>57337</v>
      </c>
      <c r="J1538" s="69">
        <f>tblGem[[#This Row],[Aantal]]/INDEX($N$5:$N$16,MATCH(tblGem[[#This Row],[Prov]],$M$5:$M$16,0))*100000</f>
        <v>0.38853030289115992</v>
      </c>
      <c r="K1538" s="69">
        <f>tblGem[[#This Row],[Aantal]]/tblGem[[#This Row],[Inwoners]]*100000</f>
        <v>19.184819575492266</v>
      </c>
    </row>
    <row r="1539" spans="2:11" x14ac:dyDescent="0.3">
      <c r="B1539" s="63">
        <v>43913</v>
      </c>
      <c r="C1539" s="66" t="s">
        <v>112</v>
      </c>
      <c r="D1539" s="65">
        <v>5.5</v>
      </c>
      <c r="E1539" s="66">
        <v>2</v>
      </c>
      <c r="F1539" s="79">
        <f>tblGem[[#This Row],[Aantal]]-SUMIFS(tblGem[Aantal],tblGem[Datum],tblGem[[#This Row],[Datum]]-1,tblGem[Plaats],tblGem[[#This Row],[Plaats]])</f>
        <v>0</v>
      </c>
      <c r="G1539" s="59" t="str">
        <f>INDEX(tblGemProv[Grootte],MATCH(tblGem[[#This Row],[Plaats]],tblGemProv[Gemeentenaam],0))</f>
        <v>Klein</v>
      </c>
      <c r="H1539" s="59" t="str">
        <f>INDEX(tblGemProv[Provincie],MATCH(tblGem[[#This Row],[Plaats]],tblGemProv[Gemeentenaam],0))</f>
        <v>Zuid-Holland</v>
      </c>
      <c r="I1539" s="68">
        <f>INDEX(tblGemProv[InwonerAantal],MATCH(tblGem[[#This Row],[Plaats]],tblGemProv[Gemeentenaam],0))</f>
        <v>36284</v>
      </c>
      <c r="J1539" s="69">
        <f>tblGem[[#This Row],[Aantal]]/INDEX($N$5:$N$16,MATCH(tblGem[[#This Row],[Prov]],$M$5:$M$16,0))*100000</f>
        <v>5.4854484765538218E-2</v>
      </c>
      <c r="K1539" s="69">
        <f>tblGem[[#This Row],[Aantal]]/tblGem[[#This Row],[Inwoners]]*100000</f>
        <v>5.512071436445817</v>
      </c>
    </row>
    <row r="1540" spans="2:11" x14ac:dyDescent="0.3">
      <c r="B1540" s="63">
        <v>43913</v>
      </c>
      <c r="C1540" s="66" t="s">
        <v>113</v>
      </c>
      <c r="D1540" s="65">
        <v>21.9</v>
      </c>
      <c r="E1540" s="66">
        <v>16</v>
      </c>
      <c r="F1540" s="79">
        <f>tblGem[[#This Row],[Aantal]]-SUMIFS(tblGem[Aantal],tblGem[Datum],tblGem[[#This Row],[Datum]]-1,tblGem[Plaats],tblGem[[#This Row],[Plaats]])</f>
        <v>1</v>
      </c>
      <c r="G1540" s="59" t="str">
        <f>INDEX(tblGemProv[Grootte],MATCH(tblGem[[#This Row],[Plaats]],tblGemProv[Gemeentenaam],0))</f>
        <v>Middelgroot</v>
      </c>
      <c r="H1540" s="59" t="str">
        <f>INDEX(tblGemProv[Provincie],MATCH(tblGem[[#This Row],[Plaats]],tblGemProv[Gemeentenaam],0))</f>
        <v>Zuid-Holland</v>
      </c>
      <c r="I1540" s="68">
        <f>INDEX(tblGemProv[InwonerAantal],MATCH(tblGem[[#This Row],[Plaats]],tblGemProv[Gemeentenaam],0))</f>
        <v>72700</v>
      </c>
      <c r="J1540" s="69">
        <f>tblGem[[#This Row],[Aantal]]/INDEX($N$5:$N$16,MATCH(tblGem[[#This Row],[Prov]],$M$5:$M$16,0))*100000</f>
        <v>0.43883587812430574</v>
      </c>
      <c r="K1540" s="69">
        <f>tblGem[[#This Row],[Aantal]]/tblGem[[#This Row],[Inwoners]]*100000</f>
        <v>22.008253094910593</v>
      </c>
    </row>
    <row r="1541" spans="2:11" x14ac:dyDescent="0.3">
      <c r="B1541" s="63">
        <v>43913</v>
      </c>
      <c r="C1541" s="66" t="s">
        <v>114</v>
      </c>
      <c r="D1541" s="65">
        <v>88.1</v>
      </c>
      <c r="E1541" s="66">
        <v>11</v>
      </c>
      <c r="F1541" s="79">
        <f>tblGem[[#This Row],[Aantal]]-SUMIFS(tblGem[Aantal],tblGem[Datum],tblGem[[#This Row],[Datum]]-1,tblGem[Plaats],tblGem[[#This Row],[Plaats]])</f>
        <v>1</v>
      </c>
      <c r="G1541" s="59" t="str">
        <f>INDEX(tblGemProv[Grootte],MATCH(tblGem[[#This Row],[Plaats]],tblGemProv[Gemeentenaam],0))</f>
        <v>Klein</v>
      </c>
      <c r="H1541" s="59" t="str">
        <f>INDEX(tblGemProv[Provincie],MATCH(tblGem[[#This Row],[Plaats]],tblGemProv[Gemeentenaam],0))</f>
        <v>Noord-Brabant</v>
      </c>
      <c r="I1541" s="68">
        <f>INDEX(tblGemProv[InwonerAantal],MATCH(tblGem[[#This Row],[Plaats]],tblGemProv[Gemeentenaam],0))</f>
        <v>12419</v>
      </c>
      <c r="J1541" s="69">
        <f>tblGem[[#This Row],[Aantal]]/INDEX($N$5:$N$16,MATCH(tblGem[[#This Row],[Prov]],$M$5:$M$16,0))*100000</f>
        <v>0.43507736070998299</v>
      </c>
      <c r="K1541" s="69">
        <f>tblGem[[#This Row],[Aantal]]/tblGem[[#This Row],[Inwoners]]*100000</f>
        <v>88.57395925597875</v>
      </c>
    </row>
    <row r="1542" spans="2:11" x14ac:dyDescent="0.3">
      <c r="B1542" s="63">
        <v>43913</v>
      </c>
      <c r="C1542" s="66" t="s">
        <v>115</v>
      </c>
      <c r="D1542" s="65">
        <v>22.9</v>
      </c>
      <c r="E1542" s="66">
        <v>53</v>
      </c>
      <c r="F1542" s="79">
        <f>tblGem[[#This Row],[Aantal]]-SUMIFS(tblGem[Aantal],tblGem[Datum],tblGem[[#This Row],[Datum]]-1,tblGem[Plaats],tblGem[[#This Row],[Plaats]])</f>
        <v>7</v>
      </c>
      <c r="G1542" s="59" t="str">
        <f>INDEX(tblGemProv[Grootte],MATCH(tblGem[[#This Row],[Plaats]],tblGemProv[Gemeentenaam],0))</f>
        <v>Groot</v>
      </c>
      <c r="H1542" s="59" t="str">
        <f>INDEX(tblGemProv[Provincie],MATCH(tblGem[[#This Row],[Plaats]],tblGemProv[Gemeentenaam],0))</f>
        <v>Groningen</v>
      </c>
      <c r="I1542" s="68">
        <f>INDEX(tblGemProv[InwonerAantal],MATCH(tblGem[[#This Row],[Plaats]],tblGemProv[Gemeentenaam],0))</f>
        <v>229962</v>
      </c>
      <c r="J1542" s="69">
        <f>tblGem[[#This Row],[Aantal]]/INDEX($N$5:$N$16,MATCH(tblGem[[#This Row],[Prov]],$M$5:$M$16,0))*100000</f>
        <v>9.0917979974028338</v>
      </c>
      <c r="K1542" s="69">
        <f>tblGem[[#This Row],[Aantal]]/tblGem[[#This Row],[Inwoners]]*100000</f>
        <v>23.047286073351248</v>
      </c>
    </row>
    <row r="1543" spans="2:11" x14ac:dyDescent="0.3">
      <c r="B1543" s="63">
        <v>43913</v>
      </c>
      <c r="C1543" s="66" t="s">
        <v>116</v>
      </c>
      <c r="D1543" s="65">
        <v>14</v>
      </c>
      <c r="E1543" s="66">
        <v>2</v>
      </c>
      <c r="F1543" s="79">
        <f>tblGem[[#This Row],[Aantal]]-SUMIFS(tblGem[Aantal],tblGem[Datum],tblGem[[#This Row],[Datum]]-1,tblGem[Plaats],tblGem[[#This Row],[Plaats]])</f>
        <v>0</v>
      </c>
      <c r="G1543" s="59" t="str">
        <f>INDEX(tblGemProv[Grootte],MATCH(tblGem[[#This Row],[Plaats]],tblGemProv[Gemeentenaam],0))</f>
        <v>Klein</v>
      </c>
      <c r="H1543" s="59" t="str">
        <f>INDEX(tblGemProv[Provincie],MATCH(tblGem[[#This Row],[Plaats]],tblGemProv[Gemeentenaam],0))</f>
        <v>Limburg</v>
      </c>
      <c r="I1543" s="68">
        <f>INDEX(tblGemProv[InwonerAantal],MATCH(tblGem[[#This Row],[Plaats]],tblGemProv[Gemeentenaam],0))</f>
        <v>14196</v>
      </c>
      <c r="J1543" s="69">
        <f>tblGem[[#This Row],[Aantal]]/INDEX($N$5:$N$16,MATCH(tblGem[[#This Row],[Prov]],$M$5:$M$16,0))*100000</f>
        <v>0.17901929648996864</v>
      </c>
      <c r="K1543" s="69">
        <f>tblGem[[#This Row],[Aantal]]/tblGem[[#This Row],[Inwoners]]*100000</f>
        <v>14.088475626937164</v>
      </c>
    </row>
    <row r="1544" spans="2:11" x14ac:dyDescent="0.3">
      <c r="B1544" s="63">
        <v>43913</v>
      </c>
      <c r="C1544" s="66" t="s">
        <v>117</v>
      </c>
      <c r="D1544" s="65">
        <v>12.4</v>
      </c>
      <c r="E1544" s="66">
        <v>3</v>
      </c>
      <c r="F1544" s="79">
        <f>tblGem[[#This Row],[Aantal]]-SUMIFS(tblGem[Aantal],tblGem[Datum],tblGem[[#This Row],[Datum]]-1,tblGem[Plaats],tblGem[[#This Row],[Plaats]])</f>
        <v>0</v>
      </c>
      <c r="G1544" s="59" t="str">
        <f>INDEX(tblGemProv[Grootte],MATCH(tblGem[[#This Row],[Plaats]],tblGemProv[Gemeentenaam],0))</f>
        <v>Klein</v>
      </c>
      <c r="H1544" s="59" t="str">
        <f>INDEX(tblGemProv[Provincie],MATCH(tblGem[[#This Row],[Plaats]],tblGemProv[Gemeentenaam],0))</f>
        <v>Overijssel</v>
      </c>
      <c r="I1544" s="68">
        <f>INDEX(tblGemProv[InwonerAantal],MATCH(tblGem[[#This Row],[Plaats]],tblGemProv[Gemeentenaam],0))</f>
        <v>24291</v>
      </c>
      <c r="J1544" s="69">
        <f>tblGem[[#This Row],[Aantal]]/INDEX($N$5:$N$16,MATCH(tblGem[[#This Row],[Prov]],$M$5:$M$16,0))*100000</f>
        <v>0.26052951756012371</v>
      </c>
      <c r="K1544" s="69">
        <f>tblGem[[#This Row],[Aantal]]/tblGem[[#This Row],[Inwoners]]*100000</f>
        <v>12.350253180190194</v>
      </c>
    </row>
    <row r="1545" spans="2:11" x14ac:dyDescent="0.3">
      <c r="B1545" s="63">
        <v>43913</v>
      </c>
      <c r="C1545" s="66" t="s">
        <v>118</v>
      </c>
      <c r="D1545" s="65">
        <v>84.5</v>
      </c>
      <c r="E1545" s="66">
        <v>12</v>
      </c>
      <c r="F1545" s="79">
        <f>tblGem[[#This Row],[Aantal]]-SUMIFS(tblGem[Aantal],tblGem[Datum],tblGem[[#This Row],[Datum]]-1,tblGem[Plaats],tblGem[[#This Row],[Plaats]])</f>
        <v>0</v>
      </c>
      <c r="G1545" s="59" t="str">
        <f>INDEX(tblGemProv[Grootte],MATCH(tblGem[[#This Row],[Plaats]],tblGemProv[Gemeentenaam],0))</f>
        <v>Klein</v>
      </c>
      <c r="H1545" s="59" t="str">
        <f>INDEX(tblGemProv[Provincie],MATCH(tblGem[[#This Row],[Plaats]],tblGemProv[Gemeentenaam],0))</f>
        <v>Noord-Brabant</v>
      </c>
      <c r="I1545" s="68">
        <f>INDEX(tblGemProv[InwonerAantal],MATCH(tblGem[[#This Row],[Plaats]],tblGemProv[Gemeentenaam],0))</f>
        <v>14103</v>
      </c>
      <c r="J1545" s="69">
        <f>tblGem[[#This Row],[Aantal]]/INDEX($N$5:$N$16,MATCH(tblGem[[#This Row],[Prov]],$M$5:$M$16,0))*100000</f>
        <v>0.47462984804725411</v>
      </c>
      <c r="K1545" s="69">
        <f>tblGem[[#This Row],[Aantal]]/tblGem[[#This Row],[Inwoners]]*100000</f>
        <v>85.088279089555414</v>
      </c>
    </row>
    <row r="1546" spans="2:11" x14ac:dyDescent="0.3">
      <c r="B1546" s="63">
        <v>43913</v>
      </c>
      <c r="C1546" s="66" t="s">
        <v>119</v>
      </c>
      <c r="D1546" s="65">
        <v>18</v>
      </c>
      <c r="E1546" s="66">
        <v>29</v>
      </c>
      <c r="F1546" s="79">
        <f>tblGem[[#This Row],[Aantal]]-SUMIFS(tblGem[Aantal],tblGem[Datum],tblGem[[#This Row],[Datum]]-1,tblGem[Plaats],tblGem[[#This Row],[Plaats]])</f>
        <v>2</v>
      </c>
      <c r="G1546" s="59" t="str">
        <f>INDEX(tblGemProv[Grootte],MATCH(tblGem[[#This Row],[Plaats]],tblGemProv[Gemeentenaam],0))</f>
        <v>Groot</v>
      </c>
      <c r="H1546" s="59" t="str">
        <f>INDEX(tblGemProv[Provincie],MATCH(tblGem[[#This Row],[Plaats]],tblGemProv[Gemeentenaam],0))</f>
        <v>Noord-Holland</v>
      </c>
      <c r="I1546" s="68">
        <f>INDEX(tblGemProv[InwonerAantal],MATCH(tblGem[[#This Row],[Plaats]],tblGemProv[Gemeentenaam],0))</f>
        <v>159709</v>
      </c>
      <c r="J1546" s="69">
        <f>tblGem[[#This Row],[Aantal]]/INDEX($N$5:$N$16,MATCH(tblGem[[#This Row],[Prov]],$M$5:$M$16,0))*100000</f>
        <v>1.0243071621676034</v>
      </c>
      <c r="K1546" s="69">
        <f>tblGem[[#This Row],[Aantal]]/tblGem[[#This Row],[Inwoners]]*100000</f>
        <v>18.158024907801064</v>
      </c>
    </row>
    <row r="1547" spans="2:11" x14ac:dyDescent="0.3">
      <c r="B1547" s="63">
        <v>43913</v>
      </c>
      <c r="C1547" s="66" t="s">
        <v>120</v>
      </c>
      <c r="D1547" s="65">
        <v>11.7</v>
      </c>
      <c r="E1547" s="66">
        <v>18</v>
      </c>
      <c r="F1547" s="79">
        <f>tblGem[[#This Row],[Aantal]]-SUMIFS(tblGem[Aantal],tblGem[Datum],tblGem[[#This Row],[Datum]]-1,tblGem[Plaats],tblGem[[#This Row],[Plaats]])</f>
        <v>2</v>
      </c>
      <c r="G1547" s="59" t="str">
        <f>INDEX(tblGemProv[Grootte],MATCH(tblGem[[#This Row],[Plaats]],tblGemProv[Gemeentenaam],0))</f>
        <v>Groot</v>
      </c>
      <c r="H1547" s="59" t="str">
        <f>INDEX(tblGemProv[Provincie],MATCH(tblGem[[#This Row],[Plaats]],tblGemProv[Gemeentenaam],0))</f>
        <v>Noord-Holland</v>
      </c>
      <c r="I1547" s="68">
        <f>INDEX(tblGemProv[InwonerAantal],MATCH(tblGem[[#This Row],[Plaats]],tblGemProv[Gemeentenaam],0))</f>
        <v>153149</v>
      </c>
      <c r="J1547" s="69">
        <f>tblGem[[#This Row],[Aantal]]/INDEX($N$5:$N$16,MATCH(tblGem[[#This Row],[Prov]],$M$5:$M$16,0))*100000</f>
        <v>0.63577685927644356</v>
      </c>
      <c r="K1547" s="69">
        <f>tblGem[[#This Row],[Aantal]]/tblGem[[#This Row],[Inwoners]]*100000</f>
        <v>11.753259897224272</v>
      </c>
    </row>
    <row r="1548" spans="2:11" x14ac:dyDescent="0.3">
      <c r="B1548" s="63">
        <v>43913</v>
      </c>
      <c r="C1548" s="66" t="s">
        <v>121</v>
      </c>
      <c r="D1548" s="65">
        <v>23.2</v>
      </c>
      <c r="E1548" s="66">
        <v>7</v>
      </c>
      <c r="F1548" s="79">
        <f>tblGem[[#This Row],[Aantal]]-SUMIFS(tblGem[Aantal],tblGem[Datum],tblGem[[#This Row],[Datum]]-1,tblGem[Plaats],tblGem[[#This Row],[Plaats]])</f>
        <v>0</v>
      </c>
      <c r="G1548" s="59" t="str">
        <f>INDEX(tblGemProv[Grootte],MATCH(tblGem[[#This Row],[Plaats]],tblGemProv[Gemeentenaam],0))</f>
        <v>Klein</v>
      </c>
      <c r="H1548" s="59" t="str">
        <f>INDEX(tblGemProv[Provincie],MATCH(tblGem[[#This Row],[Plaats]],tblGemProv[Gemeentenaam],0))</f>
        <v>Noord-Brabant</v>
      </c>
      <c r="I1548" s="68">
        <f>INDEX(tblGemProv[InwonerAantal],MATCH(tblGem[[#This Row],[Plaats]],tblGemProv[Gemeentenaam],0))</f>
        <v>29888</v>
      </c>
      <c r="J1548" s="69">
        <f>tblGem[[#This Row],[Aantal]]/INDEX($N$5:$N$16,MATCH(tblGem[[#This Row],[Prov]],$M$5:$M$16,0))*100000</f>
        <v>0.27686741136089826</v>
      </c>
      <c r="K1548" s="69">
        <f>tblGem[[#This Row],[Aantal]]/tblGem[[#This Row],[Inwoners]]*100000</f>
        <v>23.420770877944324</v>
      </c>
    </row>
    <row r="1549" spans="2:11" x14ac:dyDescent="0.3">
      <c r="B1549" s="63">
        <v>43913</v>
      </c>
      <c r="C1549" s="66" t="s">
        <v>122</v>
      </c>
      <c r="D1549" s="65">
        <v>6.6</v>
      </c>
      <c r="E1549" s="66">
        <v>4</v>
      </c>
      <c r="F1549" s="79">
        <f>tblGem[[#This Row],[Aantal]]-SUMIFS(tblGem[Aantal],tblGem[Datum],tblGem[[#This Row],[Datum]]-1,tblGem[Plaats],tblGem[[#This Row],[Plaats]])</f>
        <v>1</v>
      </c>
      <c r="G1549" s="59" t="str">
        <f>INDEX(tblGemProv[Grootte],MATCH(tblGem[[#This Row],[Plaats]],tblGemProv[Gemeentenaam],0))</f>
        <v>Middelgroot</v>
      </c>
      <c r="H1549" s="59" t="str">
        <f>INDEX(tblGemProv[Provincie],MATCH(tblGem[[#This Row],[Plaats]],tblGemProv[Gemeentenaam],0))</f>
        <v>Overijssel</v>
      </c>
      <c r="I1549" s="68">
        <f>INDEX(tblGemProv[InwonerAantal],MATCH(tblGem[[#This Row],[Plaats]],tblGemProv[Gemeentenaam],0))</f>
        <v>60539</v>
      </c>
      <c r="J1549" s="69">
        <f>tblGem[[#This Row],[Aantal]]/INDEX($N$5:$N$16,MATCH(tblGem[[#This Row],[Prov]],$M$5:$M$16,0))*100000</f>
        <v>0.34737269008016491</v>
      </c>
      <c r="K1549" s="69">
        <f>tblGem[[#This Row],[Aantal]]/tblGem[[#This Row],[Inwoners]]*100000</f>
        <v>6.6073109896100037</v>
      </c>
    </row>
    <row r="1550" spans="2:11" x14ac:dyDescent="0.3">
      <c r="B1550" s="63">
        <v>43913</v>
      </c>
      <c r="C1550" s="66" t="s">
        <v>123</v>
      </c>
      <c r="D1550" s="65">
        <v>16.8</v>
      </c>
      <c r="E1550" s="66">
        <v>8</v>
      </c>
      <c r="F1550" s="79">
        <f>tblGem[[#This Row],[Aantal]]-SUMIFS(tblGem[Aantal],tblGem[Datum],tblGem[[#This Row],[Datum]]-1,tblGem[Plaats],tblGem[[#This Row],[Plaats]])</f>
        <v>2</v>
      </c>
      <c r="G1550" s="59" t="str">
        <f>INDEX(tblGemProv[Grootte],MATCH(tblGem[[#This Row],[Plaats]],tblGemProv[Gemeentenaam],0))</f>
        <v>Klein</v>
      </c>
      <c r="H1550" s="59" t="str">
        <f>INDEX(tblGemProv[Provincie],MATCH(tblGem[[#This Row],[Plaats]],tblGemProv[Gemeentenaam],0))</f>
        <v>Gelderland</v>
      </c>
      <c r="I1550" s="68">
        <f>INDEX(tblGemProv[InwonerAantal],MATCH(tblGem[[#This Row],[Plaats]],tblGemProv[Gemeentenaam],0))</f>
        <v>46832</v>
      </c>
      <c r="J1550" s="69">
        <f>tblGem[[#This Row],[Aantal]]/INDEX($N$5:$N$16,MATCH(tblGem[[#This Row],[Prov]],$M$5:$M$16,0))*100000</f>
        <v>0.3883300980582039</v>
      </c>
      <c r="K1550" s="69">
        <f>tblGem[[#This Row],[Aantal]]/tblGem[[#This Row],[Inwoners]]*100000</f>
        <v>17.082336863682951</v>
      </c>
    </row>
    <row r="1551" spans="2:11" x14ac:dyDescent="0.3">
      <c r="B1551" s="63">
        <v>43913</v>
      </c>
      <c r="C1551" s="66" t="s">
        <v>124</v>
      </c>
      <c r="D1551" s="65">
        <v>33.200000000000003</v>
      </c>
      <c r="E1551" s="66">
        <v>6</v>
      </c>
      <c r="F1551" s="79">
        <f>tblGem[[#This Row],[Aantal]]-SUMIFS(tblGem[Aantal],tblGem[Datum],tblGem[[#This Row],[Datum]]-1,tblGem[Plaats],tblGem[[#This Row],[Plaats]])</f>
        <v>0</v>
      </c>
      <c r="G1551" s="59" t="str">
        <f>INDEX(tblGemProv[Grootte],MATCH(tblGem[[#This Row],[Plaats]],tblGemProv[Gemeentenaam],0))</f>
        <v>Klein</v>
      </c>
      <c r="H1551" s="59" t="str">
        <f>INDEX(tblGemProv[Provincie],MATCH(tblGem[[#This Row],[Plaats]],tblGemProv[Gemeentenaam],0))</f>
        <v>Zuid-Holland</v>
      </c>
      <c r="I1551" s="68">
        <f>INDEX(tblGemProv[InwonerAantal],MATCH(tblGem[[#This Row],[Plaats]],tblGemProv[Gemeentenaam],0))</f>
        <v>17958</v>
      </c>
      <c r="J1551" s="69">
        <f>tblGem[[#This Row],[Aantal]]/INDEX($N$5:$N$16,MATCH(tblGem[[#This Row],[Prov]],$M$5:$M$16,0))*100000</f>
        <v>0.16456345429661468</v>
      </c>
      <c r="K1551" s="69">
        <f>tblGem[[#This Row],[Aantal]]/tblGem[[#This Row],[Inwoners]]*100000</f>
        <v>33.41129301703976</v>
      </c>
    </row>
    <row r="1552" spans="2:11" x14ac:dyDescent="0.3">
      <c r="B1552" s="63">
        <v>43913</v>
      </c>
      <c r="C1552" s="66" t="s">
        <v>125</v>
      </c>
      <c r="D1552" s="65">
        <v>19</v>
      </c>
      <c r="E1552" s="66">
        <v>3</v>
      </c>
      <c r="F1552" s="79">
        <f>tblGem[[#This Row],[Aantal]]-SUMIFS(tblGem[Aantal],tblGem[Datum],tblGem[[#This Row],[Datum]]-1,tblGem[Plaats],tblGem[[#This Row],[Plaats]])</f>
        <v>0</v>
      </c>
      <c r="G1552" s="59" t="str">
        <f>INDEX(tblGemProv[Grootte],MATCH(tblGem[[#This Row],[Plaats]],tblGemProv[Gemeentenaam],0))</f>
        <v>Klein</v>
      </c>
      <c r="H1552" s="59" t="str">
        <f>INDEX(tblGemProv[Provincie],MATCH(tblGem[[#This Row],[Plaats]],tblGemProv[Gemeentenaam],0))</f>
        <v>Friesland</v>
      </c>
      <c r="I1552" s="68">
        <f>INDEX(tblGemProv[InwonerAantal],MATCH(tblGem[[#This Row],[Plaats]],tblGemProv[Gemeentenaam],0))</f>
        <v>15783</v>
      </c>
      <c r="J1552" s="69">
        <f>tblGem[[#This Row],[Aantal]]/INDEX($N$5:$N$16,MATCH(tblGem[[#This Row],[Prov]],$M$5:$M$16,0))*100000</f>
        <v>0.46348653108140681</v>
      </c>
      <c r="K1552" s="69">
        <f>tblGem[[#This Row],[Aantal]]/tblGem[[#This Row],[Inwoners]]*100000</f>
        <v>19.007793195210038</v>
      </c>
    </row>
    <row r="1553" spans="2:11" x14ac:dyDescent="0.3">
      <c r="B1553" s="63">
        <v>43913</v>
      </c>
      <c r="C1553" s="66" t="s">
        <v>126</v>
      </c>
      <c r="D1553" s="65">
        <v>8.1999999999999993</v>
      </c>
      <c r="E1553" s="66">
        <v>1</v>
      </c>
      <c r="F1553" s="79">
        <f>tblGem[[#This Row],[Aantal]]-SUMIFS(tblGem[Aantal],tblGem[Datum],tblGem[[#This Row],[Datum]]-1,tblGem[Plaats],tblGem[[#This Row],[Plaats]])</f>
        <v>0</v>
      </c>
      <c r="G1553" s="59" t="str">
        <f>INDEX(tblGemProv[Grootte],MATCH(tblGem[[#This Row],[Plaats]],tblGemProv[Gemeentenaam],0))</f>
        <v>Klein</v>
      </c>
      <c r="H1553" s="59" t="str">
        <f>INDEX(tblGemProv[Provincie],MATCH(tblGem[[#This Row],[Plaats]],tblGemProv[Gemeentenaam],0))</f>
        <v>Gelderland</v>
      </c>
      <c r="I1553" s="68">
        <f>INDEX(tblGemProv[InwonerAantal],MATCH(tblGem[[#This Row],[Plaats]],tblGemProv[Gemeentenaam],0))</f>
        <v>12154</v>
      </c>
      <c r="J1553" s="69">
        <f>tblGem[[#This Row],[Aantal]]/INDEX($N$5:$N$16,MATCH(tblGem[[#This Row],[Prov]],$M$5:$M$16,0))*100000</f>
        <v>4.8541262257275487E-2</v>
      </c>
      <c r="K1553" s="69">
        <f>tblGem[[#This Row],[Aantal]]/tblGem[[#This Row],[Inwoners]]*100000</f>
        <v>8.2277439526081952</v>
      </c>
    </row>
    <row r="1554" spans="2:11" x14ac:dyDescent="0.3">
      <c r="B1554" s="63">
        <v>43913</v>
      </c>
      <c r="C1554" s="66" t="s">
        <v>127</v>
      </c>
      <c r="D1554" s="65">
        <v>12.8</v>
      </c>
      <c r="E1554" s="66">
        <v>5</v>
      </c>
      <c r="F1554" s="79">
        <f>tblGem[[#This Row],[Aantal]]-SUMIFS(tblGem[Aantal],tblGem[Datum],tblGem[[#This Row],[Datum]]-1,tblGem[Plaats],tblGem[[#This Row],[Plaats]])</f>
        <v>0</v>
      </c>
      <c r="G1554" s="59" t="str">
        <f>INDEX(tblGemProv[Grootte],MATCH(tblGem[[#This Row],[Plaats]],tblGemProv[Gemeentenaam],0))</f>
        <v>Klein</v>
      </c>
      <c r="H1554" s="59" t="str">
        <f>INDEX(tblGemProv[Provincie],MATCH(tblGem[[#This Row],[Plaats]],tblGemProv[Gemeentenaam],0))</f>
        <v>Noord-Holland</v>
      </c>
      <c r="I1554" s="68">
        <f>INDEX(tblGemProv[InwonerAantal],MATCH(tblGem[[#This Row],[Plaats]],tblGemProv[Gemeentenaam],0))</f>
        <v>39146</v>
      </c>
      <c r="J1554" s="69">
        <f>tblGem[[#This Row],[Aantal]]/INDEX($N$5:$N$16,MATCH(tblGem[[#This Row],[Prov]],$M$5:$M$16,0))*100000</f>
        <v>0.17660468313234542</v>
      </c>
      <c r="K1554" s="69">
        <f>tblGem[[#This Row],[Aantal]]/tblGem[[#This Row],[Inwoners]]*100000</f>
        <v>12.772697082715986</v>
      </c>
    </row>
    <row r="1555" spans="2:11" x14ac:dyDescent="0.3">
      <c r="B1555" s="63">
        <v>43913</v>
      </c>
      <c r="C1555" s="66" t="s">
        <v>128</v>
      </c>
      <c r="D1555" s="65">
        <v>47.6</v>
      </c>
      <c r="E1555" s="66">
        <v>13</v>
      </c>
      <c r="F1555" s="79">
        <f>tblGem[[#This Row],[Aantal]]-SUMIFS(tblGem[Aantal],tblGem[Datum],tblGem[[#This Row],[Datum]]-1,tblGem[Plaats],tblGem[[#This Row],[Plaats]])</f>
        <v>2</v>
      </c>
      <c r="G1555" s="59" t="str">
        <f>INDEX(tblGemProv[Grootte],MATCH(tblGem[[#This Row],[Plaats]],tblGemProv[Gemeentenaam],0))</f>
        <v>Klein</v>
      </c>
      <c r="H1555" s="59" t="str">
        <f>INDEX(tblGemProv[Provincie],MATCH(tblGem[[#This Row],[Plaats]],tblGemProv[Gemeentenaam],0))</f>
        <v>Noord-Holland</v>
      </c>
      <c r="I1555" s="68">
        <f>INDEX(tblGemProv[InwonerAantal],MATCH(tblGem[[#This Row],[Plaats]],tblGemProv[Gemeentenaam],0))</f>
        <v>27080</v>
      </c>
      <c r="J1555" s="69">
        <f>tblGem[[#This Row],[Aantal]]/INDEX($N$5:$N$16,MATCH(tblGem[[#This Row],[Prov]],$M$5:$M$16,0))*100000</f>
        <v>0.45917217614409817</v>
      </c>
      <c r="K1555" s="69">
        <f>tblGem[[#This Row],[Aantal]]/tblGem[[#This Row],[Inwoners]]*100000</f>
        <v>48.005908419497786</v>
      </c>
    </row>
    <row r="1556" spans="2:11" x14ac:dyDescent="0.3">
      <c r="B1556" s="63">
        <v>43913</v>
      </c>
      <c r="C1556" s="66" t="s">
        <v>129</v>
      </c>
      <c r="D1556" s="65">
        <v>70.099999999999994</v>
      </c>
      <c r="E1556" s="66">
        <v>13</v>
      </c>
      <c r="F1556" s="79">
        <f>tblGem[[#This Row],[Aantal]]-SUMIFS(tblGem[Aantal],tblGem[Datum],tblGem[[#This Row],[Datum]]-1,tblGem[Plaats],tblGem[[#This Row],[Plaats]])</f>
        <v>4</v>
      </c>
      <c r="G1556" s="59" t="str">
        <f>INDEX(tblGemProv[Grootte],MATCH(tblGem[[#This Row],[Plaats]],tblGemProv[Gemeentenaam],0))</f>
        <v>Klein</v>
      </c>
      <c r="H1556" s="59" t="str">
        <f>INDEX(tblGemProv[Provincie],MATCH(tblGem[[#This Row],[Plaats]],tblGemProv[Gemeentenaam],0))</f>
        <v>Gelderland</v>
      </c>
      <c r="I1556" s="68">
        <f>INDEX(tblGemProv[InwonerAantal],MATCH(tblGem[[#This Row],[Plaats]],tblGemProv[Gemeentenaam],0))</f>
        <v>18603</v>
      </c>
      <c r="J1556" s="69">
        <f>tblGem[[#This Row],[Aantal]]/INDEX($N$5:$N$16,MATCH(tblGem[[#This Row],[Prov]],$M$5:$M$16,0))*100000</f>
        <v>0.63103640934458127</v>
      </c>
      <c r="K1556" s="69">
        <f>tblGem[[#This Row],[Aantal]]/tblGem[[#This Row],[Inwoners]]*100000</f>
        <v>69.88120195667365</v>
      </c>
    </row>
    <row r="1557" spans="2:11" x14ac:dyDescent="0.3">
      <c r="B1557" s="63">
        <v>43913</v>
      </c>
      <c r="C1557" s="66" t="s">
        <v>130</v>
      </c>
      <c r="D1557" s="65">
        <v>6</v>
      </c>
      <c r="E1557" s="66">
        <v>3</v>
      </c>
      <c r="F1557" s="79">
        <f>tblGem[[#This Row],[Aantal]]-SUMIFS(tblGem[Aantal],tblGem[Datum],tblGem[[#This Row],[Datum]]-1,tblGem[Plaats],tblGem[[#This Row],[Plaats]])</f>
        <v>1</v>
      </c>
      <c r="G1557" s="59" t="str">
        <f>INDEX(tblGemProv[Grootte],MATCH(tblGem[[#This Row],[Plaats]],tblGemProv[Gemeentenaam],0))</f>
        <v>Middelgroot</v>
      </c>
      <c r="H1557" s="59" t="str">
        <f>INDEX(tblGemProv[Provincie],MATCH(tblGem[[#This Row],[Plaats]],tblGemProv[Gemeentenaam],0))</f>
        <v>Friesland</v>
      </c>
      <c r="I1557" s="68">
        <f>INDEX(tblGemProv[InwonerAantal],MATCH(tblGem[[#This Row],[Plaats]],tblGemProv[Gemeentenaam],0))</f>
        <v>50192</v>
      </c>
      <c r="J1557" s="69">
        <f>tblGem[[#This Row],[Aantal]]/INDEX($N$5:$N$16,MATCH(tblGem[[#This Row],[Prov]],$M$5:$M$16,0))*100000</f>
        <v>0.46348653108140681</v>
      </c>
      <c r="K1557" s="69">
        <f>tblGem[[#This Row],[Aantal]]/tblGem[[#This Row],[Inwoners]]*100000</f>
        <v>5.9770481351609819</v>
      </c>
    </row>
    <row r="1558" spans="2:11" x14ac:dyDescent="0.3">
      <c r="B1558" s="63">
        <v>43913</v>
      </c>
      <c r="C1558" s="66" t="s">
        <v>131</v>
      </c>
      <c r="D1558" s="65">
        <v>17.600000000000001</v>
      </c>
      <c r="E1558" s="66">
        <v>10</v>
      </c>
      <c r="F1558" s="79">
        <f>tblGem[[#This Row],[Aantal]]-SUMIFS(tblGem[Aantal],tblGem[Datum],tblGem[[#This Row],[Datum]]-1,tblGem[Plaats],tblGem[[#This Row],[Plaats]])</f>
        <v>2</v>
      </c>
      <c r="G1558" s="59" t="str">
        <f>INDEX(tblGemProv[Grootte],MATCH(tblGem[[#This Row],[Plaats]],tblGemProv[Gemeentenaam],0))</f>
        <v>Middelgroot</v>
      </c>
      <c r="H1558" s="59" t="str">
        <f>INDEX(tblGemProv[Provincie],MATCH(tblGem[[#This Row],[Plaats]],tblGemProv[Gemeentenaam],0))</f>
        <v>Noord-Holland</v>
      </c>
      <c r="I1558" s="68">
        <f>INDEX(tblGemProv[InwonerAantal],MATCH(tblGem[[#This Row],[Plaats]],tblGemProv[Gemeentenaam],0))</f>
        <v>55850</v>
      </c>
      <c r="J1558" s="69">
        <f>tblGem[[#This Row],[Aantal]]/INDEX($N$5:$N$16,MATCH(tblGem[[#This Row],[Prov]],$M$5:$M$16,0))*100000</f>
        <v>0.35320936626469085</v>
      </c>
      <c r="K1558" s="69">
        <f>tblGem[[#This Row],[Aantal]]/tblGem[[#This Row],[Inwoners]]*100000</f>
        <v>17.905102954341988</v>
      </c>
    </row>
    <row r="1559" spans="2:11" x14ac:dyDescent="0.3">
      <c r="B1559" s="63">
        <v>43913</v>
      </c>
      <c r="C1559" s="66" t="s">
        <v>132</v>
      </c>
      <c r="D1559" s="65">
        <v>33.4</v>
      </c>
      <c r="E1559" s="66">
        <v>29</v>
      </c>
      <c r="F1559" s="79">
        <f>tblGem[[#This Row],[Aantal]]-SUMIFS(tblGem[Aantal],tblGem[Datum],tblGem[[#This Row],[Datum]]-1,tblGem[Plaats],tblGem[[#This Row],[Plaats]])</f>
        <v>5</v>
      </c>
      <c r="G1559" s="59" t="str">
        <f>INDEX(tblGemProv[Grootte],MATCH(tblGem[[#This Row],[Plaats]],tblGemProv[Gemeentenaam],0))</f>
        <v>Middelgroot</v>
      </c>
      <c r="H1559" s="59" t="str">
        <f>INDEX(tblGemProv[Provincie],MATCH(tblGem[[#This Row],[Plaats]],tblGemProv[Gemeentenaam],0))</f>
        <v>Limburg</v>
      </c>
      <c r="I1559" s="68">
        <f>INDEX(tblGemProv[InwonerAantal],MATCH(tblGem[[#This Row],[Plaats]],tblGemProv[Gemeentenaam],0))</f>
        <v>86762</v>
      </c>
      <c r="J1559" s="69">
        <f>tblGem[[#This Row],[Aantal]]/INDEX($N$5:$N$16,MATCH(tblGem[[#This Row],[Prov]],$M$5:$M$16,0))*100000</f>
        <v>2.5957797991045455</v>
      </c>
      <c r="K1559" s="69">
        <f>tblGem[[#This Row],[Aantal]]/tblGem[[#This Row],[Inwoners]]*100000</f>
        <v>33.424771213203933</v>
      </c>
    </row>
    <row r="1560" spans="2:11" x14ac:dyDescent="0.3">
      <c r="B1560" s="63">
        <v>43913</v>
      </c>
      <c r="C1560" s="66" t="s">
        <v>133</v>
      </c>
      <c r="D1560" s="65">
        <v>43.8</v>
      </c>
      <c r="E1560" s="66">
        <v>7</v>
      </c>
      <c r="F1560" s="79">
        <f>tblGem[[#This Row],[Aantal]]-SUMIFS(tblGem[Aantal],tblGem[Datum],tblGem[[#This Row],[Datum]]-1,tblGem[Plaats],tblGem[[#This Row],[Plaats]])</f>
        <v>0</v>
      </c>
      <c r="G1560" s="59" t="str">
        <f>INDEX(tblGemProv[Grootte],MATCH(tblGem[[#This Row],[Plaats]],tblGemProv[Gemeentenaam],0))</f>
        <v>Klein</v>
      </c>
      <c r="H1560" s="59" t="str">
        <f>INDEX(tblGemProv[Provincie],MATCH(tblGem[[#This Row],[Plaats]],tblGemProv[Gemeentenaam],0))</f>
        <v>Noord-Brabant</v>
      </c>
      <c r="I1560" s="68">
        <f>INDEX(tblGemProv[InwonerAantal],MATCH(tblGem[[#This Row],[Plaats]],tblGemProv[Gemeentenaam],0))</f>
        <v>15886</v>
      </c>
      <c r="J1560" s="69">
        <f>tblGem[[#This Row],[Aantal]]/INDEX($N$5:$N$16,MATCH(tblGem[[#This Row],[Prov]],$M$5:$M$16,0))*100000</f>
        <v>0.27686741136089826</v>
      </c>
      <c r="K1560" s="69">
        <f>tblGem[[#This Row],[Aantal]]/tblGem[[#This Row],[Inwoners]]*100000</f>
        <v>44.063955684250281</v>
      </c>
    </row>
    <row r="1561" spans="2:11" x14ac:dyDescent="0.3">
      <c r="B1561" s="63">
        <v>43913</v>
      </c>
      <c r="C1561" s="66" t="s">
        <v>134</v>
      </c>
      <c r="D1561" s="65">
        <v>25.6</v>
      </c>
      <c r="E1561" s="66">
        <v>6</v>
      </c>
      <c r="F1561" s="79">
        <f>tblGem[[#This Row],[Aantal]]-SUMIFS(tblGem[Aantal],tblGem[Datum],tblGem[[#This Row],[Datum]]-1,tblGem[Plaats],tblGem[[#This Row],[Plaats]])</f>
        <v>0</v>
      </c>
      <c r="G1561" s="59" t="str">
        <f>INDEX(tblGemProv[Grootte],MATCH(tblGem[[#This Row],[Plaats]],tblGemProv[Gemeentenaam],0))</f>
        <v>Klein</v>
      </c>
      <c r="H1561" s="59" t="str">
        <f>INDEX(tblGemProv[Provincie],MATCH(tblGem[[#This Row],[Plaats]],tblGemProv[Gemeentenaam],0))</f>
        <v>Noord-Holland</v>
      </c>
      <c r="I1561" s="68">
        <f>INDEX(tblGemProv[InwonerAantal],MATCH(tblGem[[#This Row],[Plaats]],tblGemProv[Gemeentenaam],0))</f>
        <v>23099</v>
      </c>
      <c r="J1561" s="69">
        <f>tblGem[[#This Row],[Aantal]]/INDEX($N$5:$N$16,MATCH(tblGem[[#This Row],[Prov]],$M$5:$M$16,0))*100000</f>
        <v>0.21192561975881449</v>
      </c>
      <c r="K1561" s="69">
        <f>tblGem[[#This Row],[Aantal]]/tblGem[[#This Row],[Inwoners]]*100000</f>
        <v>25.97515043941296</v>
      </c>
    </row>
    <row r="1562" spans="2:11" x14ac:dyDescent="0.3">
      <c r="B1562" s="63">
        <v>43913</v>
      </c>
      <c r="C1562" s="66" t="s">
        <v>135</v>
      </c>
      <c r="D1562" s="65">
        <v>14</v>
      </c>
      <c r="E1562" s="66">
        <v>5</v>
      </c>
      <c r="F1562" s="79">
        <f>tblGem[[#This Row],[Aantal]]-SUMIFS(tblGem[Aantal],tblGem[Datum],tblGem[[#This Row],[Datum]]-1,tblGem[Plaats],tblGem[[#This Row],[Plaats]])</f>
        <v>1</v>
      </c>
      <c r="G1562" s="59" t="str">
        <f>INDEX(tblGemProv[Grootte],MATCH(tblGem[[#This Row],[Plaats]],tblGemProv[Gemeentenaam],0))</f>
        <v>Klein</v>
      </c>
      <c r="H1562" s="59" t="str">
        <f>INDEX(tblGemProv[Provincie],MATCH(tblGem[[#This Row],[Plaats]],tblGemProv[Gemeentenaam],0))</f>
        <v>Overijssel</v>
      </c>
      <c r="I1562" s="68">
        <f>INDEX(tblGemProv[InwonerAantal],MATCH(tblGem[[#This Row],[Plaats]],tblGemProv[Gemeentenaam],0))</f>
        <v>35796</v>
      </c>
      <c r="J1562" s="69">
        <f>tblGem[[#This Row],[Aantal]]/INDEX($N$5:$N$16,MATCH(tblGem[[#This Row],[Prov]],$M$5:$M$16,0))*100000</f>
        <v>0.43421586260020617</v>
      </c>
      <c r="K1562" s="69">
        <f>tblGem[[#This Row],[Aantal]]/tblGem[[#This Row],[Inwoners]]*100000</f>
        <v>13.968041121913062</v>
      </c>
    </row>
    <row r="1563" spans="2:11" x14ac:dyDescent="0.3">
      <c r="B1563" s="63">
        <v>43913</v>
      </c>
      <c r="C1563" s="66" t="s">
        <v>136</v>
      </c>
      <c r="D1563" s="65">
        <v>12.5</v>
      </c>
      <c r="E1563" s="66">
        <v>5</v>
      </c>
      <c r="F1563" s="79">
        <f>tblGem[[#This Row],[Aantal]]-SUMIFS(tblGem[Aantal],tblGem[Datum],tblGem[[#This Row],[Datum]]-1,tblGem[Plaats],tblGem[[#This Row],[Plaats]])</f>
        <v>1</v>
      </c>
      <c r="G1563" s="59" t="str">
        <f>INDEX(tblGemProv[Grootte],MATCH(tblGem[[#This Row],[Plaats]],tblGemProv[Gemeentenaam],0))</f>
        <v>Klein</v>
      </c>
      <c r="H1563" s="59" t="str">
        <f>INDEX(tblGemProv[Provincie],MATCH(tblGem[[#This Row],[Plaats]],tblGemProv[Gemeentenaam],0))</f>
        <v>Zuid-Holland</v>
      </c>
      <c r="I1563" s="68">
        <f>INDEX(tblGemProv[InwonerAantal],MATCH(tblGem[[#This Row],[Plaats]],tblGemProv[Gemeentenaam],0))</f>
        <v>39997</v>
      </c>
      <c r="J1563" s="69">
        <f>tblGem[[#This Row],[Aantal]]/INDEX($N$5:$N$16,MATCH(tblGem[[#This Row],[Prov]],$M$5:$M$16,0))*100000</f>
        <v>0.13713621191384553</v>
      </c>
      <c r="K1563" s="69">
        <f>tblGem[[#This Row],[Aantal]]/tblGem[[#This Row],[Inwoners]]*100000</f>
        <v>12.500937570317776</v>
      </c>
    </row>
    <row r="1564" spans="2:11" x14ac:dyDescent="0.3">
      <c r="B1564" s="63">
        <v>43913</v>
      </c>
      <c r="C1564" s="66" t="s">
        <v>137</v>
      </c>
      <c r="D1564" s="65">
        <v>53.5</v>
      </c>
      <c r="E1564" s="66">
        <v>49</v>
      </c>
      <c r="F1564" s="79">
        <f>tblGem[[#This Row],[Aantal]]-SUMIFS(tblGem[Aantal],tblGem[Datum],tblGem[[#This Row],[Datum]]-1,tblGem[Plaats],tblGem[[#This Row],[Plaats]])</f>
        <v>11</v>
      </c>
      <c r="G1564" s="59" t="str">
        <f>INDEX(tblGemProv[Grootte],MATCH(tblGem[[#This Row],[Plaats]],tblGemProv[Gemeentenaam],0))</f>
        <v>Middelgroot</v>
      </c>
      <c r="H1564" s="59" t="str">
        <f>INDEX(tblGemProv[Provincie],MATCH(tblGem[[#This Row],[Plaats]],tblGemProv[Gemeentenaam],0))</f>
        <v>Noord-Brabant</v>
      </c>
      <c r="I1564" s="68">
        <f>INDEX(tblGemProv[InwonerAantal],MATCH(tblGem[[#This Row],[Plaats]],tblGemProv[Gemeentenaam],0))</f>
        <v>90903</v>
      </c>
      <c r="J1564" s="69">
        <f>tblGem[[#This Row],[Aantal]]/INDEX($N$5:$N$16,MATCH(tblGem[[#This Row],[Prov]],$M$5:$M$16,0))*100000</f>
        <v>1.9380718795262877</v>
      </c>
      <c r="K1564" s="69">
        <f>tblGem[[#This Row],[Aantal]]/tblGem[[#This Row],[Inwoners]]*100000</f>
        <v>53.903611541973312</v>
      </c>
    </row>
    <row r="1565" spans="2:11" x14ac:dyDescent="0.3">
      <c r="B1565" s="63">
        <v>43913</v>
      </c>
      <c r="C1565" s="66" t="s">
        <v>138</v>
      </c>
      <c r="D1565" s="65">
        <v>6.5</v>
      </c>
      <c r="E1565" s="66">
        <v>2</v>
      </c>
      <c r="F1565" s="79">
        <f>tblGem[[#This Row],[Aantal]]-SUMIFS(tblGem[Aantal],tblGem[Datum],tblGem[[#This Row],[Datum]]-1,tblGem[Plaats],tblGem[[#This Row],[Plaats]])</f>
        <v>1</v>
      </c>
      <c r="G1565" s="59" t="str">
        <f>INDEX(tblGemProv[Grootte],MATCH(tblGem[[#This Row],[Plaats]],tblGemProv[Gemeentenaam],0))</f>
        <v>Klein</v>
      </c>
      <c r="H1565" s="59" t="str">
        <f>INDEX(tblGemProv[Provincie],MATCH(tblGem[[#This Row],[Plaats]],tblGemProv[Gemeentenaam],0))</f>
        <v>Zuid-Holland</v>
      </c>
      <c r="I1565" s="68">
        <f>INDEX(tblGemProv[InwonerAantal],MATCH(tblGem[[#This Row],[Plaats]],tblGemProv[Gemeentenaam],0))</f>
        <v>30677</v>
      </c>
      <c r="J1565" s="69">
        <f>tblGem[[#This Row],[Aantal]]/INDEX($N$5:$N$16,MATCH(tblGem[[#This Row],[Prov]],$M$5:$M$16,0))*100000</f>
        <v>5.4854484765538218E-2</v>
      </c>
      <c r="K1565" s="69">
        <f>tblGem[[#This Row],[Aantal]]/tblGem[[#This Row],[Inwoners]]*100000</f>
        <v>6.5195423281285647</v>
      </c>
    </row>
    <row r="1566" spans="2:11" x14ac:dyDescent="0.3">
      <c r="B1566" s="63">
        <v>43913</v>
      </c>
      <c r="C1566" s="66" t="s">
        <v>139</v>
      </c>
      <c r="D1566" s="65">
        <v>18.600000000000001</v>
      </c>
      <c r="E1566" s="66">
        <v>15</v>
      </c>
      <c r="F1566" s="79">
        <f>tblGem[[#This Row],[Aantal]]-SUMIFS(tblGem[Aantal],tblGem[Datum],tblGem[[#This Row],[Datum]]-1,tblGem[Plaats],tblGem[[#This Row],[Plaats]])</f>
        <v>0</v>
      </c>
      <c r="G1566" s="59" t="str">
        <f>INDEX(tblGemProv[Grootte],MATCH(tblGem[[#This Row],[Plaats]],tblGemProv[Gemeentenaam],0))</f>
        <v>Middelgroot</v>
      </c>
      <c r="H1566" s="59" t="str">
        <f>INDEX(tblGemProv[Provincie],MATCH(tblGem[[#This Row],[Plaats]],tblGemProv[Gemeentenaam],0))</f>
        <v>Overijssel</v>
      </c>
      <c r="I1566" s="68">
        <f>INDEX(tblGemProv[InwonerAantal],MATCH(tblGem[[#This Row],[Plaats]],tblGemProv[Gemeentenaam],0))</f>
        <v>80593</v>
      </c>
      <c r="J1566" s="69">
        <f>tblGem[[#This Row],[Aantal]]/INDEX($N$5:$N$16,MATCH(tblGem[[#This Row],[Prov]],$M$5:$M$16,0))*100000</f>
        <v>1.3026475878006185</v>
      </c>
      <c r="K1566" s="69">
        <f>tblGem[[#This Row],[Aantal]]/tblGem[[#This Row],[Inwoners]]*100000</f>
        <v>18.612038266350673</v>
      </c>
    </row>
    <row r="1567" spans="2:11" x14ac:dyDescent="0.3">
      <c r="B1567" s="63">
        <v>43913</v>
      </c>
      <c r="C1567" s="66" t="s">
        <v>140</v>
      </c>
      <c r="D1567" s="65">
        <v>2.1</v>
      </c>
      <c r="E1567" s="66">
        <v>1</v>
      </c>
      <c r="F1567" s="79">
        <f>tblGem[[#This Row],[Aantal]]-SUMIFS(tblGem[Aantal],tblGem[Datum],tblGem[[#This Row],[Datum]]-1,tblGem[Plaats],tblGem[[#This Row],[Plaats]])</f>
        <v>1</v>
      </c>
      <c r="G1567" s="59" t="str">
        <f>INDEX(tblGemProv[Grootte],MATCH(tblGem[[#This Row],[Plaats]],tblGemProv[Gemeentenaam],0))</f>
        <v>Klein</v>
      </c>
      <c r="H1567" s="59" t="str">
        <f>INDEX(tblGemProv[Provincie],MATCH(tblGem[[#This Row],[Plaats]],tblGemProv[Gemeentenaam],0))</f>
        <v>Groningen</v>
      </c>
      <c r="I1567" s="68">
        <f>INDEX(tblGemProv[InwonerAantal],MATCH(tblGem[[#This Row],[Plaats]],tblGemProv[Gemeentenaam],0))</f>
        <v>48019</v>
      </c>
      <c r="J1567" s="69">
        <f>tblGem[[#This Row],[Aantal]]/INDEX($N$5:$N$16,MATCH(tblGem[[#This Row],[Prov]],$M$5:$M$16,0))*100000</f>
        <v>0.17154335844156288</v>
      </c>
      <c r="K1567" s="69">
        <f>tblGem[[#This Row],[Aantal]]/tblGem[[#This Row],[Inwoners]]*100000</f>
        <v>2.0825090068514549</v>
      </c>
    </row>
    <row r="1568" spans="2:11" x14ac:dyDescent="0.3">
      <c r="B1568" s="63">
        <v>43913</v>
      </c>
      <c r="C1568" s="66" t="s">
        <v>141</v>
      </c>
      <c r="D1568" s="65">
        <v>54.6</v>
      </c>
      <c r="E1568" s="66">
        <v>9</v>
      </c>
      <c r="F1568" s="79">
        <f>tblGem[[#This Row],[Aantal]]-SUMIFS(tblGem[Aantal],tblGem[Datum],tblGem[[#This Row],[Datum]]-1,tblGem[Plaats],tblGem[[#This Row],[Plaats]])</f>
        <v>2</v>
      </c>
      <c r="G1568" s="59" t="str">
        <f>INDEX(tblGemProv[Grootte],MATCH(tblGem[[#This Row],[Plaats]],tblGemProv[Gemeentenaam],0))</f>
        <v>Klein</v>
      </c>
      <c r="H1568" s="59" t="str">
        <f>INDEX(tblGemProv[Provincie],MATCH(tblGem[[#This Row],[Plaats]],tblGemProv[Gemeentenaam],0))</f>
        <v>Gelderland</v>
      </c>
      <c r="I1568" s="68">
        <f>INDEX(tblGemProv[InwonerAantal],MATCH(tblGem[[#This Row],[Plaats]],tblGemProv[Gemeentenaam],0))</f>
        <v>16462</v>
      </c>
      <c r="J1568" s="69">
        <f>tblGem[[#This Row],[Aantal]]/INDEX($N$5:$N$16,MATCH(tblGem[[#This Row],[Prov]],$M$5:$M$16,0))*100000</f>
        <v>0.43687136031547941</v>
      </c>
      <c r="K1568" s="69">
        <f>tblGem[[#This Row],[Aantal]]/tblGem[[#This Row],[Inwoners]]*100000</f>
        <v>54.671364354270438</v>
      </c>
    </row>
    <row r="1569" spans="2:11" x14ac:dyDescent="0.3">
      <c r="B1569" s="63">
        <v>43913</v>
      </c>
      <c r="C1569" s="66" t="s">
        <v>142</v>
      </c>
      <c r="D1569" s="65">
        <v>36.299999999999997</v>
      </c>
      <c r="E1569" s="66">
        <v>16</v>
      </c>
      <c r="F1569" s="79">
        <f>tblGem[[#This Row],[Aantal]]-SUMIFS(tblGem[Aantal],tblGem[Datum],tblGem[[#This Row],[Datum]]-1,tblGem[Plaats],tblGem[[#This Row],[Plaats]])</f>
        <v>1</v>
      </c>
      <c r="G1569" s="59" t="str">
        <f>INDEX(tblGemProv[Grootte],MATCH(tblGem[[#This Row],[Plaats]],tblGemProv[Gemeentenaam],0))</f>
        <v>Klein</v>
      </c>
      <c r="H1569" s="59" t="str">
        <f>INDEX(tblGemProv[Provincie],MATCH(tblGem[[#This Row],[Plaats]],tblGemProv[Gemeentenaam],0))</f>
        <v>Noord-Brabant</v>
      </c>
      <c r="I1569" s="68">
        <f>INDEX(tblGemProv[InwonerAantal],MATCH(tblGem[[#This Row],[Plaats]],tblGemProv[Gemeentenaam],0))</f>
        <v>43723</v>
      </c>
      <c r="J1569" s="69">
        <f>tblGem[[#This Row],[Aantal]]/INDEX($N$5:$N$16,MATCH(tblGem[[#This Row],[Prov]],$M$5:$M$16,0))*100000</f>
        <v>0.63283979739633889</v>
      </c>
      <c r="K1569" s="69">
        <f>tblGem[[#This Row],[Aantal]]/tblGem[[#This Row],[Inwoners]]*100000</f>
        <v>36.594012304736637</v>
      </c>
    </row>
    <row r="1570" spans="2:11" x14ac:dyDescent="0.3">
      <c r="B1570" s="63">
        <v>43913</v>
      </c>
      <c r="C1570" s="66" t="s">
        <v>143</v>
      </c>
      <c r="D1570" s="65">
        <v>9.1</v>
      </c>
      <c r="E1570" s="66">
        <v>2</v>
      </c>
      <c r="F1570" s="79">
        <f>tblGem[[#This Row],[Aantal]]-SUMIFS(tblGem[Aantal],tblGem[Datum],tblGem[[#This Row],[Datum]]-1,tblGem[Plaats],tblGem[[#This Row],[Plaats]])</f>
        <v>0</v>
      </c>
      <c r="G1570" s="59" t="str">
        <f>INDEX(tblGemProv[Grootte],MATCH(tblGem[[#This Row],[Plaats]],tblGemProv[Gemeentenaam],0))</f>
        <v>Klein</v>
      </c>
      <c r="H1570" s="59" t="str">
        <f>INDEX(tblGemProv[Provincie],MATCH(tblGem[[#This Row],[Plaats]],tblGemProv[Gemeentenaam],0))</f>
        <v>Zuid-Holland</v>
      </c>
      <c r="I1570" s="68">
        <f>INDEX(tblGemProv[InwonerAantal],MATCH(tblGem[[#This Row],[Plaats]],tblGemProv[Gemeentenaam],0))</f>
        <v>21812</v>
      </c>
      <c r="J1570" s="69">
        <f>tblGem[[#This Row],[Aantal]]/INDEX($N$5:$N$16,MATCH(tblGem[[#This Row],[Prov]],$M$5:$M$16,0))*100000</f>
        <v>5.4854484765538218E-2</v>
      </c>
      <c r="K1570" s="69">
        <f>tblGem[[#This Row],[Aantal]]/tblGem[[#This Row],[Inwoners]]*100000</f>
        <v>9.1692646249770764</v>
      </c>
    </row>
    <row r="1571" spans="2:11" x14ac:dyDescent="0.3">
      <c r="B1571" s="63">
        <v>43913</v>
      </c>
      <c r="C1571" s="66" t="s">
        <v>144</v>
      </c>
      <c r="D1571" s="65">
        <v>45.7</v>
      </c>
      <c r="E1571" s="66">
        <v>7</v>
      </c>
      <c r="F1571" s="79">
        <f>tblGem[[#This Row],[Aantal]]-SUMIFS(tblGem[Aantal],tblGem[Datum],tblGem[[#This Row],[Datum]]-1,tblGem[Plaats],tblGem[[#This Row],[Plaats]])</f>
        <v>1</v>
      </c>
      <c r="G1571" s="59" t="str">
        <f>INDEX(tblGemProv[Grootte],MATCH(tblGem[[#This Row],[Plaats]],tblGemProv[Gemeentenaam],0))</f>
        <v>Klein</v>
      </c>
      <c r="H1571" s="59" t="str">
        <f>INDEX(tblGemProv[Provincie],MATCH(tblGem[[#This Row],[Plaats]],tblGemProv[Gemeentenaam],0))</f>
        <v>Noord-Brabant</v>
      </c>
      <c r="I1571" s="68">
        <f>INDEX(tblGemProv[InwonerAantal],MATCH(tblGem[[#This Row],[Plaats]],tblGemProv[Gemeentenaam],0))</f>
        <v>15366</v>
      </c>
      <c r="J1571" s="69">
        <f>tblGem[[#This Row],[Aantal]]/INDEX($N$5:$N$16,MATCH(tblGem[[#This Row],[Prov]],$M$5:$M$16,0))*100000</f>
        <v>0.27686741136089826</v>
      </c>
      <c r="K1571" s="69">
        <f>tblGem[[#This Row],[Aantal]]/tblGem[[#This Row],[Inwoners]]*100000</f>
        <v>45.555121697253675</v>
      </c>
    </row>
    <row r="1572" spans="2:11" x14ac:dyDescent="0.3">
      <c r="B1572" s="63">
        <v>43913</v>
      </c>
      <c r="C1572" s="66" t="s">
        <v>145</v>
      </c>
      <c r="D1572" s="65">
        <v>7.8</v>
      </c>
      <c r="E1572" s="66">
        <v>7</v>
      </c>
      <c r="F1572" s="79">
        <f>tblGem[[#This Row],[Aantal]]-SUMIFS(tblGem[Aantal],tblGem[Datum],tblGem[[#This Row],[Datum]]-1,tblGem[Plaats],tblGem[[#This Row],[Plaats]])</f>
        <v>0</v>
      </c>
      <c r="G1572" s="59" t="str">
        <f>INDEX(tblGemProv[Grootte],MATCH(tblGem[[#This Row],[Plaats]],tblGemProv[Gemeentenaam],0))</f>
        <v>Middelgroot</v>
      </c>
      <c r="H1572" s="59" t="str">
        <f>INDEX(tblGemProv[Provincie],MATCH(tblGem[[#This Row],[Plaats]],tblGemProv[Gemeentenaam],0))</f>
        <v>Noord-Holland</v>
      </c>
      <c r="I1572" s="68">
        <f>INDEX(tblGemProv[InwonerAantal],MATCH(tblGem[[#This Row],[Plaats]],tblGemProv[Gemeentenaam],0))</f>
        <v>89521</v>
      </c>
      <c r="J1572" s="69">
        <f>tblGem[[#This Row],[Aantal]]/INDEX($N$5:$N$16,MATCH(tblGem[[#This Row],[Prov]],$M$5:$M$16,0))*100000</f>
        <v>0.24724655638528362</v>
      </c>
      <c r="K1572" s="69">
        <f>tblGem[[#This Row],[Aantal]]/tblGem[[#This Row],[Inwoners]]*100000</f>
        <v>7.8193943320561656</v>
      </c>
    </row>
    <row r="1573" spans="2:11" x14ac:dyDescent="0.3">
      <c r="B1573" s="63">
        <v>43913</v>
      </c>
      <c r="C1573" s="66" t="s">
        <v>146</v>
      </c>
      <c r="D1573" s="65">
        <v>26.5</v>
      </c>
      <c r="E1573" s="66">
        <v>23</v>
      </c>
      <c r="F1573" s="79">
        <f>tblGem[[#This Row],[Aantal]]-SUMIFS(tblGem[Aantal],tblGem[Datum],tblGem[[#This Row],[Datum]]-1,tblGem[Plaats],tblGem[[#This Row],[Plaats]])</f>
        <v>2</v>
      </c>
      <c r="G1573" s="59" t="str">
        <f>INDEX(tblGemProv[Grootte],MATCH(tblGem[[#This Row],[Plaats]],tblGemProv[Gemeentenaam],0))</f>
        <v>Middelgroot</v>
      </c>
      <c r="H1573" s="59" t="str">
        <f>INDEX(tblGemProv[Provincie],MATCH(tblGem[[#This Row],[Plaats]],tblGemProv[Gemeentenaam],0))</f>
        <v>Zuid-Holland</v>
      </c>
      <c r="I1573" s="68">
        <f>INDEX(tblGemProv[InwonerAantal],MATCH(tblGem[[#This Row],[Plaats]],tblGemProv[Gemeentenaam],0))</f>
        <v>86115</v>
      </c>
      <c r="J1573" s="69">
        <f>tblGem[[#This Row],[Aantal]]/INDEX($N$5:$N$16,MATCH(tblGem[[#This Row],[Prov]],$M$5:$M$16,0))*100000</f>
        <v>0.63082657480368953</v>
      </c>
      <c r="K1573" s="69">
        <f>tblGem[[#This Row],[Aantal]]/tblGem[[#This Row],[Inwoners]]*100000</f>
        <v>26.708471230331536</v>
      </c>
    </row>
    <row r="1574" spans="2:11" x14ac:dyDescent="0.3">
      <c r="B1574" s="63">
        <v>43913</v>
      </c>
      <c r="C1574" s="66" t="s">
        <v>147</v>
      </c>
      <c r="D1574" s="65">
        <v>14.3</v>
      </c>
      <c r="E1574" s="66">
        <v>5</v>
      </c>
      <c r="F1574" s="79">
        <f>tblGem[[#This Row],[Aantal]]-SUMIFS(tblGem[Aantal],tblGem[Datum],tblGem[[#This Row],[Datum]]-1,tblGem[Plaats],tblGem[[#This Row],[Plaats]])</f>
        <v>0</v>
      </c>
      <c r="G1574" s="59" t="str">
        <f>INDEX(tblGemProv[Grootte],MATCH(tblGem[[#This Row],[Plaats]],tblGemProv[Gemeentenaam],0))</f>
        <v>Klein</v>
      </c>
      <c r="H1574" s="59" t="str">
        <f>INDEX(tblGemProv[Provincie],MATCH(tblGem[[#This Row],[Plaats]],tblGemProv[Gemeentenaam],0))</f>
        <v>Overijssel</v>
      </c>
      <c r="I1574" s="68">
        <f>INDEX(tblGemProv[InwonerAantal],MATCH(tblGem[[#This Row],[Plaats]],tblGemProv[Gemeentenaam],0))</f>
        <v>34930</v>
      </c>
      <c r="J1574" s="69">
        <f>tblGem[[#This Row],[Aantal]]/INDEX($N$5:$N$16,MATCH(tblGem[[#This Row],[Prov]],$M$5:$M$16,0))*100000</f>
        <v>0.43421586260020617</v>
      </c>
      <c r="K1574" s="69">
        <f>tblGem[[#This Row],[Aantal]]/tblGem[[#This Row],[Inwoners]]*100000</f>
        <v>14.314342971657601</v>
      </c>
    </row>
    <row r="1575" spans="2:11" x14ac:dyDescent="0.3">
      <c r="B1575" s="63">
        <v>43913</v>
      </c>
      <c r="C1575" s="66" t="s">
        <v>148</v>
      </c>
      <c r="D1575" s="65">
        <v>16.7</v>
      </c>
      <c r="E1575" s="66">
        <v>8</v>
      </c>
      <c r="F1575" s="79">
        <f>tblGem[[#This Row],[Aantal]]-SUMIFS(tblGem[Aantal],tblGem[Datum],tblGem[[#This Row],[Datum]]-1,tblGem[Plaats],tblGem[[#This Row],[Plaats]])</f>
        <v>1</v>
      </c>
      <c r="G1575" s="59" t="str">
        <f>INDEX(tblGemProv[Grootte],MATCH(tblGem[[#This Row],[Plaats]],tblGemProv[Gemeentenaam],0))</f>
        <v>Klein</v>
      </c>
      <c r="H1575" s="59" t="str">
        <f>INDEX(tblGemProv[Provincie],MATCH(tblGem[[#This Row],[Plaats]],tblGemProv[Gemeentenaam],0))</f>
        <v>Noord-Holland</v>
      </c>
      <c r="I1575" s="68">
        <f>INDEX(tblGemProv[InwonerAantal],MATCH(tblGem[[#This Row],[Plaats]],tblGemProv[Gemeentenaam],0))</f>
        <v>47681</v>
      </c>
      <c r="J1575" s="69">
        <f>tblGem[[#This Row],[Aantal]]/INDEX($N$5:$N$16,MATCH(tblGem[[#This Row],[Prov]],$M$5:$M$16,0))*100000</f>
        <v>0.28256749301175271</v>
      </c>
      <c r="K1575" s="69">
        <f>tblGem[[#This Row],[Aantal]]/tblGem[[#This Row],[Inwoners]]*100000</f>
        <v>16.778171598750024</v>
      </c>
    </row>
    <row r="1576" spans="2:11" x14ac:dyDescent="0.3">
      <c r="B1576" s="63">
        <v>43913</v>
      </c>
      <c r="C1576" s="66" t="s">
        <v>149</v>
      </c>
      <c r="D1576" s="65">
        <v>9</v>
      </c>
      <c r="E1576" s="66">
        <v>5</v>
      </c>
      <c r="F1576" s="79">
        <f>tblGem[[#This Row],[Aantal]]-SUMIFS(tblGem[Aantal],tblGem[Datum],tblGem[[#This Row],[Datum]]-1,tblGem[Plaats],tblGem[[#This Row],[Plaats]])</f>
        <v>0</v>
      </c>
      <c r="G1576" s="59" t="str">
        <f>INDEX(tblGemProv[Grootte],MATCH(tblGem[[#This Row],[Plaats]],tblGemProv[Gemeentenaam],0))</f>
        <v>Middelgroot</v>
      </c>
      <c r="H1576" s="59" t="str">
        <f>INDEX(tblGemProv[Provincie],MATCH(tblGem[[#This Row],[Plaats]],tblGemProv[Gemeentenaam],0))</f>
        <v>Drenthe</v>
      </c>
      <c r="I1576" s="68">
        <f>INDEX(tblGemProv[InwonerAantal],MATCH(tblGem[[#This Row],[Plaats]],tblGemProv[Gemeentenaam],0))</f>
        <v>55677</v>
      </c>
      <c r="J1576" s="69">
        <f>tblGem[[#This Row],[Aantal]]/INDEX($N$5:$N$16,MATCH(tblGem[[#This Row],[Prov]],$M$5:$M$16,0))*100000</f>
        <v>1.016053647632595</v>
      </c>
      <c r="K1576" s="69">
        <f>tblGem[[#This Row],[Aantal]]/tblGem[[#This Row],[Inwoners]]*100000</f>
        <v>8.9803689135549689</v>
      </c>
    </row>
    <row r="1577" spans="2:11" x14ac:dyDescent="0.3">
      <c r="B1577" s="63">
        <v>43913</v>
      </c>
      <c r="C1577" s="66" t="s">
        <v>150</v>
      </c>
      <c r="D1577" s="65">
        <v>15.1</v>
      </c>
      <c r="E1577" s="66">
        <v>11</v>
      </c>
      <c r="F1577" s="79">
        <f>tblGem[[#This Row],[Aantal]]-SUMIFS(tblGem[Aantal],tblGem[Datum],tblGem[[#This Row],[Datum]]-1,tblGem[Plaats],tblGem[[#This Row],[Plaats]])</f>
        <v>2</v>
      </c>
      <c r="G1577" s="59" t="str">
        <f>INDEX(tblGemProv[Grootte],MATCH(tblGem[[#This Row],[Plaats]],tblGemProv[Gemeentenaam],0))</f>
        <v>Middelgroot</v>
      </c>
      <c r="H1577" s="59" t="str">
        <f>INDEX(tblGemProv[Provincie],MATCH(tblGem[[#This Row],[Plaats]],tblGemProv[Gemeentenaam],0))</f>
        <v>Noord-Holland</v>
      </c>
      <c r="I1577" s="68">
        <f>INDEX(tblGemProv[InwonerAantal],MATCH(tblGem[[#This Row],[Plaats]],tblGemProv[Gemeentenaam],0))</f>
        <v>72806</v>
      </c>
      <c r="J1577" s="69">
        <f>tblGem[[#This Row],[Aantal]]/INDEX($N$5:$N$16,MATCH(tblGem[[#This Row],[Prov]],$M$5:$M$16,0))*100000</f>
        <v>0.38853030289115992</v>
      </c>
      <c r="K1577" s="69">
        <f>tblGem[[#This Row],[Aantal]]/tblGem[[#This Row],[Inwoners]]*100000</f>
        <v>15.108644891904513</v>
      </c>
    </row>
    <row r="1578" spans="2:11" x14ac:dyDescent="0.3">
      <c r="B1578" s="63">
        <v>43913</v>
      </c>
      <c r="C1578" s="66" t="s">
        <v>151</v>
      </c>
      <c r="D1578" s="65">
        <v>37.799999999999997</v>
      </c>
      <c r="E1578" s="66">
        <v>16</v>
      </c>
      <c r="F1578" s="79">
        <f>tblGem[[#This Row],[Aantal]]-SUMIFS(tblGem[Aantal],tblGem[Datum],tblGem[[#This Row],[Datum]]-1,tblGem[Plaats],tblGem[[#This Row],[Plaats]])</f>
        <v>3</v>
      </c>
      <c r="G1578" s="59" t="str">
        <f>INDEX(tblGemProv[Grootte],MATCH(tblGem[[#This Row],[Plaats]],tblGemProv[Gemeentenaam],0))</f>
        <v>Klein</v>
      </c>
      <c r="H1578" s="59" t="str">
        <f>INDEX(tblGemProv[Provincie],MATCH(tblGem[[#This Row],[Plaats]],tblGemProv[Gemeentenaam],0))</f>
        <v>Limburg</v>
      </c>
      <c r="I1578" s="68">
        <f>INDEX(tblGemProv[InwonerAantal],MATCH(tblGem[[#This Row],[Plaats]],tblGemProv[Gemeentenaam],0))</f>
        <v>42271</v>
      </c>
      <c r="J1578" s="69">
        <f>tblGem[[#This Row],[Aantal]]/INDEX($N$5:$N$16,MATCH(tblGem[[#This Row],[Prov]],$M$5:$M$16,0))*100000</f>
        <v>1.4321543719197491</v>
      </c>
      <c r="K1578" s="69">
        <f>tblGem[[#This Row],[Aantal]]/tblGem[[#This Row],[Inwoners]]*100000</f>
        <v>37.851008965957746</v>
      </c>
    </row>
    <row r="1579" spans="2:11" x14ac:dyDescent="0.3">
      <c r="B1579" s="63">
        <v>43913</v>
      </c>
      <c r="C1579" s="66" t="s">
        <v>152</v>
      </c>
      <c r="D1579" s="65">
        <v>50.1</v>
      </c>
      <c r="E1579" s="66">
        <v>25</v>
      </c>
      <c r="F1579" s="79">
        <f>tblGem[[#This Row],[Aantal]]-SUMIFS(tblGem[Aantal],tblGem[Datum],tblGem[[#This Row],[Datum]]-1,tblGem[Plaats],tblGem[[#This Row],[Plaats]])</f>
        <v>2</v>
      </c>
      <c r="G1579" s="59" t="str">
        <f>INDEX(tblGemProv[Grootte],MATCH(tblGem[[#This Row],[Plaats]],tblGemProv[Gemeentenaam],0))</f>
        <v>Klein</v>
      </c>
      <c r="H1579" s="59" t="str">
        <f>INDEX(tblGemProv[Provincie],MATCH(tblGem[[#This Row],[Plaats]],tblGemProv[Gemeentenaam],0))</f>
        <v>Utrecht</v>
      </c>
      <c r="I1579" s="68">
        <f>INDEX(tblGemProv[InwonerAantal],MATCH(tblGem[[#This Row],[Plaats]],tblGemProv[Gemeentenaam],0))</f>
        <v>49579</v>
      </c>
      <c r="J1579" s="69">
        <f>tblGem[[#This Row],[Aantal]]/INDEX($N$5:$N$16,MATCH(tblGem[[#This Row],[Prov]],$M$5:$M$16,0))*100000</f>
        <v>1.8789674397490301</v>
      </c>
      <c r="K1579" s="69">
        <f>tblGem[[#This Row],[Aantal]]/tblGem[[#This Row],[Inwoners]]*100000</f>
        <v>50.424574920833422</v>
      </c>
    </row>
    <row r="1580" spans="2:11" x14ac:dyDescent="0.3">
      <c r="B1580" s="63">
        <v>43913</v>
      </c>
      <c r="C1580" s="66" t="s">
        <v>153</v>
      </c>
      <c r="D1580" s="65">
        <v>7.3</v>
      </c>
      <c r="E1580" s="66">
        <v>3</v>
      </c>
      <c r="F1580" s="79">
        <f>tblGem[[#This Row],[Aantal]]-SUMIFS(tblGem[Aantal],tblGem[Datum],tblGem[[#This Row],[Datum]]-1,tblGem[Plaats],tblGem[[#This Row],[Plaats]])</f>
        <v>0</v>
      </c>
      <c r="G1580" s="59" t="str">
        <f>INDEX(tblGemProv[Grootte],MATCH(tblGem[[#This Row],[Plaats]],tblGemProv[Gemeentenaam],0))</f>
        <v>Klein</v>
      </c>
      <c r="H1580" s="59" t="str">
        <f>INDEX(tblGemProv[Provincie],MATCH(tblGem[[#This Row],[Plaats]],tblGemProv[Gemeentenaam],0))</f>
        <v>Noord-Holland</v>
      </c>
      <c r="I1580" s="68">
        <f>INDEX(tblGemProv[InwonerAantal],MATCH(tblGem[[#This Row],[Plaats]],tblGemProv[Gemeentenaam],0))</f>
        <v>41369</v>
      </c>
      <c r="J1580" s="69">
        <f>tblGem[[#This Row],[Aantal]]/INDEX($N$5:$N$16,MATCH(tblGem[[#This Row],[Prov]],$M$5:$M$16,0))*100000</f>
        <v>0.10596280987940725</v>
      </c>
      <c r="K1580" s="69">
        <f>tblGem[[#This Row],[Aantal]]/tblGem[[#This Row],[Inwoners]]*100000</f>
        <v>7.2518069085547152</v>
      </c>
    </row>
    <row r="1581" spans="2:11" x14ac:dyDescent="0.3">
      <c r="B1581" s="63">
        <v>43913</v>
      </c>
      <c r="C1581" s="66" t="s">
        <v>154</v>
      </c>
      <c r="D1581" s="65">
        <v>0</v>
      </c>
      <c r="E1581" s="66">
        <v>0</v>
      </c>
      <c r="F1581" s="79">
        <f>tblGem[[#This Row],[Aantal]]-SUMIFS(tblGem[Aantal],tblGem[Datum],tblGem[[#This Row],[Datum]]-1,tblGem[Plaats],tblGem[[#This Row],[Plaats]])</f>
        <v>0</v>
      </c>
      <c r="G1581" s="59" t="str">
        <f>INDEX(tblGemProv[Grootte],MATCH(tblGem[[#This Row],[Plaats]],tblGemProv[Gemeentenaam],0))</f>
        <v>Klein</v>
      </c>
      <c r="H1581" s="59" t="str">
        <f>INDEX(tblGemProv[Provincie],MATCH(tblGem[[#This Row],[Plaats]],tblGemProv[Gemeentenaam],0))</f>
        <v>Zeeland</v>
      </c>
      <c r="I1581" s="68">
        <f>INDEX(tblGemProv[InwonerAantal],MATCH(tblGem[[#This Row],[Plaats]],tblGemProv[Gemeentenaam],0))</f>
        <v>27472</v>
      </c>
      <c r="J1581" s="69">
        <f>tblGem[[#This Row],[Aantal]]/INDEX($N$5:$N$16,MATCH(tblGem[[#This Row],[Prov]],$M$5:$M$16,0))*100000</f>
        <v>0</v>
      </c>
      <c r="K1581" s="69">
        <f>tblGem[[#This Row],[Aantal]]/tblGem[[#This Row],[Inwoners]]*100000</f>
        <v>0</v>
      </c>
    </row>
    <row r="1582" spans="2:11" x14ac:dyDescent="0.3">
      <c r="B1582" s="63">
        <v>43913</v>
      </c>
      <c r="C1582" s="66" t="s">
        <v>155</v>
      </c>
      <c r="D1582" s="65">
        <v>46.8</v>
      </c>
      <c r="E1582" s="66">
        <v>16</v>
      </c>
      <c r="F1582" s="79">
        <f>tblGem[[#This Row],[Aantal]]-SUMIFS(tblGem[Aantal],tblGem[Datum],tblGem[[#This Row],[Datum]]-1,tblGem[Plaats],tblGem[[#This Row],[Plaats]])</f>
        <v>3</v>
      </c>
      <c r="G1582" s="59" t="str">
        <f>INDEX(tblGemProv[Grootte],MATCH(tblGem[[#This Row],[Plaats]],tblGemProv[Gemeentenaam],0))</f>
        <v>Klein</v>
      </c>
      <c r="H1582" s="59" t="str">
        <f>INDEX(tblGemProv[Provincie],MATCH(tblGem[[#This Row],[Plaats]],tblGemProv[Gemeentenaam],0))</f>
        <v>Utrecht</v>
      </c>
      <c r="I1582" s="68">
        <f>INDEX(tblGemProv[InwonerAantal],MATCH(tblGem[[#This Row],[Plaats]],tblGemProv[Gemeentenaam],0))</f>
        <v>34302</v>
      </c>
      <c r="J1582" s="69">
        <f>tblGem[[#This Row],[Aantal]]/INDEX($N$5:$N$16,MATCH(tblGem[[#This Row],[Prov]],$M$5:$M$16,0))*100000</f>
        <v>1.2025391614393792</v>
      </c>
      <c r="K1582" s="69">
        <f>tblGem[[#This Row],[Aantal]]/tblGem[[#This Row],[Inwoners]]*100000</f>
        <v>46.644510524167686</v>
      </c>
    </row>
    <row r="1583" spans="2:11" x14ac:dyDescent="0.3">
      <c r="B1583" s="63">
        <v>43913</v>
      </c>
      <c r="C1583" s="66" t="s">
        <v>156</v>
      </c>
      <c r="D1583" s="65">
        <v>7.4</v>
      </c>
      <c r="E1583" s="66">
        <v>2</v>
      </c>
      <c r="F1583" s="79">
        <f>tblGem[[#This Row],[Aantal]]-SUMIFS(tblGem[Aantal],tblGem[Datum],tblGem[[#This Row],[Datum]]-1,tblGem[Plaats],tblGem[[#This Row],[Plaats]])</f>
        <v>0</v>
      </c>
      <c r="G1583" s="59" t="str">
        <f>INDEX(tblGemProv[Grootte],MATCH(tblGem[[#This Row],[Plaats]],tblGemProv[Gemeentenaam],0))</f>
        <v>Klein</v>
      </c>
      <c r="H1583" s="59" t="str">
        <f>INDEX(tblGemProv[Provincie],MATCH(tblGem[[#This Row],[Plaats]],tblGemProv[Gemeentenaam],0))</f>
        <v>Zuid-Holland</v>
      </c>
      <c r="I1583" s="68">
        <f>INDEX(tblGemProv[InwonerAantal],MATCH(tblGem[[#This Row],[Plaats]],tblGemProv[Gemeentenaam],0))</f>
        <v>26625</v>
      </c>
      <c r="J1583" s="69">
        <f>tblGem[[#This Row],[Aantal]]/INDEX($N$5:$N$16,MATCH(tblGem[[#This Row],[Prov]],$M$5:$M$16,0))*100000</f>
        <v>5.4854484765538218E-2</v>
      </c>
      <c r="K1583" s="69">
        <f>tblGem[[#This Row],[Aantal]]/tblGem[[#This Row],[Inwoners]]*100000</f>
        <v>7.511737089201878</v>
      </c>
    </row>
    <row r="1584" spans="2:11" x14ac:dyDescent="0.3">
      <c r="B1584" s="63">
        <v>43913</v>
      </c>
      <c r="C1584" s="66" t="s">
        <v>157</v>
      </c>
      <c r="D1584" s="65">
        <v>31.6</v>
      </c>
      <c r="E1584" s="66">
        <v>17</v>
      </c>
      <c r="F1584" s="79">
        <f>tblGem[[#This Row],[Aantal]]-SUMIFS(tblGem[Aantal],tblGem[Datum],tblGem[[#This Row],[Datum]]-1,tblGem[Plaats],tblGem[[#This Row],[Plaats]])</f>
        <v>3</v>
      </c>
      <c r="G1584" s="59" t="str">
        <f>INDEX(tblGemProv[Grootte],MATCH(tblGem[[#This Row],[Plaats]],tblGemProv[Gemeentenaam],0))</f>
        <v>Middelgroot</v>
      </c>
      <c r="H1584" s="59" t="str">
        <f>INDEX(tblGemProv[Provincie],MATCH(tblGem[[#This Row],[Plaats]],tblGemProv[Gemeentenaam],0))</f>
        <v>Overijssel</v>
      </c>
      <c r="I1584" s="68">
        <f>INDEX(tblGemProv[InwonerAantal],MATCH(tblGem[[#This Row],[Plaats]],tblGemProv[Gemeentenaam],0))</f>
        <v>53259</v>
      </c>
      <c r="J1584" s="69">
        <f>tblGem[[#This Row],[Aantal]]/INDEX($N$5:$N$16,MATCH(tblGem[[#This Row],[Prov]],$M$5:$M$16,0))*100000</f>
        <v>1.476333932840701</v>
      </c>
      <c r="K1584" s="69">
        <f>tblGem[[#This Row],[Aantal]]/tblGem[[#This Row],[Inwoners]]*100000</f>
        <v>31.919487786101882</v>
      </c>
    </row>
    <row r="1585" spans="2:11" x14ac:dyDescent="0.3">
      <c r="B1585" s="63">
        <v>43913</v>
      </c>
      <c r="C1585" s="66" t="s">
        <v>158</v>
      </c>
      <c r="D1585" s="65">
        <v>15.6</v>
      </c>
      <c r="E1585" s="66">
        <v>2</v>
      </c>
      <c r="F1585" s="79">
        <f>tblGem[[#This Row],[Aantal]]-SUMIFS(tblGem[Aantal],tblGem[Datum],tblGem[[#This Row],[Datum]]-1,tblGem[Plaats],tblGem[[#This Row],[Plaats]])</f>
        <v>0</v>
      </c>
      <c r="G1585" s="59" t="str">
        <f>INDEX(tblGemProv[Grootte],MATCH(tblGem[[#This Row],[Plaats]],tblGemProv[Gemeentenaam],0))</f>
        <v>Klein</v>
      </c>
      <c r="H1585" s="59" t="str">
        <f>INDEX(tblGemProv[Provincie],MATCH(tblGem[[#This Row],[Plaats]],tblGemProv[Gemeentenaam],0))</f>
        <v>Zeeland</v>
      </c>
      <c r="I1585" s="68">
        <f>INDEX(tblGemProv[InwonerAantal],MATCH(tblGem[[#This Row],[Plaats]],tblGemProv[Gemeentenaam],0))</f>
        <v>12720</v>
      </c>
      <c r="J1585" s="69">
        <f>tblGem[[#This Row],[Aantal]]/INDEX($N$5:$N$16,MATCH(tblGem[[#This Row],[Prov]],$M$5:$M$16,0))*100000</f>
        <v>0.52314388549426627</v>
      </c>
      <c r="K1585" s="69">
        <f>tblGem[[#This Row],[Aantal]]/tblGem[[#This Row],[Inwoners]]*100000</f>
        <v>15.723270440251572</v>
      </c>
    </row>
    <row r="1586" spans="2:11" x14ac:dyDescent="0.3">
      <c r="B1586" s="63">
        <v>43913</v>
      </c>
      <c r="C1586" s="66" t="s">
        <v>159</v>
      </c>
      <c r="D1586" s="65">
        <v>9.1999999999999993</v>
      </c>
      <c r="E1586" s="66">
        <v>6</v>
      </c>
      <c r="F1586" s="79">
        <f>tblGem[[#This Row],[Aantal]]-SUMIFS(tblGem[Aantal],tblGem[Datum],tblGem[[#This Row],[Datum]]-1,tblGem[Plaats],tblGem[[#This Row],[Plaats]])</f>
        <v>0</v>
      </c>
      <c r="G1586" s="59" t="str">
        <f>INDEX(tblGemProv[Grootte],MATCH(tblGem[[#This Row],[Plaats]],tblGemProv[Gemeentenaam],0))</f>
        <v>Middelgroot</v>
      </c>
      <c r="H1586" s="59" t="str">
        <f>INDEX(tblGemProv[Provincie],MATCH(tblGem[[#This Row],[Plaats]],tblGemProv[Gemeentenaam],0))</f>
        <v>Zuid-Holland</v>
      </c>
      <c r="I1586" s="68">
        <f>INDEX(tblGemProv[InwonerAantal],MATCH(tblGem[[#This Row],[Plaats]],tblGemProv[Gemeentenaam],0))</f>
        <v>64956</v>
      </c>
      <c r="J1586" s="69">
        <f>tblGem[[#This Row],[Aantal]]/INDEX($N$5:$N$16,MATCH(tblGem[[#This Row],[Prov]],$M$5:$M$16,0))*100000</f>
        <v>0.16456345429661468</v>
      </c>
      <c r="K1586" s="69">
        <f>tblGem[[#This Row],[Aantal]]/tblGem[[#This Row],[Inwoners]]*100000</f>
        <v>9.2370219841123227</v>
      </c>
    </row>
    <row r="1587" spans="2:11" x14ac:dyDescent="0.3">
      <c r="B1587" s="63">
        <v>43913</v>
      </c>
      <c r="C1587" s="66" t="s">
        <v>160</v>
      </c>
      <c r="D1587" s="65">
        <v>17.5</v>
      </c>
      <c r="E1587" s="66">
        <v>8</v>
      </c>
      <c r="F1587" s="79">
        <f>tblGem[[#This Row],[Aantal]]-SUMIFS(tblGem[Aantal],tblGem[Datum],tblGem[[#This Row],[Datum]]-1,tblGem[Plaats],tblGem[[#This Row],[Plaats]])</f>
        <v>0</v>
      </c>
      <c r="G1587" s="59" t="str">
        <f>INDEX(tblGemProv[Grootte],MATCH(tblGem[[#This Row],[Plaats]],tblGemProv[Gemeentenaam],0))</f>
        <v>Klein</v>
      </c>
      <c r="H1587" s="59" t="str">
        <f>INDEX(tblGemProv[Provincie],MATCH(tblGem[[#This Row],[Plaats]],tblGemProv[Gemeentenaam],0))</f>
        <v>Limburg</v>
      </c>
      <c r="I1587" s="68">
        <f>INDEX(tblGemProv[InwonerAantal],MATCH(tblGem[[#This Row],[Plaats]],tblGemProv[Gemeentenaam],0))</f>
        <v>45823</v>
      </c>
      <c r="J1587" s="69">
        <f>tblGem[[#This Row],[Aantal]]/INDEX($N$5:$N$16,MATCH(tblGem[[#This Row],[Prov]],$M$5:$M$16,0))*100000</f>
        <v>0.71607718595987457</v>
      </c>
      <c r="K1587" s="69">
        <f>tblGem[[#This Row],[Aantal]]/tblGem[[#This Row],[Inwoners]]*100000</f>
        <v>17.458481548567313</v>
      </c>
    </row>
    <row r="1588" spans="2:11" x14ac:dyDescent="0.3">
      <c r="B1588" s="63">
        <v>43913</v>
      </c>
      <c r="C1588" s="66" t="s">
        <v>161</v>
      </c>
      <c r="D1588" s="65">
        <v>17.600000000000001</v>
      </c>
      <c r="E1588" s="66">
        <v>4</v>
      </c>
      <c r="F1588" s="79">
        <f>tblGem[[#This Row],[Aantal]]-SUMIFS(tblGem[Aantal],tblGem[Datum],tblGem[[#This Row],[Datum]]-1,tblGem[Plaats],tblGem[[#This Row],[Plaats]])</f>
        <v>2</v>
      </c>
      <c r="G1588" s="59" t="str">
        <f>INDEX(tblGemProv[Grootte],MATCH(tblGem[[#This Row],[Plaats]],tblGemProv[Gemeentenaam],0))</f>
        <v>Klein</v>
      </c>
      <c r="H1588" s="59" t="str">
        <f>INDEX(tblGemProv[Provincie],MATCH(tblGem[[#This Row],[Plaats]],tblGemProv[Gemeentenaam],0))</f>
        <v>Noord-Holland</v>
      </c>
      <c r="I1588" s="68">
        <f>INDEX(tblGemProv[InwonerAantal],MATCH(tblGem[[#This Row],[Plaats]],tblGemProv[Gemeentenaam],0))</f>
        <v>22659</v>
      </c>
      <c r="J1588" s="69">
        <f>tblGem[[#This Row],[Aantal]]/INDEX($N$5:$N$16,MATCH(tblGem[[#This Row],[Prov]],$M$5:$M$16,0))*100000</f>
        <v>0.14128374650587636</v>
      </c>
      <c r="K1588" s="69">
        <f>tblGem[[#This Row],[Aantal]]/tblGem[[#This Row],[Inwoners]]*100000</f>
        <v>17.653029701222472</v>
      </c>
    </row>
    <row r="1589" spans="2:11" x14ac:dyDescent="0.3">
      <c r="B1589" s="63">
        <v>43913</v>
      </c>
      <c r="C1589" s="66" t="s">
        <v>162</v>
      </c>
      <c r="D1589" s="65">
        <v>10.199999999999999</v>
      </c>
      <c r="E1589" s="66">
        <v>3</v>
      </c>
      <c r="F1589" s="79">
        <f>tblGem[[#This Row],[Aantal]]-SUMIFS(tblGem[Aantal],tblGem[Datum],tblGem[[#This Row],[Datum]]-1,tblGem[Plaats],tblGem[[#This Row],[Plaats]])</f>
        <v>0</v>
      </c>
      <c r="G1589" s="59" t="str">
        <f>INDEX(tblGemProv[Grootte],MATCH(tblGem[[#This Row],[Plaats]],tblGemProv[Gemeentenaam],0))</f>
        <v>Klein</v>
      </c>
      <c r="H1589" s="59" t="str">
        <f>INDEX(tblGemProv[Provincie],MATCH(tblGem[[#This Row],[Plaats]],tblGemProv[Gemeentenaam],0))</f>
        <v>Zuid-Holland</v>
      </c>
      <c r="I1589" s="68">
        <f>INDEX(tblGemProv[InwonerAantal],MATCH(tblGem[[#This Row],[Plaats]],tblGemProv[Gemeentenaam],0))</f>
        <v>29306</v>
      </c>
      <c r="J1589" s="69">
        <f>tblGem[[#This Row],[Aantal]]/INDEX($N$5:$N$16,MATCH(tblGem[[#This Row],[Prov]],$M$5:$M$16,0))*100000</f>
        <v>8.2281727148307338E-2</v>
      </c>
      <c r="K1589" s="69">
        <f>tblGem[[#This Row],[Aantal]]/tblGem[[#This Row],[Inwoners]]*100000</f>
        <v>10.236811574421621</v>
      </c>
    </row>
    <row r="1590" spans="2:11" x14ac:dyDescent="0.3">
      <c r="B1590" s="63">
        <v>43913</v>
      </c>
      <c r="C1590" s="66" t="s">
        <v>163</v>
      </c>
      <c r="D1590" s="65">
        <v>19.600000000000001</v>
      </c>
      <c r="E1590" s="66">
        <v>11</v>
      </c>
      <c r="F1590" s="79">
        <f>tblGem[[#This Row],[Aantal]]-SUMIFS(tblGem[Aantal],tblGem[Datum],tblGem[[#This Row],[Datum]]-1,tblGem[Plaats],tblGem[[#This Row],[Plaats]])</f>
        <v>0</v>
      </c>
      <c r="G1590" s="59" t="str">
        <f>INDEX(tblGemProv[Grootte],MATCH(tblGem[[#This Row],[Plaats]],tblGemProv[Gemeentenaam],0))</f>
        <v>Middelgroot</v>
      </c>
      <c r="H1590" s="59" t="str">
        <f>INDEX(tblGemProv[Provincie],MATCH(tblGem[[#This Row],[Plaats]],tblGemProv[Gemeentenaam],0))</f>
        <v>Zuid-Holland</v>
      </c>
      <c r="I1590" s="68">
        <f>INDEX(tblGemProv[InwonerAantal],MATCH(tblGem[[#This Row],[Plaats]],tblGemProv[Gemeentenaam],0))</f>
        <v>55644</v>
      </c>
      <c r="J1590" s="69">
        <f>tblGem[[#This Row],[Aantal]]/INDEX($N$5:$N$16,MATCH(tblGem[[#This Row],[Prov]],$M$5:$M$16,0))*100000</f>
        <v>0.30169966621046018</v>
      </c>
      <c r="K1590" s="69">
        <f>tblGem[[#This Row],[Aantal]]/tblGem[[#This Row],[Inwoners]]*100000</f>
        <v>19.768528502623823</v>
      </c>
    </row>
    <row r="1591" spans="2:11" x14ac:dyDescent="0.3">
      <c r="B1591" s="63">
        <v>43913</v>
      </c>
      <c r="C1591" s="66" t="s">
        <v>164</v>
      </c>
      <c r="D1591" s="65">
        <v>58.2</v>
      </c>
      <c r="E1591" s="66">
        <v>13</v>
      </c>
      <c r="F1591" s="79">
        <f>tblGem[[#This Row],[Aantal]]-SUMIFS(tblGem[Aantal],tblGem[Datum],tblGem[[#This Row],[Datum]]-1,tblGem[Plaats],tblGem[[#This Row],[Plaats]])</f>
        <v>2</v>
      </c>
      <c r="G1591" s="59" t="str">
        <f>INDEX(tblGemProv[Grootte],MATCH(tblGem[[#This Row],[Plaats]],tblGemProv[Gemeentenaam],0))</f>
        <v>Klein</v>
      </c>
      <c r="H1591" s="59" t="str">
        <f>INDEX(tblGemProv[Provincie],MATCH(tblGem[[#This Row],[Plaats]],tblGemProv[Gemeentenaam],0))</f>
        <v>Noord-Brabant</v>
      </c>
      <c r="I1591" s="68">
        <f>INDEX(tblGemProv[InwonerAantal],MATCH(tblGem[[#This Row],[Plaats]],tblGemProv[Gemeentenaam],0))</f>
        <v>22158</v>
      </c>
      <c r="J1591" s="69">
        <f>tblGem[[#This Row],[Aantal]]/INDEX($N$5:$N$16,MATCH(tblGem[[#This Row],[Prov]],$M$5:$M$16,0))*100000</f>
        <v>0.51418233538452529</v>
      </c>
      <c r="K1591" s="69">
        <f>tblGem[[#This Row],[Aantal]]/tblGem[[#This Row],[Inwoners]]*100000</f>
        <v>58.66955501399044</v>
      </c>
    </row>
    <row r="1592" spans="2:11" x14ac:dyDescent="0.3">
      <c r="B1592" s="63">
        <v>43913</v>
      </c>
      <c r="C1592" s="66" t="s">
        <v>165</v>
      </c>
      <c r="D1592" s="65">
        <v>148.1</v>
      </c>
      <c r="E1592" s="66">
        <v>23</v>
      </c>
      <c r="F1592" s="79">
        <f>tblGem[[#This Row],[Aantal]]-SUMIFS(tblGem[Aantal],tblGem[Datum],tblGem[[#This Row],[Datum]]-1,tblGem[Plaats],tblGem[[#This Row],[Plaats]])</f>
        <v>1</v>
      </c>
      <c r="G1592" s="59" t="str">
        <f>INDEX(tblGemProv[Grootte],MATCH(tblGem[[#This Row],[Plaats]],tblGemProv[Gemeentenaam],0))</f>
        <v>Klein</v>
      </c>
      <c r="H1592" s="59" t="str">
        <f>INDEX(tblGemProv[Provincie],MATCH(tblGem[[#This Row],[Plaats]],tblGemProv[Gemeentenaam],0))</f>
        <v>Noord-Brabant</v>
      </c>
      <c r="I1592" s="68">
        <f>INDEX(tblGemProv[InwonerAantal],MATCH(tblGem[[#This Row],[Plaats]],tblGemProv[Gemeentenaam],0))</f>
        <v>15332</v>
      </c>
      <c r="J1592" s="69">
        <f>tblGem[[#This Row],[Aantal]]/INDEX($N$5:$N$16,MATCH(tblGem[[#This Row],[Prov]],$M$5:$M$16,0))*100000</f>
        <v>0.9097072087572371</v>
      </c>
      <c r="K1592" s="69">
        <f>tblGem[[#This Row],[Aantal]]/tblGem[[#This Row],[Inwoners]]*100000</f>
        <v>150.01304461257499</v>
      </c>
    </row>
    <row r="1593" spans="2:11" x14ac:dyDescent="0.3">
      <c r="B1593" s="63">
        <v>43913</v>
      </c>
      <c r="C1593" s="66" t="s">
        <v>166</v>
      </c>
      <c r="D1593" s="65">
        <v>29.3</v>
      </c>
      <c r="E1593" s="66">
        <v>11</v>
      </c>
      <c r="F1593" s="79">
        <f>tblGem[[#This Row],[Aantal]]-SUMIFS(tblGem[Aantal],tblGem[Datum],tblGem[[#This Row],[Datum]]-1,tblGem[Plaats],tblGem[[#This Row],[Plaats]])</f>
        <v>1</v>
      </c>
      <c r="G1593" s="59" t="str">
        <f>INDEX(tblGemProv[Grootte],MATCH(tblGem[[#This Row],[Plaats]],tblGemProv[Gemeentenaam],0))</f>
        <v>Klein</v>
      </c>
      <c r="H1593" s="59" t="str">
        <f>INDEX(tblGemProv[Provincie],MATCH(tblGem[[#This Row],[Plaats]],tblGemProv[Gemeentenaam],0))</f>
        <v>Limburg</v>
      </c>
      <c r="I1593" s="68">
        <f>INDEX(tblGemProv[InwonerAantal],MATCH(tblGem[[#This Row],[Plaats]],tblGemProv[Gemeentenaam],0))</f>
        <v>37612</v>
      </c>
      <c r="J1593" s="69">
        <f>tblGem[[#This Row],[Aantal]]/INDEX($N$5:$N$16,MATCH(tblGem[[#This Row],[Prov]],$M$5:$M$16,0))*100000</f>
        <v>0.98460613069482761</v>
      </c>
      <c r="K1593" s="69">
        <f>tblGem[[#This Row],[Aantal]]/tblGem[[#This Row],[Inwoners]]*100000</f>
        <v>29.245985323832819</v>
      </c>
    </row>
    <row r="1594" spans="2:11" x14ac:dyDescent="0.3">
      <c r="B1594" s="63">
        <v>43913</v>
      </c>
      <c r="C1594" s="66" t="s">
        <v>167</v>
      </c>
      <c r="D1594" s="65">
        <v>43.5</v>
      </c>
      <c r="E1594" s="66">
        <v>5</v>
      </c>
      <c r="F1594" s="79">
        <f>tblGem[[#This Row],[Aantal]]-SUMIFS(tblGem[Aantal],tblGem[Datum],tblGem[[#This Row],[Datum]]-1,tblGem[Plaats],tblGem[[#This Row],[Plaats]])</f>
        <v>0</v>
      </c>
      <c r="G1594" s="59" t="str">
        <f>INDEX(tblGemProv[Grootte],MATCH(tblGem[[#This Row],[Plaats]],tblGemProv[Gemeentenaam],0))</f>
        <v>Klein</v>
      </c>
      <c r="H1594" s="59" t="str">
        <f>INDEX(tblGemProv[Provincie],MATCH(tblGem[[#This Row],[Plaats]],tblGemProv[Gemeentenaam],0))</f>
        <v>Noord-Holland</v>
      </c>
      <c r="I1594" s="68">
        <f>INDEX(tblGemProv[InwonerAantal],MATCH(tblGem[[#This Row],[Plaats]],tblGemProv[Gemeentenaam],0))</f>
        <v>11435</v>
      </c>
      <c r="J1594" s="69">
        <f>tblGem[[#This Row],[Aantal]]/INDEX($N$5:$N$16,MATCH(tblGem[[#This Row],[Prov]],$M$5:$M$16,0))*100000</f>
        <v>0.17660468313234542</v>
      </c>
      <c r="K1594" s="69">
        <f>tblGem[[#This Row],[Aantal]]/tblGem[[#This Row],[Inwoners]]*100000</f>
        <v>43.725404459991253</v>
      </c>
    </row>
    <row r="1595" spans="2:11" x14ac:dyDescent="0.3">
      <c r="B1595" s="63">
        <v>43913</v>
      </c>
      <c r="C1595" s="66" t="s">
        <v>168</v>
      </c>
      <c r="D1595" s="65">
        <v>17.899999999999999</v>
      </c>
      <c r="E1595" s="66">
        <v>5</v>
      </c>
      <c r="F1595" s="79">
        <f>tblGem[[#This Row],[Aantal]]-SUMIFS(tblGem[Aantal],tblGem[Datum],tblGem[[#This Row],[Datum]]-1,tblGem[Plaats],tblGem[[#This Row],[Plaats]])</f>
        <v>1</v>
      </c>
      <c r="G1595" s="59" t="str">
        <f>INDEX(tblGemProv[Grootte],MATCH(tblGem[[#This Row],[Plaats]],tblGemProv[Gemeentenaam],0))</f>
        <v>Klein</v>
      </c>
      <c r="H1595" s="59" t="str">
        <f>INDEX(tblGemProv[Provincie],MATCH(tblGem[[#This Row],[Plaats]],tblGemProv[Gemeentenaam],0))</f>
        <v>Noord-Holland</v>
      </c>
      <c r="I1595" s="68">
        <f>INDEX(tblGemProv[InwonerAantal],MATCH(tblGem[[#This Row],[Plaats]],tblGemProv[Gemeentenaam],0))</f>
        <v>27836</v>
      </c>
      <c r="J1595" s="69">
        <f>tblGem[[#This Row],[Aantal]]/INDEX($N$5:$N$16,MATCH(tblGem[[#This Row],[Prov]],$M$5:$M$16,0))*100000</f>
        <v>0.17660468313234542</v>
      </c>
      <c r="K1595" s="69">
        <f>tblGem[[#This Row],[Aantal]]/tblGem[[#This Row],[Inwoners]]*100000</f>
        <v>17.962350912487427</v>
      </c>
    </row>
    <row r="1596" spans="2:11" x14ac:dyDescent="0.3">
      <c r="B1596" s="63">
        <v>43913</v>
      </c>
      <c r="C1596" s="66" t="s">
        <v>169</v>
      </c>
      <c r="D1596" s="65">
        <v>32.5</v>
      </c>
      <c r="E1596" s="66">
        <v>20</v>
      </c>
      <c r="F1596" s="79">
        <f>tblGem[[#This Row],[Aantal]]-SUMIFS(tblGem[Aantal],tblGem[Datum],tblGem[[#This Row],[Datum]]-1,tblGem[Plaats],tblGem[[#This Row],[Plaats]])</f>
        <v>0</v>
      </c>
      <c r="G1596" s="59" t="str">
        <f>INDEX(tblGemProv[Grootte],MATCH(tblGem[[#This Row],[Plaats]],tblGemProv[Gemeentenaam],0))</f>
        <v>Middelgroot</v>
      </c>
      <c r="H1596" s="59" t="str">
        <f>INDEX(tblGemProv[Provincie],MATCH(tblGem[[#This Row],[Plaats]],tblGemProv[Gemeentenaam],0))</f>
        <v>Zuid-Holland</v>
      </c>
      <c r="I1596" s="68">
        <f>INDEX(tblGemProv[InwonerAantal],MATCH(tblGem[[#This Row],[Plaats]],tblGemProv[Gemeentenaam],0))</f>
        <v>61155</v>
      </c>
      <c r="J1596" s="69">
        <f>tblGem[[#This Row],[Aantal]]/INDEX($N$5:$N$16,MATCH(tblGem[[#This Row],[Prov]],$M$5:$M$16,0))*100000</f>
        <v>0.54854484765538214</v>
      </c>
      <c r="K1596" s="69">
        <f>tblGem[[#This Row],[Aantal]]/tblGem[[#This Row],[Inwoners]]*100000</f>
        <v>32.703785463167364</v>
      </c>
    </row>
    <row r="1597" spans="2:11" x14ac:dyDescent="0.3">
      <c r="B1597" s="63">
        <v>43913</v>
      </c>
      <c r="C1597" s="66" t="s">
        <v>170</v>
      </c>
      <c r="D1597" s="65">
        <v>0</v>
      </c>
      <c r="E1597" s="66">
        <v>0</v>
      </c>
      <c r="F1597" s="79">
        <f>tblGem[[#This Row],[Aantal]]-SUMIFS(tblGem[Aantal],tblGem[Datum],tblGem[[#This Row],[Datum]]-1,tblGem[Plaats],tblGem[[#This Row],[Plaats]])</f>
        <v>0</v>
      </c>
      <c r="G1597" s="59" t="str">
        <f>INDEX(tblGemProv[Grootte],MATCH(tblGem[[#This Row],[Plaats]],tblGemProv[Gemeentenaam],0))</f>
        <v>Klein</v>
      </c>
      <c r="H1597" s="59" t="str">
        <f>INDEX(tblGemProv[Provincie],MATCH(tblGem[[#This Row],[Plaats]],tblGemProv[Gemeentenaam],0))</f>
        <v>Noord-Holland</v>
      </c>
      <c r="I1597" s="68">
        <f>INDEX(tblGemProv[InwonerAantal],MATCH(tblGem[[#This Row],[Plaats]],tblGemProv[Gemeentenaam],0))</f>
        <v>11146</v>
      </c>
      <c r="J1597" s="69">
        <f>tblGem[[#This Row],[Aantal]]/INDEX($N$5:$N$16,MATCH(tblGem[[#This Row],[Prov]],$M$5:$M$16,0))*100000</f>
        <v>0</v>
      </c>
      <c r="K1597" s="69">
        <f>tblGem[[#This Row],[Aantal]]/tblGem[[#This Row],[Inwoners]]*100000</f>
        <v>0</v>
      </c>
    </row>
    <row r="1598" spans="2:11" x14ac:dyDescent="0.3">
      <c r="B1598" s="63">
        <v>43913</v>
      </c>
      <c r="C1598" s="66" t="s">
        <v>171</v>
      </c>
      <c r="D1598" s="65">
        <v>8.1</v>
      </c>
      <c r="E1598" s="66">
        <v>10</v>
      </c>
      <c r="F1598" s="79">
        <f>tblGem[[#This Row],[Aantal]]-SUMIFS(tblGem[Aantal],tblGem[Datum],tblGem[[#This Row],[Datum]]-1,tblGem[Plaats],tblGem[[#This Row],[Plaats]])</f>
        <v>2</v>
      </c>
      <c r="G1598" s="59" t="str">
        <f>INDEX(tblGemProv[Grootte],MATCH(tblGem[[#This Row],[Plaats]],tblGemProv[Gemeentenaam],0))</f>
        <v>Groot</v>
      </c>
      <c r="H1598" s="59" t="str">
        <f>INDEX(tblGemProv[Provincie],MATCH(tblGem[[#This Row],[Plaats]],tblGemProv[Gemeentenaam],0))</f>
        <v>Friesland</v>
      </c>
      <c r="I1598" s="68">
        <f>INDEX(tblGemProv[InwonerAantal],MATCH(tblGem[[#This Row],[Plaats]],tblGemProv[Gemeentenaam],0))</f>
        <v>122415</v>
      </c>
      <c r="J1598" s="69">
        <f>tblGem[[#This Row],[Aantal]]/INDEX($N$5:$N$16,MATCH(tblGem[[#This Row],[Prov]],$M$5:$M$16,0))*100000</f>
        <v>1.5449551036046891</v>
      </c>
      <c r="K1598" s="69">
        <f>tblGem[[#This Row],[Aantal]]/tblGem[[#This Row],[Inwoners]]*100000</f>
        <v>8.168933545725606</v>
      </c>
    </row>
    <row r="1599" spans="2:11" x14ac:dyDescent="0.3">
      <c r="B1599" s="63">
        <v>43913</v>
      </c>
      <c r="C1599" s="66" t="s">
        <v>172</v>
      </c>
      <c r="D1599" s="65">
        <v>12.8</v>
      </c>
      <c r="E1599" s="66">
        <v>16</v>
      </c>
      <c r="F1599" s="79">
        <f>tblGem[[#This Row],[Aantal]]-SUMIFS(tblGem[Aantal],tblGem[Datum],tblGem[[#This Row],[Datum]]-1,tblGem[Plaats],tblGem[[#This Row],[Plaats]])</f>
        <v>0</v>
      </c>
      <c r="G1599" s="59" t="str">
        <f>INDEX(tblGemProv[Grootte],MATCH(tblGem[[#This Row],[Plaats]],tblGemProv[Gemeentenaam],0))</f>
        <v>Groot</v>
      </c>
      <c r="H1599" s="59" t="str">
        <f>INDEX(tblGemProv[Provincie],MATCH(tblGem[[#This Row],[Plaats]],tblGemProv[Gemeentenaam],0))</f>
        <v>Zuid-Holland</v>
      </c>
      <c r="I1599" s="68">
        <f>INDEX(tblGemProv[InwonerAantal],MATCH(tblGem[[#This Row],[Plaats]],tblGemProv[Gemeentenaam],0))</f>
        <v>124306</v>
      </c>
      <c r="J1599" s="69">
        <f>tblGem[[#This Row],[Aantal]]/INDEX($N$5:$N$16,MATCH(tblGem[[#This Row],[Prov]],$M$5:$M$16,0))*100000</f>
        <v>0.43883587812430574</v>
      </c>
      <c r="K1599" s="69">
        <f>tblGem[[#This Row],[Aantal]]/tblGem[[#This Row],[Inwoners]]*100000</f>
        <v>12.871462359017265</v>
      </c>
    </row>
    <row r="1600" spans="2:11" x14ac:dyDescent="0.3">
      <c r="B1600" s="63">
        <v>43913</v>
      </c>
      <c r="C1600" s="66" t="s">
        <v>173</v>
      </c>
      <c r="D1600" s="65">
        <v>7.4</v>
      </c>
      <c r="E1600" s="66">
        <v>2</v>
      </c>
      <c r="F1600" s="79">
        <f>tblGem[[#This Row],[Aantal]]-SUMIFS(tblGem[Aantal],tblGem[Datum],tblGem[[#This Row],[Datum]]-1,tblGem[Plaats],tblGem[[#This Row],[Plaats]])</f>
        <v>0</v>
      </c>
      <c r="G1600" s="59" t="str">
        <f>INDEX(tblGemProv[Grootte],MATCH(tblGem[[#This Row],[Plaats]],tblGemProv[Gemeentenaam],0))</f>
        <v>Klein</v>
      </c>
      <c r="H1600" s="59" t="str">
        <f>INDEX(tblGemProv[Provincie],MATCH(tblGem[[#This Row],[Plaats]],tblGemProv[Gemeentenaam],0))</f>
        <v>Zuid-Holland</v>
      </c>
      <c r="I1600" s="68">
        <f>INDEX(tblGemProv[InwonerAantal],MATCH(tblGem[[#This Row],[Plaats]],tblGemProv[Gemeentenaam],0))</f>
        <v>27197</v>
      </c>
      <c r="J1600" s="69">
        <f>tblGem[[#This Row],[Aantal]]/INDEX($N$5:$N$16,MATCH(tblGem[[#This Row],[Prov]],$M$5:$M$16,0))*100000</f>
        <v>5.4854484765538218E-2</v>
      </c>
      <c r="K1600" s="69">
        <f>tblGem[[#This Row],[Aantal]]/tblGem[[#This Row],[Inwoners]]*100000</f>
        <v>7.3537522520866263</v>
      </c>
    </row>
    <row r="1601" spans="2:11" x14ac:dyDescent="0.3">
      <c r="B1601" s="63">
        <v>43913</v>
      </c>
      <c r="C1601" s="66" t="s">
        <v>174</v>
      </c>
      <c r="D1601" s="65">
        <v>13.3</v>
      </c>
      <c r="E1601" s="66">
        <v>10</v>
      </c>
      <c r="F1601" s="79">
        <f>tblGem[[#This Row],[Aantal]]-SUMIFS(tblGem[Aantal],tblGem[Datum],tblGem[[#This Row],[Datum]]-1,tblGem[Plaats],tblGem[[#This Row],[Plaats]])</f>
        <v>0</v>
      </c>
      <c r="G1601" s="59" t="str">
        <f>INDEX(tblGemProv[Grootte],MATCH(tblGem[[#This Row],[Plaats]],tblGemProv[Gemeentenaam],0))</f>
        <v>Middelgroot</v>
      </c>
      <c r="H1601" s="59" t="str">
        <f>INDEX(tblGemProv[Provincie],MATCH(tblGem[[#This Row],[Plaats]],tblGemProv[Gemeentenaam],0))</f>
        <v>Zuid-Holland</v>
      </c>
      <c r="I1601" s="68">
        <f>INDEX(tblGemProv[InwonerAantal],MATCH(tblGem[[#This Row],[Plaats]],tblGemProv[Gemeentenaam],0))</f>
        <v>74947</v>
      </c>
      <c r="J1601" s="69">
        <f>tblGem[[#This Row],[Aantal]]/INDEX($N$5:$N$16,MATCH(tblGem[[#This Row],[Prov]],$M$5:$M$16,0))*100000</f>
        <v>0.27427242382769107</v>
      </c>
      <c r="K1601" s="69">
        <f>tblGem[[#This Row],[Aantal]]/tblGem[[#This Row],[Inwoners]]*100000</f>
        <v>13.342762218634501</v>
      </c>
    </row>
    <row r="1602" spans="2:11" x14ac:dyDescent="0.3">
      <c r="B1602" s="63">
        <v>43913</v>
      </c>
      <c r="C1602" s="66" t="s">
        <v>175</v>
      </c>
      <c r="D1602" s="65">
        <v>27</v>
      </c>
      <c r="E1602" s="66">
        <v>21</v>
      </c>
      <c r="F1602" s="79">
        <f>tblGem[[#This Row],[Aantal]]-SUMIFS(tblGem[Aantal],tblGem[Datum],tblGem[[#This Row],[Datum]]-1,tblGem[Plaats],tblGem[[#This Row],[Plaats]])</f>
        <v>2</v>
      </c>
      <c r="G1602" s="59" t="str">
        <f>INDEX(tblGemProv[Grootte],MATCH(tblGem[[#This Row],[Plaats]],tblGemProv[Gemeentenaam],0))</f>
        <v>Middelgroot</v>
      </c>
      <c r="H1602" s="59" t="str">
        <f>INDEX(tblGemProv[Provincie],MATCH(tblGem[[#This Row],[Plaats]],tblGemProv[Gemeentenaam],0))</f>
        <v>Flevoland</v>
      </c>
      <c r="I1602" s="68">
        <f>INDEX(tblGemProv[InwonerAantal],MATCH(tblGem[[#This Row],[Plaats]],tblGemProv[Gemeentenaam],0))</f>
        <v>77389</v>
      </c>
      <c r="J1602" s="69">
        <f>tblGem[[#This Row],[Aantal]]/INDEX($N$5:$N$16,MATCH(tblGem[[#This Row],[Prov]],$M$5:$M$16,0))*100000</f>
        <v>5.1011732698520662</v>
      </c>
      <c r="K1602" s="69">
        <f>tblGem[[#This Row],[Aantal]]/tblGem[[#This Row],[Inwoners]]*100000</f>
        <v>27.135639431960616</v>
      </c>
    </row>
    <row r="1603" spans="2:11" x14ac:dyDescent="0.3">
      <c r="B1603" s="63">
        <v>43913</v>
      </c>
      <c r="C1603" s="66" t="s">
        <v>176</v>
      </c>
      <c r="D1603" s="65">
        <v>64.5</v>
      </c>
      <c r="E1603" s="66">
        <v>23</v>
      </c>
      <c r="F1603" s="79">
        <f>tblGem[[#This Row],[Aantal]]-SUMIFS(tblGem[Aantal],tblGem[Datum],tblGem[[#This Row],[Datum]]-1,tblGem[Plaats],tblGem[[#This Row],[Plaats]])</f>
        <v>1</v>
      </c>
      <c r="G1603" s="59" t="str">
        <f>INDEX(tblGemProv[Grootte],MATCH(tblGem[[#This Row],[Plaats]],tblGemProv[Gemeentenaam],0))</f>
        <v>Klein</v>
      </c>
      <c r="H1603" s="59" t="str">
        <f>INDEX(tblGemProv[Provincie],MATCH(tblGem[[#This Row],[Plaats]],tblGemProv[Gemeentenaam],0))</f>
        <v>Limburg</v>
      </c>
      <c r="I1603" s="68">
        <f>INDEX(tblGemProv[InwonerAantal],MATCH(tblGem[[#This Row],[Plaats]],tblGemProv[Gemeentenaam],0))</f>
        <v>35857</v>
      </c>
      <c r="J1603" s="69">
        <f>tblGem[[#This Row],[Aantal]]/INDEX($N$5:$N$16,MATCH(tblGem[[#This Row],[Prov]],$M$5:$M$16,0))*100000</f>
        <v>2.0587219096346399</v>
      </c>
      <c r="K1603" s="69">
        <f>tblGem[[#This Row],[Aantal]]/tblGem[[#This Row],[Inwoners]]*100000</f>
        <v>64.14368184733803</v>
      </c>
    </row>
    <row r="1604" spans="2:11" x14ac:dyDescent="0.3">
      <c r="B1604" s="63">
        <v>43913</v>
      </c>
      <c r="C1604" s="66" t="s">
        <v>177</v>
      </c>
      <c r="D1604" s="65">
        <v>23.3</v>
      </c>
      <c r="E1604" s="66">
        <v>7</v>
      </c>
      <c r="F1604" s="79">
        <f>tblGem[[#This Row],[Aantal]]-SUMIFS(tblGem[Aantal],tblGem[Datum],tblGem[[#This Row],[Datum]]-1,tblGem[Plaats],tblGem[[#This Row],[Plaats]])</f>
        <v>1</v>
      </c>
      <c r="G1604" s="59" t="str">
        <f>INDEX(tblGemProv[Grootte],MATCH(tblGem[[#This Row],[Plaats]],tblGemProv[Gemeentenaam],0))</f>
        <v>Klein</v>
      </c>
      <c r="H1604" s="59" t="str">
        <f>INDEX(tblGemProv[Provincie],MATCH(tblGem[[#This Row],[Plaats]],tblGemProv[Gemeentenaam],0))</f>
        <v>Utrecht</v>
      </c>
      <c r="I1604" s="68">
        <f>INDEX(tblGemProv[InwonerAantal],MATCH(tblGem[[#This Row],[Plaats]],tblGemProv[Gemeentenaam],0))</f>
        <v>29755</v>
      </c>
      <c r="J1604" s="69">
        <f>tblGem[[#This Row],[Aantal]]/INDEX($N$5:$N$16,MATCH(tblGem[[#This Row],[Prov]],$M$5:$M$16,0))*100000</f>
        <v>0.52611088312972842</v>
      </c>
      <c r="K1604" s="69">
        <f>tblGem[[#This Row],[Aantal]]/tblGem[[#This Row],[Inwoners]]*100000</f>
        <v>23.525457906234248</v>
      </c>
    </row>
    <row r="1605" spans="2:11" x14ac:dyDescent="0.3">
      <c r="B1605" s="63">
        <v>43913</v>
      </c>
      <c r="C1605" s="66" t="s">
        <v>178</v>
      </c>
      <c r="D1605" s="65">
        <v>21.5</v>
      </c>
      <c r="E1605" s="66">
        <v>10</v>
      </c>
      <c r="F1605" s="79">
        <f>tblGem[[#This Row],[Aantal]]-SUMIFS(tblGem[Aantal],tblGem[Datum],tblGem[[#This Row],[Datum]]-1,tblGem[Plaats],tblGem[[#This Row],[Plaats]])</f>
        <v>1</v>
      </c>
      <c r="G1605" s="59" t="str">
        <f>INDEX(tblGemProv[Grootte],MATCH(tblGem[[#This Row],[Plaats]],tblGemProv[Gemeentenaam],0))</f>
        <v>Klein</v>
      </c>
      <c r="H1605" s="59" t="str">
        <f>INDEX(tblGemProv[Provincie],MATCH(tblGem[[#This Row],[Plaats]],tblGemProv[Gemeentenaam],0))</f>
        <v>Gelderland</v>
      </c>
      <c r="I1605" s="68">
        <f>INDEX(tblGemProv[InwonerAantal],MATCH(tblGem[[#This Row],[Plaats]],tblGemProv[Gemeentenaam],0))</f>
        <v>46372</v>
      </c>
      <c r="J1605" s="69">
        <f>tblGem[[#This Row],[Aantal]]/INDEX($N$5:$N$16,MATCH(tblGem[[#This Row],[Prov]],$M$5:$M$16,0))*100000</f>
        <v>0.48541262257275486</v>
      </c>
      <c r="K1605" s="69">
        <f>tblGem[[#This Row],[Aantal]]/tblGem[[#This Row],[Inwoners]]*100000</f>
        <v>21.564737341499182</v>
      </c>
    </row>
    <row r="1606" spans="2:11" x14ac:dyDescent="0.3">
      <c r="B1606" s="63">
        <v>43913</v>
      </c>
      <c r="C1606" s="66" t="s">
        <v>179</v>
      </c>
      <c r="D1606" s="65">
        <v>4.4000000000000004</v>
      </c>
      <c r="E1606" s="66">
        <v>1</v>
      </c>
      <c r="F1606" s="79">
        <f>tblGem[[#This Row],[Aantal]]-SUMIFS(tblGem[Aantal],tblGem[Datum],tblGem[[#This Row],[Datum]]-1,tblGem[Plaats],tblGem[[#This Row],[Plaats]])</f>
        <v>0</v>
      </c>
      <c r="G1606" s="59" t="str">
        <f>INDEX(tblGemProv[Grootte],MATCH(tblGem[[#This Row],[Plaats]],tblGemProv[Gemeentenaam],0))</f>
        <v>Klein</v>
      </c>
      <c r="H1606" s="59" t="str">
        <f>INDEX(tblGemProv[Provincie],MATCH(tblGem[[#This Row],[Plaats]],tblGemProv[Gemeentenaam],0))</f>
        <v>Zuid-Holland</v>
      </c>
      <c r="I1606" s="68">
        <f>INDEX(tblGemProv[InwonerAantal],MATCH(tblGem[[#This Row],[Plaats]],tblGemProv[Gemeentenaam],0))</f>
        <v>22746</v>
      </c>
      <c r="J1606" s="69">
        <f>tblGem[[#This Row],[Aantal]]/INDEX($N$5:$N$16,MATCH(tblGem[[#This Row],[Prov]],$M$5:$M$16,0))*100000</f>
        <v>2.7427242382769109E-2</v>
      </c>
      <c r="K1606" s="69">
        <f>tblGem[[#This Row],[Aantal]]/tblGem[[#This Row],[Inwoners]]*100000</f>
        <v>4.3963773850347314</v>
      </c>
    </row>
    <row r="1607" spans="2:11" x14ac:dyDescent="0.3">
      <c r="B1607" s="63">
        <v>43913</v>
      </c>
      <c r="C1607" s="66" t="s">
        <v>180</v>
      </c>
      <c r="D1607" s="65">
        <v>6</v>
      </c>
      <c r="E1607" s="66">
        <v>2</v>
      </c>
      <c r="F1607" s="79">
        <f>tblGem[[#This Row],[Aantal]]-SUMIFS(tblGem[Aantal],tblGem[Datum],tblGem[[#This Row],[Datum]]-1,tblGem[Plaats],tblGem[[#This Row],[Plaats]])</f>
        <v>0</v>
      </c>
      <c r="G1607" s="59" t="str">
        <f>INDEX(tblGemProv[Grootte],MATCH(tblGem[[#This Row],[Plaats]],tblGemProv[Gemeentenaam],0))</f>
        <v>Klein</v>
      </c>
      <c r="H1607" s="59" t="str">
        <f>INDEX(tblGemProv[Provincie],MATCH(tblGem[[#This Row],[Plaats]],tblGemProv[Gemeentenaam],0))</f>
        <v>Gelderland</v>
      </c>
      <c r="I1607" s="68">
        <f>INDEX(tblGemProv[InwonerAantal],MATCH(tblGem[[#This Row],[Plaats]],tblGemProv[Gemeentenaam],0))</f>
        <v>33574</v>
      </c>
      <c r="J1607" s="69">
        <f>tblGem[[#This Row],[Aantal]]/INDEX($N$5:$N$16,MATCH(tblGem[[#This Row],[Prov]],$M$5:$M$16,0))*100000</f>
        <v>9.7082524514550975E-2</v>
      </c>
      <c r="K1607" s="69">
        <f>tblGem[[#This Row],[Aantal]]/tblGem[[#This Row],[Inwoners]]*100000</f>
        <v>5.9569905283850604</v>
      </c>
    </row>
    <row r="1608" spans="2:11" x14ac:dyDescent="0.3">
      <c r="B1608" s="63">
        <v>43913</v>
      </c>
      <c r="C1608" s="66" t="s">
        <v>181</v>
      </c>
      <c r="D1608" s="65">
        <v>72.900000000000006</v>
      </c>
      <c r="E1608" s="66">
        <v>17</v>
      </c>
      <c r="F1608" s="79">
        <f>tblGem[[#This Row],[Aantal]]-SUMIFS(tblGem[Aantal],tblGem[Datum],tblGem[[#This Row],[Datum]]-1,tblGem[Plaats],tblGem[[#This Row],[Plaats]])</f>
        <v>1</v>
      </c>
      <c r="G1608" s="59" t="str">
        <f>INDEX(tblGemProv[Grootte],MATCH(tblGem[[#This Row],[Plaats]],tblGemProv[Gemeentenaam],0))</f>
        <v>Klein</v>
      </c>
      <c r="H1608" s="59" t="str">
        <f>INDEX(tblGemProv[Provincie],MATCH(tblGem[[#This Row],[Plaats]],tblGemProv[Gemeentenaam],0))</f>
        <v>Noord-Brabant</v>
      </c>
      <c r="I1608" s="68">
        <f>INDEX(tblGemProv[InwonerAantal],MATCH(tblGem[[#This Row],[Plaats]],tblGemProv[Gemeentenaam],0))</f>
        <v>23120</v>
      </c>
      <c r="J1608" s="69">
        <f>tblGem[[#This Row],[Aantal]]/INDEX($N$5:$N$16,MATCH(tblGem[[#This Row],[Prov]],$M$5:$M$16,0))*100000</f>
        <v>0.67239228473361001</v>
      </c>
      <c r="K1608" s="69">
        <f>tblGem[[#This Row],[Aantal]]/tblGem[[#This Row],[Inwoners]]*100000</f>
        <v>73.529411764705884</v>
      </c>
    </row>
    <row r="1609" spans="2:11" x14ac:dyDescent="0.3">
      <c r="B1609" s="63">
        <v>43913</v>
      </c>
      <c r="C1609" s="66" t="s">
        <v>182</v>
      </c>
      <c r="D1609" s="65">
        <v>62.2</v>
      </c>
      <c r="E1609" s="66">
        <v>9</v>
      </c>
      <c r="F1609" s="79">
        <f>tblGem[[#This Row],[Aantal]]-SUMIFS(tblGem[Aantal],tblGem[Datum],tblGem[[#This Row],[Datum]]-1,tblGem[Plaats],tblGem[[#This Row],[Plaats]])</f>
        <v>3</v>
      </c>
      <c r="G1609" s="59" t="str">
        <f>INDEX(tblGemProv[Grootte],MATCH(tblGem[[#This Row],[Plaats]],tblGemProv[Gemeentenaam],0))</f>
        <v>Klein</v>
      </c>
      <c r="H1609" s="59" t="str">
        <f>INDEX(tblGemProv[Provincie],MATCH(tblGem[[#This Row],[Plaats]],tblGemProv[Gemeentenaam],0))</f>
        <v>Utrecht</v>
      </c>
      <c r="I1609" s="68">
        <f>INDEX(tblGemProv[InwonerAantal],MATCH(tblGem[[#This Row],[Plaats]],tblGemProv[Gemeentenaam],0))</f>
        <v>14395</v>
      </c>
      <c r="J1609" s="69">
        <f>tblGem[[#This Row],[Aantal]]/INDEX($N$5:$N$16,MATCH(tblGem[[#This Row],[Prov]],$M$5:$M$16,0))*100000</f>
        <v>0.6764282783096508</v>
      </c>
      <c r="K1609" s="69">
        <f>tblGem[[#This Row],[Aantal]]/tblGem[[#This Row],[Inwoners]]*100000</f>
        <v>62.521708926710666</v>
      </c>
    </row>
    <row r="1610" spans="2:11" x14ac:dyDescent="0.3">
      <c r="B1610" s="63">
        <v>43913</v>
      </c>
      <c r="C1610" s="66" t="s">
        <v>183</v>
      </c>
      <c r="D1610" s="65">
        <v>0</v>
      </c>
      <c r="E1610" s="66">
        <v>0</v>
      </c>
      <c r="F1610" s="79">
        <f>tblGem[[#This Row],[Aantal]]-SUMIFS(tblGem[Aantal],tblGem[Datum],tblGem[[#This Row],[Datum]]-1,tblGem[Plaats],tblGem[[#This Row],[Plaats]])</f>
        <v>0</v>
      </c>
      <c r="G1610" s="59" t="str">
        <f>INDEX(tblGemProv[Grootte],MATCH(tblGem[[#This Row],[Plaats]],tblGemProv[Gemeentenaam],0))</f>
        <v>Klein</v>
      </c>
      <c r="H1610" s="59" t="str">
        <f>INDEX(tblGemProv[Provincie],MATCH(tblGem[[#This Row],[Plaats]],tblGemProv[Gemeentenaam],0))</f>
        <v>Groningen</v>
      </c>
      <c r="I1610" s="68">
        <f>INDEX(tblGemProv[InwonerAantal],MATCH(tblGem[[#This Row],[Plaats]],tblGemProv[Gemeentenaam],0))</f>
        <v>9732</v>
      </c>
      <c r="J1610" s="69">
        <f>tblGem[[#This Row],[Aantal]]/INDEX($N$5:$N$16,MATCH(tblGem[[#This Row],[Prov]],$M$5:$M$16,0))*100000</f>
        <v>0</v>
      </c>
      <c r="K1610" s="69">
        <f>tblGem[[#This Row],[Aantal]]/tblGem[[#This Row],[Inwoners]]*100000</f>
        <v>0</v>
      </c>
    </row>
    <row r="1611" spans="2:11" x14ac:dyDescent="0.3">
      <c r="B1611" s="63">
        <v>43913</v>
      </c>
      <c r="C1611" s="66" t="s">
        <v>184</v>
      </c>
      <c r="D1611" s="65">
        <v>4.4000000000000004</v>
      </c>
      <c r="E1611" s="66">
        <v>1</v>
      </c>
      <c r="F1611" s="79">
        <f>tblGem[[#This Row],[Aantal]]-SUMIFS(tblGem[Aantal],tblGem[Datum],tblGem[[#This Row],[Datum]]-1,tblGem[Plaats],tblGem[[#This Row],[Plaats]])</f>
        <v>0</v>
      </c>
      <c r="G1611" s="59" t="str">
        <f>INDEX(tblGemProv[Grootte],MATCH(tblGem[[#This Row],[Plaats]],tblGemProv[Gemeentenaam],0))</f>
        <v>Klein</v>
      </c>
      <c r="H1611" s="59" t="str">
        <f>INDEX(tblGemProv[Provincie],MATCH(tblGem[[#This Row],[Plaats]],tblGemProv[Gemeentenaam],0))</f>
        <v>Overijssel</v>
      </c>
      <c r="I1611" s="68">
        <f>INDEX(tblGemProv[InwonerAantal],MATCH(tblGem[[#This Row],[Plaats]],tblGemProv[Gemeentenaam],0))</f>
        <v>22547</v>
      </c>
      <c r="J1611" s="69">
        <f>tblGem[[#This Row],[Aantal]]/INDEX($N$5:$N$16,MATCH(tblGem[[#This Row],[Prov]],$M$5:$M$16,0))*100000</f>
        <v>8.6843172520041229E-2</v>
      </c>
      <c r="K1611" s="69">
        <f>tblGem[[#This Row],[Aantal]]/tblGem[[#This Row],[Inwoners]]*100000</f>
        <v>4.435179846542777</v>
      </c>
    </row>
    <row r="1612" spans="2:11" x14ac:dyDescent="0.3">
      <c r="B1612" s="63">
        <v>43913</v>
      </c>
      <c r="C1612" s="66" t="s">
        <v>185</v>
      </c>
      <c r="D1612" s="65">
        <v>8.1</v>
      </c>
      <c r="E1612" s="66">
        <v>2</v>
      </c>
      <c r="F1612" s="79">
        <f>tblGem[[#This Row],[Aantal]]-SUMIFS(tblGem[Aantal],tblGem[Datum],tblGem[[#This Row],[Datum]]-1,tblGem[Plaats],tblGem[[#This Row],[Plaats]])</f>
        <v>0</v>
      </c>
      <c r="G1612" s="59" t="str">
        <f>INDEX(tblGemProv[Grootte],MATCH(tblGem[[#This Row],[Plaats]],tblGemProv[Gemeentenaam],0))</f>
        <v>Klein</v>
      </c>
      <c r="H1612" s="59" t="str">
        <f>INDEX(tblGemProv[Provincie],MATCH(tblGem[[#This Row],[Plaats]],tblGemProv[Gemeentenaam],0))</f>
        <v>Gelderland</v>
      </c>
      <c r="I1612" s="68">
        <f>INDEX(tblGemProv[InwonerAantal],MATCH(tblGem[[#This Row],[Plaats]],tblGemProv[Gemeentenaam],0))</f>
        <v>24350</v>
      </c>
      <c r="J1612" s="69">
        <f>tblGem[[#This Row],[Aantal]]/INDEX($N$5:$N$16,MATCH(tblGem[[#This Row],[Prov]],$M$5:$M$16,0))*100000</f>
        <v>9.7082524514550975E-2</v>
      </c>
      <c r="K1612" s="69">
        <f>tblGem[[#This Row],[Aantal]]/tblGem[[#This Row],[Inwoners]]*100000</f>
        <v>8.2135523613963031</v>
      </c>
    </row>
    <row r="1613" spans="2:11" x14ac:dyDescent="0.3">
      <c r="B1613" s="63">
        <v>43913</v>
      </c>
      <c r="C1613" s="66" t="s">
        <v>186</v>
      </c>
      <c r="D1613" s="65">
        <v>37.9</v>
      </c>
      <c r="E1613" s="66">
        <v>9</v>
      </c>
      <c r="F1613" s="79">
        <f>tblGem[[#This Row],[Aantal]]-SUMIFS(tblGem[Aantal],tblGem[Datum],tblGem[[#This Row],[Datum]]-1,tblGem[Plaats],tblGem[[#This Row],[Plaats]])</f>
        <v>1</v>
      </c>
      <c r="G1613" s="59" t="str">
        <f>INDEX(tblGemProv[Grootte],MATCH(tblGem[[#This Row],[Plaats]],tblGemProv[Gemeentenaam],0))</f>
        <v>Klein</v>
      </c>
      <c r="H1613" s="59" t="str">
        <f>INDEX(tblGemProv[Provincie],MATCH(tblGem[[#This Row],[Plaats]],tblGemProv[Gemeentenaam],0))</f>
        <v>Limburg</v>
      </c>
      <c r="I1613" s="68">
        <f>INDEX(tblGemProv[InwonerAantal],MATCH(tblGem[[#This Row],[Plaats]],tblGemProv[Gemeentenaam],0))</f>
        <v>23697</v>
      </c>
      <c r="J1613" s="69">
        <f>tblGem[[#This Row],[Aantal]]/INDEX($N$5:$N$16,MATCH(tblGem[[#This Row],[Prov]],$M$5:$M$16,0))*100000</f>
        <v>0.80558683420485899</v>
      </c>
      <c r="K1613" s="69">
        <f>tblGem[[#This Row],[Aantal]]/tblGem[[#This Row],[Inwoners]]*100000</f>
        <v>37.979491074819599</v>
      </c>
    </row>
    <row r="1614" spans="2:11" x14ac:dyDescent="0.3">
      <c r="B1614" s="63">
        <v>43913</v>
      </c>
      <c r="C1614" s="66" t="s">
        <v>187</v>
      </c>
      <c r="D1614" s="65">
        <v>18.3</v>
      </c>
      <c r="E1614" s="66">
        <v>6</v>
      </c>
      <c r="F1614" s="79">
        <f>tblGem[[#This Row],[Aantal]]-SUMIFS(tblGem[Aantal],tblGem[Datum],tblGem[[#This Row],[Datum]]-1,tblGem[Plaats],tblGem[[#This Row],[Plaats]])</f>
        <v>1</v>
      </c>
      <c r="G1614" s="59" t="str">
        <f>INDEX(tblGemProv[Grootte],MATCH(tblGem[[#This Row],[Plaats]],tblGemProv[Gemeentenaam],0))</f>
        <v>Klein</v>
      </c>
      <c r="H1614" s="59" t="str">
        <f>INDEX(tblGemProv[Provincie],MATCH(tblGem[[#This Row],[Plaats]],tblGemProv[Gemeentenaam],0))</f>
        <v>Zuid-Holland</v>
      </c>
      <c r="I1614" s="68">
        <f>INDEX(tblGemProv[InwonerAantal],MATCH(tblGem[[#This Row],[Plaats]],tblGemProv[Gemeentenaam],0))</f>
        <v>32518</v>
      </c>
      <c r="J1614" s="69">
        <f>tblGem[[#This Row],[Aantal]]/INDEX($N$5:$N$16,MATCH(tblGem[[#This Row],[Prov]],$M$5:$M$16,0))*100000</f>
        <v>0.16456345429661468</v>
      </c>
      <c r="K1614" s="69">
        <f>tblGem[[#This Row],[Aantal]]/tblGem[[#This Row],[Inwoners]]*100000</f>
        <v>18.451319269327758</v>
      </c>
    </row>
    <row r="1615" spans="2:11" x14ac:dyDescent="0.3">
      <c r="B1615" s="63">
        <v>43913</v>
      </c>
      <c r="C1615" s="66" t="s">
        <v>188</v>
      </c>
      <c r="D1615" s="65">
        <v>49.4</v>
      </c>
      <c r="E1615" s="66">
        <v>60</v>
      </c>
      <c r="F1615" s="79">
        <f>tblGem[[#This Row],[Aantal]]-SUMIFS(tblGem[Aantal],tblGem[Datum],tblGem[[#This Row],[Datum]]-1,tblGem[Plaats],tblGem[[#This Row],[Plaats]])</f>
        <v>1</v>
      </c>
      <c r="G1615" s="59" t="str">
        <f>INDEX(tblGemProv[Grootte],MATCH(tblGem[[#This Row],[Plaats]],tblGemProv[Gemeentenaam],0))</f>
        <v>Groot</v>
      </c>
      <c r="H1615" s="59" t="str">
        <f>INDEX(tblGemProv[Provincie],MATCH(tblGem[[#This Row],[Plaats]],tblGemProv[Gemeentenaam],0))</f>
        <v>Limburg</v>
      </c>
      <c r="I1615" s="68">
        <f>INDEX(tblGemProv[InwonerAantal],MATCH(tblGem[[#This Row],[Plaats]],tblGemProv[Gemeentenaam],0))</f>
        <v>122723</v>
      </c>
      <c r="J1615" s="69">
        <f>tblGem[[#This Row],[Aantal]]/INDEX($N$5:$N$16,MATCH(tblGem[[#This Row],[Prov]],$M$5:$M$16,0))*100000</f>
        <v>5.3705788946990598</v>
      </c>
      <c r="K1615" s="69">
        <f>tblGem[[#This Row],[Aantal]]/tblGem[[#This Row],[Inwoners]]*100000</f>
        <v>48.890591005760946</v>
      </c>
    </row>
    <row r="1616" spans="2:11" x14ac:dyDescent="0.3">
      <c r="B1616" s="63">
        <v>43913</v>
      </c>
      <c r="C1616" s="66" t="s">
        <v>189</v>
      </c>
      <c r="D1616" s="65">
        <v>8.9</v>
      </c>
      <c r="E1616" s="66">
        <v>4</v>
      </c>
      <c r="F1616" s="79">
        <f>tblGem[[#This Row],[Aantal]]-SUMIFS(tblGem[Aantal],tblGem[Datum],tblGem[[#This Row],[Datum]]-1,tblGem[Plaats],tblGem[[#This Row],[Plaats]])</f>
        <v>2</v>
      </c>
      <c r="G1616" s="59" t="str">
        <f>INDEX(tblGemProv[Grootte],MATCH(tblGem[[#This Row],[Plaats]],tblGemProv[Gemeentenaam],0))</f>
        <v>Klein</v>
      </c>
      <c r="H1616" s="59" t="str">
        <f>INDEX(tblGemProv[Provincie],MATCH(tblGem[[#This Row],[Plaats]],tblGemProv[Gemeentenaam],0))</f>
        <v>Noord-Holland</v>
      </c>
      <c r="I1616" s="68">
        <f>INDEX(tblGemProv[InwonerAantal],MATCH(tblGem[[#This Row],[Plaats]],tblGemProv[Gemeentenaam],0))</f>
        <v>44480</v>
      </c>
      <c r="J1616" s="69">
        <f>tblGem[[#This Row],[Aantal]]/INDEX($N$5:$N$16,MATCH(tblGem[[#This Row],[Prov]],$M$5:$M$16,0))*100000</f>
        <v>0.14128374650587636</v>
      </c>
      <c r="K1616" s="69">
        <f>tblGem[[#This Row],[Aantal]]/tblGem[[#This Row],[Inwoners]]*100000</f>
        <v>8.9928057553956844</v>
      </c>
    </row>
    <row r="1617" spans="2:11" x14ac:dyDescent="0.3">
      <c r="B1617" s="63">
        <v>43913</v>
      </c>
      <c r="C1617" s="66" t="s">
        <v>190</v>
      </c>
      <c r="D1617" s="65">
        <v>15.9</v>
      </c>
      <c r="E1617" s="66">
        <v>3</v>
      </c>
      <c r="F1617" s="79">
        <f>tblGem[[#This Row],[Aantal]]-SUMIFS(tblGem[Aantal],tblGem[Datum],tblGem[[#This Row],[Datum]]-1,tblGem[Plaats],tblGem[[#This Row],[Plaats]])</f>
        <v>0</v>
      </c>
      <c r="G1617" s="59" t="str">
        <f>INDEX(tblGemProv[Grootte],MATCH(tblGem[[#This Row],[Plaats]],tblGemProv[Gemeentenaam],0))</f>
        <v>Klein</v>
      </c>
      <c r="H1617" s="59" t="str">
        <f>INDEX(tblGemProv[Provincie],MATCH(tblGem[[#This Row],[Plaats]],tblGemProv[Gemeentenaam],0))</f>
        <v>Limburg</v>
      </c>
      <c r="I1617" s="68">
        <f>INDEX(tblGemProv[InwonerAantal],MATCH(tblGem[[#This Row],[Plaats]],tblGemProv[Gemeentenaam],0))</f>
        <v>19039</v>
      </c>
      <c r="J1617" s="69">
        <f>tblGem[[#This Row],[Aantal]]/INDEX($N$5:$N$16,MATCH(tblGem[[#This Row],[Prov]],$M$5:$M$16,0))*100000</f>
        <v>0.26852894473495298</v>
      </c>
      <c r="K1617" s="69">
        <f>tblGem[[#This Row],[Aantal]]/tblGem[[#This Row],[Inwoners]]*100000</f>
        <v>15.757130101370871</v>
      </c>
    </row>
    <row r="1618" spans="2:11" x14ac:dyDescent="0.3">
      <c r="B1618" s="63">
        <v>43913</v>
      </c>
      <c r="C1618" s="66" t="s">
        <v>191</v>
      </c>
      <c r="D1618" s="65">
        <v>157.1</v>
      </c>
      <c r="E1618" s="66">
        <v>127</v>
      </c>
      <c r="F1618" s="79">
        <f>tblGem[[#This Row],[Aantal]]-SUMIFS(tblGem[Aantal],tblGem[Datum],tblGem[[#This Row],[Datum]]-1,tblGem[Plaats],tblGem[[#This Row],[Plaats]])</f>
        <v>8</v>
      </c>
      <c r="G1618" s="59" t="str">
        <f>INDEX(tblGemProv[Grootte],MATCH(tblGem[[#This Row],[Plaats]],tblGemProv[Gemeentenaam],0))</f>
        <v>Middelgroot</v>
      </c>
      <c r="H1618" s="59" t="str">
        <f>INDEX(tblGemProv[Provincie],MATCH(tblGem[[#This Row],[Plaats]],tblGemProv[Gemeentenaam],0))</f>
        <v>Noord-Brabant</v>
      </c>
      <c r="I1618" s="68">
        <f>INDEX(tblGemProv[InwonerAantal],MATCH(tblGem[[#This Row],[Plaats]],tblGemProv[Gemeentenaam],0))</f>
        <v>80148</v>
      </c>
      <c r="J1618" s="69">
        <f>tblGem[[#This Row],[Aantal]]/INDEX($N$5:$N$16,MATCH(tblGem[[#This Row],[Prov]],$M$5:$M$16,0))*100000</f>
        <v>5.0231658918334396</v>
      </c>
      <c r="K1618" s="69">
        <f>tblGem[[#This Row],[Aantal]]/tblGem[[#This Row],[Inwoners]]*100000</f>
        <v>158.45685481858561</v>
      </c>
    </row>
    <row r="1619" spans="2:11" x14ac:dyDescent="0.3">
      <c r="B1619" s="63">
        <v>43913</v>
      </c>
      <c r="C1619" s="66" t="s">
        <v>192</v>
      </c>
      <c r="D1619" s="65">
        <v>8.9</v>
      </c>
      <c r="E1619" s="66">
        <v>3</v>
      </c>
      <c r="F1619" s="79">
        <f>tblGem[[#This Row],[Aantal]]-SUMIFS(tblGem[Aantal],tblGem[Datum],tblGem[[#This Row],[Datum]]-1,tblGem[Plaats],tblGem[[#This Row],[Plaats]])</f>
        <v>2</v>
      </c>
      <c r="G1619" s="59" t="str">
        <f>INDEX(tblGemProv[Grootte],MATCH(tblGem[[#This Row],[Plaats]],tblGemProv[Gemeentenaam],0))</f>
        <v>Klein</v>
      </c>
      <c r="H1619" s="59" t="str">
        <f>INDEX(tblGemProv[Provincie],MATCH(tblGem[[#This Row],[Plaats]],tblGemProv[Gemeentenaam],0))</f>
        <v>Drenthe</v>
      </c>
      <c r="I1619" s="68">
        <f>INDEX(tblGemProv[InwonerAantal],MATCH(tblGem[[#This Row],[Plaats]],tblGemProv[Gemeentenaam],0))</f>
        <v>33410</v>
      </c>
      <c r="J1619" s="69">
        <f>tblGem[[#This Row],[Aantal]]/INDEX($N$5:$N$16,MATCH(tblGem[[#This Row],[Prov]],$M$5:$M$16,0))*100000</f>
        <v>0.60963218857955703</v>
      </c>
      <c r="K1619" s="69">
        <f>tblGem[[#This Row],[Aantal]]/tblGem[[#This Row],[Inwoners]]*100000</f>
        <v>8.979347500748279</v>
      </c>
    </row>
    <row r="1620" spans="2:11" x14ac:dyDescent="0.3">
      <c r="B1620" s="63">
        <v>43913</v>
      </c>
      <c r="C1620" s="66" t="s">
        <v>193</v>
      </c>
      <c r="D1620" s="65">
        <v>12.4</v>
      </c>
      <c r="E1620" s="66">
        <v>6</v>
      </c>
      <c r="F1620" s="79">
        <f>tblGem[[#This Row],[Aantal]]-SUMIFS(tblGem[Aantal],tblGem[Datum],tblGem[[#This Row],[Datum]]-1,tblGem[Plaats],tblGem[[#This Row],[Plaats]])</f>
        <v>1</v>
      </c>
      <c r="G1620" s="59" t="str">
        <f>INDEX(tblGemProv[Grootte],MATCH(tblGem[[#This Row],[Plaats]],tblGemProv[Gemeentenaam],0))</f>
        <v>Klein</v>
      </c>
      <c r="H1620" s="59" t="str">
        <f>INDEX(tblGemProv[Provincie],MATCH(tblGem[[#This Row],[Plaats]],tblGemProv[Gemeentenaam],0))</f>
        <v>Zeeland</v>
      </c>
      <c r="I1620" s="68">
        <f>INDEX(tblGemProv[InwonerAantal],MATCH(tblGem[[#This Row],[Plaats]],tblGemProv[Gemeentenaam],0))</f>
        <v>48303</v>
      </c>
      <c r="J1620" s="69">
        <f>tblGem[[#This Row],[Aantal]]/INDEX($N$5:$N$16,MATCH(tblGem[[#This Row],[Prov]],$M$5:$M$16,0))*100000</f>
        <v>1.569431656482799</v>
      </c>
      <c r="K1620" s="69">
        <f>tblGem[[#This Row],[Aantal]]/tblGem[[#This Row],[Inwoners]]*100000</f>
        <v>12.421588721197441</v>
      </c>
    </row>
    <row r="1621" spans="2:11" x14ac:dyDescent="0.3">
      <c r="B1621" s="63">
        <v>43913</v>
      </c>
      <c r="C1621" s="66" t="s">
        <v>194</v>
      </c>
      <c r="D1621" s="65">
        <v>10.3</v>
      </c>
      <c r="E1621" s="66">
        <v>2</v>
      </c>
      <c r="F1621" s="79">
        <f>tblGem[[#This Row],[Aantal]]-SUMIFS(tblGem[Aantal],tblGem[Datum],tblGem[[#This Row],[Datum]]-1,tblGem[Plaats],tblGem[[#This Row],[Plaats]])</f>
        <v>0</v>
      </c>
      <c r="G1621" s="59" t="str">
        <f>INDEX(tblGemProv[Grootte],MATCH(tblGem[[#This Row],[Plaats]],tblGemProv[Gemeentenaam],0))</f>
        <v>Klein</v>
      </c>
      <c r="H1621" s="59" t="str">
        <f>INDEX(tblGemProv[Provincie],MATCH(tblGem[[#This Row],[Plaats]],tblGemProv[Gemeentenaam],0))</f>
        <v>Zuid-Holland</v>
      </c>
      <c r="I1621" s="68">
        <f>INDEX(tblGemProv[InwonerAantal],MATCH(tblGem[[#This Row],[Plaats]],tblGemProv[Gemeentenaam],0))</f>
        <v>19338</v>
      </c>
      <c r="J1621" s="69">
        <f>tblGem[[#This Row],[Aantal]]/INDEX($N$5:$N$16,MATCH(tblGem[[#This Row],[Prov]],$M$5:$M$16,0))*100000</f>
        <v>5.4854484765538218E-2</v>
      </c>
      <c r="K1621" s="69">
        <f>tblGem[[#This Row],[Aantal]]/tblGem[[#This Row],[Inwoners]]*100000</f>
        <v>10.34233116144379</v>
      </c>
    </row>
    <row r="1622" spans="2:11" x14ac:dyDescent="0.3">
      <c r="B1622" s="63">
        <v>43913</v>
      </c>
      <c r="C1622" s="66" t="s">
        <v>195</v>
      </c>
      <c r="D1622" s="65">
        <v>3</v>
      </c>
      <c r="E1622" s="66">
        <v>1</v>
      </c>
      <c r="F1622" s="79">
        <f>tblGem[[#This Row],[Aantal]]-SUMIFS(tblGem[Aantal],tblGem[Datum],tblGem[[#This Row],[Datum]]-1,tblGem[Plaats],tblGem[[#This Row],[Plaats]])</f>
        <v>0</v>
      </c>
      <c r="G1622" s="59" t="str">
        <f>INDEX(tblGemProv[Grootte],MATCH(tblGem[[#This Row],[Plaats]],tblGemProv[Gemeentenaam],0))</f>
        <v>Klein</v>
      </c>
      <c r="H1622" s="59" t="str">
        <f>INDEX(tblGemProv[Provincie],MATCH(tblGem[[#This Row],[Plaats]],tblGemProv[Gemeentenaam],0))</f>
        <v>Drenthe</v>
      </c>
      <c r="I1622" s="68">
        <f>INDEX(tblGemProv[InwonerAantal],MATCH(tblGem[[#This Row],[Plaats]],tblGemProv[Gemeentenaam],0))</f>
        <v>33172</v>
      </c>
      <c r="J1622" s="69">
        <f>tblGem[[#This Row],[Aantal]]/INDEX($N$5:$N$16,MATCH(tblGem[[#This Row],[Prov]],$M$5:$M$16,0))*100000</f>
        <v>0.20321072952651897</v>
      </c>
      <c r="K1622" s="69">
        <f>tblGem[[#This Row],[Aantal]]/tblGem[[#This Row],[Inwoners]]*100000</f>
        <v>3.0145906185939948</v>
      </c>
    </row>
    <row r="1623" spans="2:11" x14ac:dyDescent="0.3">
      <c r="B1623" s="63">
        <v>43913</v>
      </c>
      <c r="C1623" s="66" t="s">
        <v>196</v>
      </c>
      <c r="D1623" s="65">
        <v>3.3</v>
      </c>
      <c r="E1623" s="66">
        <v>2</v>
      </c>
      <c r="F1623" s="79">
        <f>tblGem[[#This Row],[Aantal]]-SUMIFS(tblGem[Aantal],tblGem[Datum],tblGem[[#This Row],[Datum]]-1,tblGem[Plaats],tblGem[[#This Row],[Plaats]])</f>
        <v>0</v>
      </c>
      <c r="G1623" s="59" t="str">
        <f>INDEX(tblGemProv[Grootte],MATCH(tblGem[[#This Row],[Plaats]],tblGemProv[Gemeentenaam],0))</f>
        <v>Middelgroot</v>
      </c>
      <c r="H1623" s="59" t="str">
        <f>INDEX(tblGemProv[Provincie],MATCH(tblGem[[#This Row],[Plaats]],tblGemProv[Gemeentenaam],0))</f>
        <v>Groningen</v>
      </c>
      <c r="I1623" s="68">
        <f>INDEX(tblGemProv[InwonerAantal],MATCH(tblGem[[#This Row],[Plaats]],tblGemProv[Gemeentenaam],0))</f>
        <v>60951</v>
      </c>
      <c r="J1623" s="69">
        <f>tblGem[[#This Row],[Aantal]]/INDEX($N$5:$N$16,MATCH(tblGem[[#This Row],[Prov]],$M$5:$M$16,0))*100000</f>
        <v>0.34308671688312575</v>
      </c>
      <c r="K1623" s="69">
        <f>tblGem[[#This Row],[Aantal]]/tblGem[[#This Row],[Inwoners]]*100000</f>
        <v>3.2813243425046346</v>
      </c>
    </row>
    <row r="1624" spans="2:11" x14ac:dyDescent="0.3">
      <c r="B1624" s="63">
        <v>43913</v>
      </c>
      <c r="C1624" s="66" t="s">
        <v>197</v>
      </c>
      <c r="D1624" s="65">
        <v>18.399999999999999</v>
      </c>
      <c r="E1624" s="66">
        <v>2</v>
      </c>
      <c r="F1624" s="79">
        <f>tblGem[[#This Row],[Aantal]]-SUMIFS(tblGem[Aantal],tblGem[Datum],tblGem[[#This Row],[Datum]]-1,tblGem[Plaats],tblGem[[#This Row],[Plaats]])</f>
        <v>0</v>
      </c>
      <c r="G1624" s="59" t="str">
        <f>INDEX(tblGemProv[Grootte],MATCH(tblGem[[#This Row],[Plaats]],tblGemProv[Gemeentenaam],0))</f>
        <v>Klein</v>
      </c>
      <c r="H1624" s="59" t="str">
        <f>INDEX(tblGemProv[Provincie],MATCH(tblGem[[#This Row],[Plaats]],tblGemProv[Gemeentenaam],0))</f>
        <v>Noord-Brabant</v>
      </c>
      <c r="I1624" s="68">
        <f>INDEX(tblGemProv[InwonerAantal],MATCH(tblGem[[#This Row],[Plaats]],tblGemProv[Gemeentenaam],0))</f>
        <v>10831</v>
      </c>
      <c r="J1624" s="69">
        <f>tblGem[[#This Row],[Aantal]]/INDEX($N$5:$N$16,MATCH(tblGem[[#This Row],[Prov]],$M$5:$M$16,0))*100000</f>
        <v>7.9104974674542361E-2</v>
      </c>
      <c r="K1624" s="69">
        <f>tblGem[[#This Row],[Aantal]]/tblGem[[#This Row],[Inwoners]]*100000</f>
        <v>18.465515649524512</v>
      </c>
    </row>
    <row r="1625" spans="2:11" x14ac:dyDescent="0.3">
      <c r="B1625" s="63">
        <v>43913</v>
      </c>
      <c r="C1625" s="66" t="s">
        <v>198</v>
      </c>
      <c r="D1625" s="65">
        <v>8.1</v>
      </c>
      <c r="E1625" s="66">
        <v>3</v>
      </c>
      <c r="F1625" s="79">
        <f>tblGem[[#This Row],[Aantal]]-SUMIFS(tblGem[Aantal],tblGem[Datum],tblGem[[#This Row],[Datum]]-1,tblGem[Plaats],tblGem[[#This Row],[Plaats]])</f>
        <v>0</v>
      </c>
      <c r="G1625" s="59" t="str">
        <f>INDEX(tblGemProv[Grootte],MATCH(tblGem[[#This Row],[Plaats]],tblGemProv[Gemeentenaam],0))</f>
        <v>Klein</v>
      </c>
      <c r="H1625" s="59" t="str">
        <f>INDEX(tblGemProv[Provincie],MATCH(tblGem[[#This Row],[Plaats]],tblGemProv[Gemeentenaam],0))</f>
        <v>Noord-Brabant</v>
      </c>
      <c r="I1625" s="68">
        <f>INDEX(tblGemProv[InwonerAantal],MATCH(tblGem[[#This Row],[Plaats]],tblGemProv[Gemeentenaam],0))</f>
        <v>36967</v>
      </c>
      <c r="J1625" s="69">
        <f>tblGem[[#This Row],[Aantal]]/INDEX($N$5:$N$16,MATCH(tblGem[[#This Row],[Prov]],$M$5:$M$16,0))*100000</f>
        <v>0.11865746201181353</v>
      </c>
      <c r="K1625" s="69">
        <f>tblGem[[#This Row],[Aantal]]/tblGem[[#This Row],[Inwoners]]*100000</f>
        <v>8.1153461195119974</v>
      </c>
    </row>
    <row r="1626" spans="2:11" x14ac:dyDescent="0.3">
      <c r="B1626" s="63">
        <v>43913</v>
      </c>
      <c r="C1626" s="66" t="s">
        <v>199</v>
      </c>
      <c r="D1626" s="65">
        <v>25.1</v>
      </c>
      <c r="E1626" s="66">
        <v>11</v>
      </c>
      <c r="F1626" s="79">
        <f>tblGem[[#This Row],[Aantal]]-SUMIFS(tblGem[Aantal],tblGem[Datum],tblGem[[#This Row],[Datum]]-1,tblGem[Plaats],tblGem[[#This Row],[Plaats]])</f>
        <v>0</v>
      </c>
      <c r="G1626" s="59" t="str">
        <f>INDEX(tblGemProv[Grootte],MATCH(tblGem[[#This Row],[Plaats]],tblGemProv[Gemeentenaam],0))</f>
        <v>Klein</v>
      </c>
      <c r="H1626" s="59" t="str">
        <f>INDEX(tblGemProv[Provincie],MATCH(tblGem[[#This Row],[Plaats]],tblGemProv[Gemeentenaam],0))</f>
        <v>Zuid-Holland</v>
      </c>
      <c r="I1626" s="68">
        <f>INDEX(tblGemProv[InwonerAantal],MATCH(tblGem[[#This Row],[Plaats]],tblGemProv[Gemeentenaam],0))</f>
        <v>43846</v>
      </c>
      <c r="J1626" s="69">
        <f>tblGem[[#This Row],[Aantal]]/INDEX($N$5:$N$16,MATCH(tblGem[[#This Row],[Prov]],$M$5:$M$16,0))*100000</f>
        <v>0.30169966621046018</v>
      </c>
      <c r="K1626" s="69">
        <f>tblGem[[#This Row],[Aantal]]/tblGem[[#This Row],[Inwoners]]*100000</f>
        <v>25.087807325639737</v>
      </c>
    </row>
    <row r="1627" spans="2:11" x14ac:dyDescent="0.3">
      <c r="B1627" s="63">
        <v>43913</v>
      </c>
      <c r="C1627" s="66" t="s">
        <v>200</v>
      </c>
      <c r="D1627" s="65">
        <v>8.3000000000000007</v>
      </c>
      <c r="E1627" s="66">
        <v>3</v>
      </c>
      <c r="F1627" s="79">
        <f>tblGem[[#This Row],[Aantal]]-SUMIFS(tblGem[Aantal],tblGem[Datum],tblGem[[#This Row],[Datum]]-1,tblGem[Plaats],tblGem[[#This Row],[Plaats]])</f>
        <v>1</v>
      </c>
      <c r="G1627" s="59" t="str">
        <f>INDEX(tblGemProv[Grootte],MATCH(tblGem[[#This Row],[Plaats]],tblGemProv[Gemeentenaam],0))</f>
        <v>Klein</v>
      </c>
      <c r="H1627" s="59" t="str">
        <f>INDEX(tblGemProv[Provincie],MATCH(tblGem[[#This Row],[Plaats]],tblGemProv[Gemeentenaam],0))</f>
        <v>Gelderland</v>
      </c>
      <c r="I1627" s="68">
        <f>INDEX(tblGemProv[InwonerAantal],MATCH(tblGem[[#This Row],[Plaats]],tblGemProv[Gemeentenaam],0))</f>
        <v>35627</v>
      </c>
      <c r="J1627" s="69">
        <f>tblGem[[#This Row],[Aantal]]/INDEX($N$5:$N$16,MATCH(tblGem[[#This Row],[Prov]],$M$5:$M$16,0))*100000</f>
        <v>0.14562378677182647</v>
      </c>
      <c r="K1627" s="69">
        <f>tblGem[[#This Row],[Aantal]]/tblGem[[#This Row],[Inwoners]]*100000</f>
        <v>8.4205798972689241</v>
      </c>
    </row>
    <row r="1628" spans="2:11" x14ac:dyDescent="0.3">
      <c r="B1628" s="63">
        <v>43913</v>
      </c>
      <c r="C1628" s="66" t="s">
        <v>201</v>
      </c>
      <c r="D1628" s="65">
        <v>14.3</v>
      </c>
      <c r="E1628" s="66">
        <v>2</v>
      </c>
      <c r="F1628" s="79">
        <f>tblGem[[#This Row],[Aantal]]-SUMIFS(tblGem[Aantal],tblGem[Datum],tblGem[[#This Row],[Datum]]-1,tblGem[Plaats],tblGem[[#This Row],[Plaats]])</f>
        <v>2</v>
      </c>
      <c r="G1628" s="59" t="str">
        <f>INDEX(tblGemProv[Grootte],MATCH(tblGem[[#This Row],[Plaats]],tblGemProv[Gemeentenaam],0))</f>
        <v>Klein</v>
      </c>
      <c r="H1628" s="59" t="str">
        <f>INDEX(tblGemProv[Provincie],MATCH(tblGem[[#This Row],[Plaats]],tblGemProv[Gemeentenaam],0))</f>
        <v>Utrecht</v>
      </c>
      <c r="I1628" s="68">
        <f>INDEX(tblGemProv[InwonerAantal],MATCH(tblGem[[#This Row],[Plaats]],tblGemProv[Gemeentenaam],0))</f>
        <v>13879</v>
      </c>
      <c r="J1628" s="69">
        <f>tblGem[[#This Row],[Aantal]]/INDEX($N$5:$N$16,MATCH(tblGem[[#This Row],[Prov]],$M$5:$M$16,0))*100000</f>
        <v>0.1503173951799224</v>
      </c>
      <c r="K1628" s="69">
        <f>tblGem[[#This Row],[Aantal]]/tblGem[[#This Row],[Inwoners]]*100000</f>
        <v>14.410260105194899</v>
      </c>
    </row>
    <row r="1629" spans="2:11" x14ac:dyDescent="0.3">
      <c r="B1629" s="63">
        <v>43913</v>
      </c>
      <c r="C1629" s="66" t="s">
        <v>202</v>
      </c>
      <c r="D1629" s="65">
        <v>38.4</v>
      </c>
      <c r="E1629" s="66">
        <v>3</v>
      </c>
      <c r="F1629" s="79">
        <f>tblGem[[#This Row],[Aantal]]-SUMIFS(tblGem[Aantal],tblGem[Datum],tblGem[[#This Row],[Datum]]-1,tblGem[Plaats],tblGem[[#This Row],[Plaats]])</f>
        <v>2</v>
      </c>
      <c r="G1629" s="59" t="str">
        <f>INDEX(tblGemProv[Grootte],MATCH(tblGem[[#This Row],[Plaats]],tblGemProv[Gemeentenaam],0))</f>
        <v>Klein</v>
      </c>
      <c r="H1629" s="59" t="str">
        <f>INDEX(tblGemProv[Provincie],MATCH(tblGem[[#This Row],[Plaats]],tblGemProv[Gemeentenaam],0))</f>
        <v>Limburg</v>
      </c>
      <c r="I1629" s="68">
        <f>INDEX(tblGemProv[InwonerAantal],MATCH(tblGem[[#This Row],[Plaats]],tblGemProv[Gemeentenaam],0))</f>
        <v>7768</v>
      </c>
      <c r="J1629" s="69">
        <f>tblGem[[#This Row],[Aantal]]/INDEX($N$5:$N$16,MATCH(tblGem[[#This Row],[Prov]],$M$5:$M$16,0))*100000</f>
        <v>0.26852894473495298</v>
      </c>
      <c r="K1629" s="69">
        <f>tblGem[[#This Row],[Aantal]]/tblGem[[#This Row],[Inwoners]]*100000</f>
        <v>38.61997940267765</v>
      </c>
    </row>
    <row r="1630" spans="2:11" x14ac:dyDescent="0.3">
      <c r="B1630" s="63">
        <v>43913</v>
      </c>
      <c r="C1630" s="66" t="s">
        <v>203</v>
      </c>
      <c r="D1630" s="65">
        <v>37.4</v>
      </c>
      <c r="E1630" s="66">
        <v>9</v>
      </c>
      <c r="F1630" s="79">
        <f>tblGem[[#This Row],[Aantal]]-SUMIFS(tblGem[Aantal],tblGem[Datum],tblGem[[#This Row],[Datum]]-1,tblGem[Plaats],tblGem[[#This Row],[Plaats]])</f>
        <v>0</v>
      </c>
      <c r="G1630" s="59" t="str">
        <f>INDEX(tblGemProv[Grootte],MATCH(tblGem[[#This Row],[Plaats]],tblGemProv[Gemeentenaam],0))</f>
        <v>Klein</v>
      </c>
      <c r="H1630" s="59" t="str">
        <f>INDEX(tblGemProv[Provincie],MATCH(tblGem[[#This Row],[Plaats]],tblGemProv[Gemeentenaam],0))</f>
        <v>Gelderland</v>
      </c>
      <c r="I1630" s="68">
        <f>INDEX(tblGemProv[InwonerAantal],MATCH(tblGem[[#This Row],[Plaats]],tblGemProv[Gemeentenaam],0))</f>
        <v>23615</v>
      </c>
      <c r="J1630" s="69">
        <f>tblGem[[#This Row],[Aantal]]/INDEX($N$5:$N$16,MATCH(tblGem[[#This Row],[Prov]],$M$5:$M$16,0))*100000</f>
        <v>0.43687136031547941</v>
      </c>
      <c r="K1630" s="69">
        <f>tblGem[[#This Row],[Aantal]]/tblGem[[#This Row],[Inwoners]]*100000</f>
        <v>38.111369892017784</v>
      </c>
    </row>
    <row r="1631" spans="2:11" x14ac:dyDescent="0.3">
      <c r="B1631" s="63">
        <v>43913</v>
      </c>
      <c r="C1631" s="66" t="s">
        <v>204</v>
      </c>
      <c r="D1631" s="65">
        <v>52.9</v>
      </c>
      <c r="E1631" s="66">
        <v>9</v>
      </c>
      <c r="F1631" s="79">
        <f>tblGem[[#This Row],[Aantal]]-SUMIFS(tblGem[Aantal],tblGem[Datum],tblGem[[#This Row],[Datum]]-1,tblGem[Plaats],tblGem[[#This Row],[Plaats]])</f>
        <v>1</v>
      </c>
      <c r="G1631" s="59" t="str">
        <f>INDEX(tblGemProv[Grootte],MATCH(tblGem[[#This Row],[Plaats]],tblGemProv[Gemeentenaam],0))</f>
        <v>Klein</v>
      </c>
      <c r="H1631" s="59" t="str">
        <f>INDEX(tblGemProv[Provincie],MATCH(tblGem[[#This Row],[Plaats]],tblGemProv[Gemeentenaam],0))</f>
        <v>Limburg</v>
      </c>
      <c r="I1631" s="68">
        <f>INDEX(tblGemProv[InwonerAantal],MATCH(tblGem[[#This Row],[Plaats]],tblGemProv[Gemeentenaam],0))</f>
        <v>17038</v>
      </c>
      <c r="J1631" s="69">
        <f>tblGem[[#This Row],[Aantal]]/INDEX($N$5:$N$16,MATCH(tblGem[[#This Row],[Prov]],$M$5:$M$16,0))*100000</f>
        <v>0.80558683420485899</v>
      </c>
      <c r="K1631" s="69">
        <f>tblGem[[#This Row],[Aantal]]/tblGem[[#This Row],[Inwoners]]*100000</f>
        <v>52.823101302969832</v>
      </c>
    </row>
    <row r="1632" spans="2:11" x14ac:dyDescent="0.3">
      <c r="B1632" s="63">
        <v>43913</v>
      </c>
      <c r="C1632" s="66" t="s">
        <v>205</v>
      </c>
      <c r="D1632" s="65">
        <v>17.5</v>
      </c>
      <c r="E1632" s="66">
        <v>11</v>
      </c>
      <c r="F1632" s="79">
        <f>tblGem[[#This Row],[Aantal]]-SUMIFS(tblGem[Aantal],tblGem[Datum],tblGem[[#This Row],[Datum]]-1,tblGem[Plaats],tblGem[[#This Row],[Plaats]])</f>
        <v>2</v>
      </c>
      <c r="G1632" s="59" t="str">
        <f>INDEX(tblGemProv[Grootte],MATCH(tblGem[[#This Row],[Plaats]],tblGemProv[Gemeentenaam],0))</f>
        <v>Middelgroot</v>
      </c>
      <c r="H1632" s="59" t="str">
        <f>INDEX(tblGemProv[Provincie],MATCH(tblGem[[#This Row],[Plaats]],tblGemProv[Gemeentenaam],0))</f>
        <v>Utrecht</v>
      </c>
      <c r="I1632" s="68">
        <f>INDEX(tblGemProv[InwonerAantal],MATCH(tblGem[[#This Row],[Plaats]],tblGemProv[Gemeentenaam],0))</f>
        <v>62426</v>
      </c>
      <c r="J1632" s="69">
        <f>tblGem[[#This Row],[Aantal]]/INDEX($N$5:$N$16,MATCH(tblGem[[#This Row],[Prov]],$M$5:$M$16,0))*100000</f>
        <v>0.82674567348957317</v>
      </c>
      <c r="K1632" s="69">
        <f>tblGem[[#This Row],[Aantal]]/tblGem[[#This Row],[Inwoners]]*100000</f>
        <v>17.620863101912665</v>
      </c>
    </row>
    <row r="1633" spans="2:11" x14ac:dyDescent="0.3">
      <c r="B1633" s="63">
        <v>43913</v>
      </c>
      <c r="C1633" s="66" t="s">
        <v>206</v>
      </c>
      <c r="D1633" s="65">
        <v>10.5</v>
      </c>
      <c r="E1633" s="66">
        <v>3</v>
      </c>
      <c r="F1633" s="79">
        <f>tblGem[[#This Row],[Aantal]]-SUMIFS(tblGem[Aantal],tblGem[Datum],tblGem[[#This Row],[Datum]]-1,tblGem[Plaats],tblGem[[#This Row],[Plaats]])</f>
        <v>0</v>
      </c>
      <c r="G1633" s="59" t="str">
        <f>INDEX(tblGemProv[Grootte],MATCH(tblGem[[#This Row],[Plaats]],tblGemProv[Gemeentenaam],0))</f>
        <v>Klein</v>
      </c>
      <c r="H1633" s="59" t="str">
        <f>INDEX(tblGemProv[Provincie],MATCH(tblGem[[#This Row],[Plaats]],tblGemProv[Gemeentenaam],0))</f>
        <v>Zuid-Holland</v>
      </c>
      <c r="I1633" s="68">
        <f>INDEX(tblGemProv[InwonerAantal],MATCH(tblGem[[#This Row],[Plaats]],tblGemProv[Gemeentenaam],0))</f>
        <v>28269</v>
      </c>
      <c r="J1633" s="69">
        <f>tblGem[[#This Row],[Aantal]]/INDEX($N$5:$N$16,MATCH(tblGem[[#This Row],[Prov]],$M$5:$M$16,0))*100000</f>
        <v>8.2281727148307338E-2</v>
      </c>
      <c r="K1633" s="69">
        <f>tblGem[[#This Row],[Aantal]]/tblGem[[#This Row],[Inwoners]]*100000</f>
        <v>10.612331529236974</v>
      </c>
    </row>
    <row r="1634" spans="2:11" x14ac:dyDescent="0.3">
      <c r="B1634" s="63">
        <v>43913</v>
      </c>
      <c r="C1634" s="66" t="s">
        <v>207</v>
      </c>
      <c r="D1634" s="65">
        <v>16.3</v>
      </c>
      <c r="E1634" s="66">
        <v>7</v>
      </c>
      <c r="F1634" s="79">
        <f>tblGem[[#This Row],[Aantal]]-SUMIFS(tblGem[Aantal],tblGem[Datum],tblGem[[#This Row],[Datum]]-1,tblGem[Plaats],tblGem[[#This Row],[Plaats]])</f>
        <v>3</v>
      </c>
      <c r="G1634" s="59" t="str">
        <f>INDEX(tblGemProv[Grootte],MATCH(tblGem[[#This Row],[Plaats]],tblGemProv[Gemeentenaam],0))</f>
        <v>Klein</v>
      </c>
      <c r="H1634" s="59" t="str">
        <f>INDEX(tblGemProv[Provincie],MATCH(tblGem[[#This Row],[Plaats]],tblGemProv[Gemeentenaam],0))</f>
        <v>Gelderland</v>
      </c>
      <c r="I1634" s="68">
        <f>INDEX(tblGemProv[InwonerAantal],MATCH(tblGem[[#This Row],[Plaats]],tblGemProv[Gemeentenaam],0))</f>
        <v>42307</v>
      </c>
      <c r="J1634" s="69">
        <f>tblGem[[#This Row],[Aantal]]/INDEX($N$5:$N$16,MATCH(tblGem[[#This Row],[Prov]],$M$5:$M$16,0))*100000</f>
        <v>0.33978883580092839</v>
      </c>
      <c r="K1634" s="69">
        <f>tblGem[[#This Row],[Aantal]]/tblGem[[#This Row],[Inwoners]]*100000</f>
        <v>16.545725293686623</v>
      </c>
    </row>
    <row r="1635" spans="2:11" x14ac:dyDescent="0.3">
      <c r="B1635" s="63">
        <v>43913</v>
      </c>
      <c r="C1635" s="66" t="s">
        <v>208</v>
      </c>
      <c r="D1635" s="65">
        <v>44.7</v>
      </c>
      <c r="E1635" s="66">
        <v>79</v>
      </c>
      <c r="F1635" s="79">
        <f>tblGem[[#This Row],[Aantal]]-SUMIFS(tblGem[Aantal],tblGem[Datum],tblGem[[#This Row],[Datum]]-1,tblGem[Plaats],tblGem[[#This Row],[Plaats]])</f>
        <v>11</v>
      </c>
      <c r="G1635" s="59" t="str">
        <f>INDEX(tblGemProv[Grootte],MATCH(tblGem[[#This Row],[Plaats]],tblGemProv[Gemeentenaam],0))</f>
        <v>Groot</v>
      </c>
      <c r="H1635" s="59" t="str">
        <f>INDEX(tblGemProv[Provincie],MATCH(tblGem[[#This Row],[Plaats]],tblGemProv[Gemeentenaam],0))</f>
        <v>Gelderland</v>
      </c>
      <c r="I1635" s="68">
        <f>INDEX(tblGemProv[InwonerAantal],MATCH(tblGem[[#This Row],[Plaats]],tblGemProv[Gemeentenaam],0))</f>
        <v>175948</v>
      </c>
      <c r="J1635" s="69">
        <f>tblGem[[#This Row],[Aantal]]/INDEX($N$5:$N$16,MATCH(tblGem[[#This Row],[Prov]],$M$5:$M$16,0))*100000</f>
        <v>3.8347597183247633</v>
      </c>
      <c r="K1635" s="69">
        <f>tblGem[[#This Row],[Aantal]]/tblGem[[#This Row],[Inwoners]]*100000</f>
        <v>44.899629435969715</v>
      </c>
    </row>
    <row r="1636" spans="2:11" x14ac:dyDescent="0.3">
      <c r="B1636" s="63">
        <v>43913</v>
      </c>
      <c r="C1636" s="66" t="s">
        <v>209</v>
      </c>
      <c r="D1636" s="65">
        <v>17.7</v>
      </c>
      <c r="E1636" s="66">
        <v>15</v>
      </c>
      <c r="F1636" s="79">
        <f>tblGem[[#This Row],[Aantal]]-SUMIFS(tblGem[Aantal],tblGem[Datum],tblGem[[#This Row],[Datum]]-1,tblGem[Plaats],tblGem[[#This Row],[Plaats]])</f>
        <v>0</v>
      </c>
      <c r="G1636" s="59" t="str">
        <f>INDEX(tblGemProv[Grootte],MATCH(tblGem[[#This Row],[Plaats]],tblGemProv[Gemeentenaam],0))</f>
        <v>Middelgroot</v>
      </c>
      <c r="H1636" s="59" t="str">
        <f>INDEX(tblGemProv[Provincie],MATCH(tblGem[[#This Row],[Plaats]],tblGemProv[Gemeentenaam],0))</f>
        <v>Zuid-Holland</v>
      </c>
      <c r="I1636" s="68">
        <f>INDEX(tblGemProv[InwonerAantal],MATCH(tblGem[[#This Row],[Plaats]],tblGemProv[Gemeentenaam],0))</f>
        <v>84588</v>
      </c>
      <c r="J1636" s="69">
        <f>tblGem[[#This Row],[Aantal]]/INDEX($N$5:$N$16,MATCH(tblGem[[#This Row],[Prov]],$M$5:$M$16,0))*100000</f>
        <v>0.41140863574153658</v>
      </c>
      <c r="K1636" s="69">
        <f>tblGem[[#This Row],[Aantal]]/tblGem[[#This Row],[Inwoners]]*100000</f>
        <v>17.733011774719817</v>
      </c>
    </row>
    <row r="1637" spans="2:11" x14ac:dyDescent="0.3">
      <c r="B1637" s="63">
        <v>43913</v>
      </c>
      <c r="C1637" s="66" t="s">
        <v>210</v>
      </c>
      <c r="D1637" s="65">
        <v>4.4000000000000004</v>
      </c>
      <c r="E1637" s="66">
        <v>2</v>
      </c>
      <c r="F1637" s="79">
        <f>tblGem[[#This Row],[Aantal]]-SUMIFS(tblGem[Aantal],tblGem[Datum],tblGem[[#This Row],[Datum]]-1,tblGem[Plaats],tblGem[[#This Row],[Plaats]])</f>
        <v>1</v>
      </c>
      <c r="G1637" s="59" t="str">
        <f>INDEX(tblGemProv[Grootte],MATCH(tblGem[[#This Row],[Plaats]],tblGemProv[Gemeentenaam],0))</f>
        <v>Klein</v>
      </c>
      <c r="H1637" s="59" t="str">
        <f>INDEX(tblGemProv[Provincie],MATCH(tblGem[[#This Row],[Plaats]],tblGemProv[Gemeentenaam],0))</f>
        <v>Friesland</v>
      </c>
      <c r="I1637" s="68">
        <f>INDEX(tblGemProv[InwonerAantal],MATCH(tblGem[[#This Row],[Plaats]],tblGemProv[Gemeentenaam],0))</f>
        <v>45287</v>
      </c>
      <c r="J1637" s="69">
        <f>tblGem[[#This Row],[Aantal]]/INDEX($N$5:$N$16,MATCH(tblGem[[#This Row],[Prov]],$M$5:$M$16,0))*100000</f>
        <v>0.30899102072093787</v>
      </c>
      <c r="K1637" s="69">
        <f>tblGem[[#This Row],[Aantal]]/tblGem[[#This Row],[Inwoners]]*100000</f>
        <v>4.416278402190474</v>
      </c>
    </row>
    <row r="1638" spans="2:11" x14ac:dyDescent="0.3">
      <c r="B1638" s="63">
        <v>43913</v>
      </c>
      <c r="C1638" s="66" t="s">
        <v>211</v>
      </c>
      <c r="D1638" s="65">
        <v>0</v>
      </c>
      <c r="E1638" s="66">
        <v>0</v>
      </c>
      <c r="F1638" s="79">
        <f>tblGem[[#This Row],[Aantal]]-SUMIFS(tblGem[Aantal],tblGem[Datum],tblGem[[#This Row],[Datum]]-1,tblGem[Plaats],tblGem[[#This Row],[Plaats]])</f>
        <v>0</v>
      </c>
      <c r="G1638" s="59" t="str">
        <f>INDEX(tblGemProv[Grootte],MATCH(tblGem[[#This Row],[Plaats]],tblGemProv[Gemeentenaam],0))</f>
        <v>Klein</v>
      </c>
      <c r="H1638" s="59" t="str">
        <f>INDEX(tblGemProv[Provincie],MATCH(tblGem[[#This Row],[Plaats]],tblGemProv[Gemeentenaam],0))</f>
        <v>Zeeland</v>
      </c>
      <c r="I1638" s="68">
        <f>INDEX(tblGemProv[InwonerAantal],MATCH(tblGem[[#This Row],[Plaats]],tblGemProv[Gemeentenaam],0))</f>
        <v>7314</v>
      </c>
      <c r="J1638" s="69">
        <f>tblGem[[#This Row],[Aantal]]/INDEX($N$5:$N$16,MATCH(tblGem[[#This Row],[Prov]],$M$5:$M$16,0))*100000</f>
        <v>0</v>
      </c>
      <c r="K1638" s="69">
        <f>tblGem[[#This Row],[Aantal]]/tblGem[[#This Row],[Inwoners]]*100000</f>
        <v>0</v>
      </c>
    </row>
    <row r="1639" spans="2:11" x14ac:dyDescent="0.3">
      <c r="B1639" s="63">
        <v>43913</v>
      </c>
      <c r="C1639" s="66" t="s">
        <v>212</v>
      </c>
      <c r="D1639" s="65">
        <v>3.2</v>
      </c>
      <c r="E1639" s="66">
        <v>1</v>
      </c>
      <c r="F1639" s="79">
        <f>tblGem[[#This Row],[Aantal]]-SUMIFS(tblGem[Aantal],tblGem[Datum],tblGem[[#This Row],[Datum]]-1,tblGem[Plaats],tblGem[[#This Row],[Plaats]])</f>
        <v>0</v>
      </c>
      <c r="G1639" s="59" t="str">
        <f>INDEX(tblGemProv[Grootte],MATCH(tblGem[[#This Row],[Plaats]],tblGemProv[Gemeentenaam],0))</f>
        <v>Klein</v>
      </c>
      <c r="H1639" s="59" t="str">
        <f>INDEX(tblGemProv[Provincie],MATCH(tblGem[[#This Row],[Plaats]],tblGemProv[Gemeentenaam],0))</f>
        <v>Drenthe</v>
      </c>
      <c r="I1639" s="68">
        <f>INDEX(tblGemProv[InwonerAantal],MATCH(tblGem[[#This Row],[Plaats]],tblGemProv[Gemeentenaam],0))</f>
        <v>32370</v>
      </c>
      <c r="J1639" s="69">
        <f>tblGem[[#This Row],[Aantal]]/INDEX($N$5:$N$16,MATCH(tblGem[[#This Row],[Prov]],$M$5:$M$16,0))*100000</f>
        <v>0.20321072952651897</v>
      </c>
      <c r="K1639" s="69">
        <f>tblGem[[#This Row],[Aantal]]/tblGem[[#This Row],[Inwoners]]*100000</f>
        <v>3.0892801977139328</v>
      </c>
    </row>
    <row r="1640" spans="2:11" x14ac:dyDescent="0.3">
      <c r="B1640" s="63">
        <v>43913</v>
      </c>
      <c r="C1640" s="66" t="s">
        <v>213</v>
      </c>
      <c r="D1640" s="65">
        <v>6.4</v>
      </c>
      <c r="E1640" s="66">
        <v>3</v>
      </c>
      <c r="F1640" s="79">
        <f>tblGem[[#This Row],[Aantal]]-SUMIFS(tblGem[Aantal],tblGem[Datum],tblGem[[#This Row],[Datum]]-1,tblGem[Plaats],tblGem[[#This Row],[Plaats]])</f>
        <v>0</v>
      </c>
      <c r="G1640" s="59" t="str">
        <f>INDEX(tblGemProv[Grootte],MATCH(tblGem[[#This Row],[Plaats]],tblGemProv[Gemeentenaam],0))</f>
        <v>Klein</v>
      </c>
      <c r="H1640" s="59" t="str">
        <f>INDEX(tblGemProv[Provincie],MATCH(tblGem[[#This Row],[Plaats]],tblGemProv[Gemeentenaam],0))</f>
        <v>Flevoland</v>
      </c>
      <c r="I1640" s="68">
        <f>INDEX(tblGemProv[InwonerAantal],MATCH(tblGem[[#This Row],[Plaats]],tblGemProv[Gemeentenaam],0))</f>
        <v>46625</v>
      </c>
      <c r="J1640" s="69">
        <f>tblGem[[#This Row],[Aantal]]/INDEX($N$5:$N$16,MATCH(tblGem[[#This Row],[Prov]],$M$5:$M$16,0))*100000</f>
        <v>0.72873903855029509</v>
      </c>
      <c r="K1640" s="69">
        <f>tblGem[[#This Row],[Aantal]]/tblGem[[#This Row],[Inwoners]]*100000</f>
        <v>6.4343163538873984</v>
      </c>
    </row>
    <row r="1641" spans="2:11" x14ac:dyDescent="0.3">
      <c r="B1641" s="63">
        <v>43913</v>
      </c>
      <c r="C1641" s="66" t="s">
        <v>214</v>
      </c>
      <c r="D1641" s="65">
        <v>14</v>
      </c>
      <c r="E1641" s="66">
        <v>6</v>
      </c>
      <c r="F1641" s="79">
        <f>tblGem[[#This Row],[Aantal]]-SUMIFS(tblGem[Aantal],tblGem[Datum],tblGem[[#This Row],[Datum]]-1,tblGem[Plaats],tblGem[[#This Row],[Plaats]])</f>
        <v>0</v>
      </c>
      <c r="G1641" s="59" t="str">
        <f>INDEX(tblGemProv[Grootte],MATCH(tblGem[[#This Row],[Plaats]],tblGemProv[Gemeentenaam],0))</f>
        <v>Klein</v>
      </c>
      <c r="H1641" s="59" t="str">
        <f>INDEX(tblGemProv[Provincie],MATCH(tblGem[[#This Row],[Plaats]],tblGemProv[Gemeentenaam],0))</f>
        <v>Zuid-Holland</v>
      </c>
      <c r="I1641" s="68">
        <f>INDEX(tblGemProv[InwonerAantal],MATCH(tblGem[[#This Row],[Plaats]],tblGemProv[Gemeentenaam],0))</f>
        <v>42661</v>
      </c>
      <c r="J1641" s="69">
        <f>tblGem[[#This Row],[Aantal]]/INDEX($N$5:$N$16,MATCH(tblGem[[#This Row],[Prov]],$M$5:$M$16,0))*100000</f>
        <v>0.16456345429661468</v>
      </c>
      <c r="K1641" s="69">
        <f>tblGem[[#This Row],[Aantal]]/tblGem[[#This Row],[Inwoners]]*100000</f>
        <v>14.064367923864889</v>
      </c>
    </row>
    <row r="1642" spans="2:11" x14ac:dyDescent="0.3">
      <c r="B1642" s="63">
        <v>43913</v>
      </c>
      <c r="C1642" s="66" t="s">
        <v>215</v>
      </c>
      <c r="D1642" s="65">
        <v>17.3</v>
      </c>
      <c r="E1642" s="66">
        <v>4</v>
      </c>
      <c r="F1642" s="79">
        <f>tblGem[[#This Row],[Aantal]]-SUMIFS(tblGem[Aantal],tblGem[Datum],tblGem[[#This Row],[Datum]]-1,tblGem[Plaats],tblGem[[#This Row],[Plaats]])</f>
        <v>1</v>
      </c>
      <c r="G1642" s="59" t="str">
        <f>INDEX(tblGemProv[Grootte],MATCH(tblGem[[#This Row],[Plaats]],tblGemProv[Gemeentenaam],0))</f>
        <v>Klein</v>
      </c>
      <c r="H1642" s="59" t="str">
        <f>INDEX(tblGemProv[Provincie],MATCH(tblGem[[#This Row],[Plaats]],tblGemProv[Gemeentenaam],0))</f>
        <v>Noord-Brabant</v>
      </c>
      <c r="I1642" s="68">
        <f>INDEX(tblGemProv[InwonerAantal],MATCH(tblGem[[#This Row],[Plaats]],tblGemProv[Gemeentenaam],0))</f>
        <v>23019</v>
      </c>
      <c r="J1642" s="69">
        <f>tblGem[[#This Row],[Aantal]]/INDEX($N$5:$N$16,MATCH(tblGem[[#This Row],[Prov]],$M$5:$M$16,0))*100000</f>
        <v>0.15820994934908472</v>
      </c>
      <c r="K1642" s="69">
        <f>tblGem[[#This Row],[Aantal]]/tblGem[[#This Row],[Inwoners]]*100000</f>
        <v>17.3769494765194</v>
      </c>
    </row>
    <row r="1643" spans="2:11" x14ac:dyDescent="0.3">
      <c r="B1643" s="63">
        <v>43913</v>
      </c>
      <c r="C1643" s="66" t="s">
        <v>216</v>
      </c>
      <c r="D1643" s="65">
        <v>61.9</v>
      </c>
      <c r="E1643" s="66">
        <v>17</v>
      </c>
      <c r="F1643" s="79">
        <f>tblGem[[#This Row],[Aantal]]-SUMIFS(tblGem[Aantal],tblGem[Datum],tblGem[[#This Row],[Datum]]-1,tblGem[Plaats],tblGem[[#This Row],[Plaats]])</f>
        <v>4</v>
      </c>
      <c r="G1643" s="59" t="str">
        <f>INDEX(tblGemProv[Grootte],MATCH(tblGem[[#This Row],[Plaats]],tblGemProv[Gemeentenaam],0))</f>
        <v>Klein</v>
      </c>
      <c r="H1643" s="59" t="str">
        <f>INDEX(tblGemProv[Provincie],MATCH(tblGem[[#This Row],[Plaats]],tblGemProv[Gemeentenaam],0))</f>
        <v>Gelderland</v>
      </c>
      <c r="I1643" s="68">
        <f>INDEX(tblGemProv[InwonerAantal],MATCH(tblGem[[#This Row],[Plaats]],tblGemProv[Gemeentenaam],0))</f>
        <v>27114</v>
      </c>
      <c r="J1643" s="69">
        <f>tblGem[[#This Row],[Aantal]]/INDEX($N$5:$N$16,MATCH(tblGem[[#This Row],[Prov]],$M$5:$M$16,0))*100000</f>
        <v>0.82520145837368331</v>
      </c>
      <c r="K1643" s="69">
        <f>tblGem[[#This Row],[Aantal]]/tblGem[[#This Row],[Inwoners]]*100000</f>
        <v>62.698237073098767</v>
      </c>
    </row>
    <row r="1644" spans="2:11" x14ac:dyDescent="0.3">
      <c r="B1644" s="63">
        <v>43913</v>
      </c>
      <c r="C1644" s="66" t="s">
        <v>217</v>
      </c>
      <c r="D1644" s="65">
        <v>28.7</v>
      </c>
      <c r="E1644" s="66">
        <v>7</v>
      </c>
      <c r="F1644" s="79">
        <f>tblGem[[#This Row],[Aantal]]-SUMIFS(tblGem[Aantal],tblGem[Datum],tblGem[[#This Row],[Datum]]-1,tblGem[Plaats],tblGem[[#This Row],[Plaats]])</f>
        <v>0</v>
      </c>
      <c r="G1644" s="59" t="str">
        <f>INDEX(tblGemProv[Grootte],MATCH(tblGem[[#This Row],[Plaats]],tblGemProv[Gemeentenaam],0))</f>
        <v>Klein</v>
      </c>
      <c r="H1644" s="59" t="str">
        <f>INDEX(tblGemProv[Provincie],MATCH(tblGem[[#This Row],[Plaats]],tblGemProv[Gemeentenaam],0))</f>
        <v>Zuid-Holland</v>
      </c>
      <c r="I1644" s="68">
        <f>INDEX(tblGemProv[InwonerAantal],MATCH(tblGem[[#This Row],[Plaats]],tblGemProv[Gemeentenaam],0))</f>
        <v>23887</v>
      </c>
      <c r="J1644" s="69">
        <f>tblGem[[#This Row],[Aantal]]/INDEX($N$5:$N$16,MATCH(tblGem[[#This Row],[Prov]],$M$5:$M$16,0))*100000</f>
        <v>0.19199069667938376</v>
      </c>
      <c r="K1644" s="69">
        <f>tblGem[[#This Row],[Aantal]]/tblGem[[#This Row],[Inwoners]]*100000</f>
        <v>29.304642692678026</v>
      </c>
    </row>
    <row r="1645" spans="2:11" x14ac:dyDescent="0.3">
      <c r="B1645" s="63">
        <v>43913</v>
      </c>
      <c r="C1645" s="66" t="s">
        <v>218</v>
      </c>
      <c r="D1645" s="65">
        <v>16.100000000000001</v>
      </c>
      <c r="E1645" s="66">
        <v>3</v>
      </c>
      <c r="F1645" s="79">
        <f>tblGem[[#This Row],[Aantal]]-SUMIFS(tblGem[Aantal],tblGem[Datum],tblGem[[#This Row],[Datum]]-1,tblGem[Plaats],tblGem[[#This Row],[Plaats]])</f>
        <v>0</v>
      </c>
      <c r="G1645" s="59" t="str">
        <f>INDEX(tblGemProv[Grootte],MATCH(tblGem[[#This Row],[Plaats]],tblGemProv[Gemeentenaam],0))</f>
        <v>Klein</v>
      </c>
      <c r="H1645" s="59" t="str">
        <f>INDEX(tblGemProv[Provincie],MATCH(tblGem[[#This Row],[Plaats]],tblGemProv[Gemeentenaam],0))</f>
        <v>Noord-Brabant</v>
      </c>
      <c r="I1645" s="68">
        <f>INDEX(tblGemProv[InwonerAantal],MATCH(tblGem[[#This Row],[Plaats]],tblGemProv[Gemeentenaam],0))</f>
        <v>18558</v>
      </c>
      <c r="J1645" s="69">
        <f>tblGem[[#This Row],[Aantal]]/INDEX($N$5:$N$16,MATCH(tblGem[[#This Row],[Prov]],$M$5:$M$16,0))*100000</f>
        <v>0.11865746201181353</v>
      </c>
      <c r="K1645" s="69">
        <f>tblGem[[#This Row],[Aantal]]/tblGem[[#This Row],[Inwoners]]*100000</f>
        <v>16.165535079211121</v>
      </c>
    </row>
    <row r="1646" spans="2:11" x14ac:dyDescent="0.3">
      <c r="B1646" s="63">
        <v>43913</v>
      </c>
      <c r="C1646" s="66" t="s">
        <v>219</v>
      </c>
      <c r="D1646" s="65">
        <v>61.2</v>
      </c>
      <c r="E1646" s="66">
        <v>16</v>
      </c>
      <c r="F1646" s="79">
        <f>tblGem[[#This Row],[Aantal]]-SUMIFS(tblGem[Aantal],tblGem[Datum],tblGem[[#This Row],[Datum]]-1,tblGem[Plaats],tblGem[[#This Row],[Plaats]])</f>
        <v>0</v>
      </c>
      <c r="G1646" s="59" t="str">
        <f>INDEX(tblGemProv[Grootte],MATCH(tblGem[[#This Row],[Plaats]],tblGemProv[Gemeentenaam],0))</f>
        <v>Klein</v>
      </c>
      <c r="H1646" s="59" t="str">
        <f>INDEX(tblGemProv[Provincie],MATCH(tblGem[[#This Row],[Plaats]],tblGemProv[Gemeentenaam],0))</f>
        <v>Noord-Brabant</v>
      </c>
      <c r="I1646" s="68">
        <f>INDEX(tblGemProv[InwonerAantal],MATCH(tblGem[[#This Row],[Plaats]],tblGemProv[Gemeentenaam],0))</f>
        <v>26132</v>
      </c>
      <c r="J1646" s="69">
        <f>tblGem[[#This Row],[Aantal]]/INDEX($N$5:$N$16,MATCH(tblGem[[#This Row],[Prov]],$M$5:$M$16,0))*100000</f>
        <v>0.63283979739633889</v>
      </c>
      <c r="K1646" s="69">
        <f>tblGem[[#This Row],[Aantal]]/tblGem[[#This Row],[Inwoners]]*100000</f>
        <v>61.227613653757849</v>
      </c>
    </row>
    <row r="1647" spans="2:11" x14ac:dyDescent="0.3">
      <c r="B1647" s="63">
        <v>43913</v>
      </c>
      <c r="C1647" s="66" t="s">
        <v>220</v>
      </c>
      <c r="D1647" s="65">
        <v>0</v>
      </c>
      <c r="E1647" s="66">
        <v>0</v>
      </c>
      <c r="F1647" s="79">
        <f>tblGem[[#This Row],[Aantal]]-SUMIFS(tblGem[Aantal],tblGem[Datum],tblGem[[#This Row],[Datum]]-1,tblGem[Plaats],tblGem[[#This Row],[Plaats]])</f>
        <v>0</v>
      </c>
      <c r="G1647" s="59" t="str">
        <f>INDEX(tblGemProv[Grootte],MATCH(tblGem[[#This Row],[Plaats]],tblGemProv[Gemeentenaam],0))</f>
        <v>Klein</v>
      </c>
      <c r="H1647" s="59" t="str">
        <f>INDEX(tblGemProv[Provincie],MATCH(tblGem[[#This Row],[Plaats]],tblGemProv[Gemeentenaam],0))</f>
        <v>Groningen</v>
      </c>
      <c r="I1647" s="68">
        <f>INDEX(tblGemProv[InwonerAantal],MATCH(tblGem[[#This Row],[Plaats]],tblGemProv[Gemeentenaam],0))</f>
        <v>38075</v>
      </c>
      <c r="J1647" s="69">
        <f>tblGem[[#This Row],[Aantal]]/INDEX($N$5:$N$16,MATCH(tblGem[[#This Row],[Prov]],$M$5:$M$16,0))*100000</f>
        <v>0</v>
      </c>
      <c r="K1647" s="69">
        <f>tblGem[[#This Row],[Aantal]]/tblGem[[#This Row],[Inwoners]]*100000</f>
        <v>0</v>
      </c>
    </row>
    <row r="1648" spans="2:11" x14ac:dyDescent="0.3">
      <c r="B1648" s="63">
        <v>43913</v>
      </c>
      <c r="C1648" s="66" t="s">
        <v>221</v>
      </c>
      <c r="D1648" s="65">
        <v>29.7</v>
      </c>
      <c r="E1648" s="66">
        <v>7</v>
      </c>
      <c r="F1648" s="79">
        <f>tblGem[[#This Row],[Aantal]]-SUMIFS(tblGem[Aantal],tblGem[Datum],tblGem[[#This Row],[Datum]]-1,tblGem[Plaats],tblGem[[#This Row],[Plaats]])</f>
        <v>0</v>
      </c>
      <c r="G1648" s="59" t="str">
        <f>INDEX(tblGemProv[Grootte],MATCH(tblGem[[#This Row],[Plaats]],tblGemProv[Gemeentenaam],0))</f>
        <v>Klein</v>
      </c>
      <c r="H1648" s="59" t="str">
        <f>INDEX(tblGemProv[Provincie],MATCH(tblGem[[#This Row],[Plaats]],tblGemProv[Gemeentenaam],0))</f>
        <v>Gelderland</v>
      </c>
      <c r="I1648" s="68">
        <f>INDEX(tblGemProv[InwonerAantal],MATCH(tblGem[[#This Row],[Plaats]],tblGemProv[Gemeentenaam],0))</f>
        <v>23504</v>
      </c>
      <c r="J1648" s="69">
        <f>tblGem[[#This Row],[Aantal]]/INDEX($N$5:$N$16,MATCH(tblGem[[#This Row],[Prov]],$M$5:$M$16,0))*100000</f>
        <v>0.33978883580092839</v>
      </c>
      <c r="K1648" s="69">
        <f>tblGem[[#This Row],[Aantal]]/tblGem[[#This Row],[Inwoners]]*100000</f>
        <v>29.782164737916951</v>
      </c>
    </row>
    <row r="1649" spans="2:11" x14ac:dyDescent="0.3">
      <c r="B1649" s="63">
        <v>43913</v>
      </c>
      <c r="C1649" s="66" t="s">
        <v>222</v>
      </c>
      <c r="D1649" s="65">
        <v>18.8</v>
      </c>
      <c r="E1649" s="66">
        <v>6</v>
      </c>
      <c r="F1649" s="79">
        <f>tblGem[[#This Row],[Aantal]]-SUMIFS(tblGem[Aantal],tblGem[Datum],tblGem[[#This Row],[Datum]]-1,tblGem[Plaats],tblGem[[#This Row],[Plaats]])</f>
        <v>0</v>
      </c>
      <c r="G1649" s="59" t="str">
        <f>INDEX(tblGemProv[Grootte],MATCH(tblGem[[#This Row],[Plaats]],tblGemProv[Gemeentenaam],0))</f>
        <v>Klein</v>
      </c>
      <c r="H1649" s="59" t="str">
        <f>INDEX(tblGemProv[Provincie],MATCH(tblGem[[#This Row],[Plaats]],tblGemProv[Gemeentenaam],0))</f>
        <v>Overijssel</v>
      </c>
      <c r="I1649" s="68">
        <f>INDEX(tblGemProv[InwonerAantal],MATCH(tblGem[[#This Row],[Plaats]],tblGemProv[Gemeentenaam],0))</f>
        <v>31915</v>
      </c>
      <c r="J1649" s="69">
        <f>tblGem[[#This Row],[Aantal]]/INDEX($N$5:$N$16,MATCH(tblGem[[#This Row],[Prov]],$M$5:$M$16,0))*100000</f>
        <v>0.52105903512024743</v>
      </c>
      <c r="K1649" s="69">
        <f>tblGem[[#This Row],[Aantal]]/tblGem[[#This Row],[Inwoners]]*100000</f>
        <v>18.799937333542221</v>
      </c>
    </row>
    <row r="1650" spans="2:11" x14ac:dyDescent="0.3">
      <c r="B1650" s="63">
        <v>43913</v>
      </c>
      <c r="C1650" s="66" t="s">
        <v>223</v>
      </c>
      <c r="D1650" s="65">
        <v>11.1</v>
      </c>
      <c r="E1650" s="66">
        <v>2</v>
      </c>
      <c r="F1650" s="79">
        <f>tblGem[[#This Row],[Aantal]]-SUMIFS(tblGem[Aantal],tblGem[Datum],tblGem[[#This Row],[Datum]]-1,tblGem[Plaats],tblGem[[#This Row],[Plaats]])</f>
        <v>0</v>
      </c>
      <c r="G1650" s="59" t="str">
        <f>INDEX(tblGemProv[Grootte],MATCH(tblGem[[#This Row],[Plaats]],tblGemProv[Gemeentenaam],0))</f>
        <v>Klein</v>
      </c>
      <c r="H1650" s="59" t="str">
        <f>INDEX(tblGemProv[Provincie],MATCH(tblGem[[#This Row],[Plaats]],tblGemProv[Gemeentenaam],0))</f>
        <v>Overijssel</v>
      </c>
      <c r="I1650" s="68">
        <f>INDEX(tblGemProv[InwonerAantal],MATCH(tblGem[[#This Row],[Plaats]],tblGemProv[Gemeentenaam],0))</f>
        <v>18023</v>
      </c>
      <c r="J1650" s="69">
        <f>tblGem[[#This Row],[Aantal]]/INDEX($N$5:$N$16,MATCH(tblGem[[#This Row],[Prov]],$M$5:$M$16,0))*100000</f>
        <v>0.17368634504008246</v>
      </c>
      <c r="K1650" s="69">
        <f>tblGem[[#This Row],[Aantal]]/tblGem[[#This Row],[Inwoners]]*100000</f>
        <v>11.096931698385395</v>
      </c>
    </row>
    <row r="1651" spans="2:11" x14ac:dyDescent="0.3">
      <c r="B1651" s="63">
        <v>43913</v>
      </c>
      <c r="C1651" s="66" t="s">
        <v>224</v>
      </c>
      <c r="D1651" s="65">
        <v>33.700000000000003</v>
      </c>
      <c r="E1651" s="66">
        <v>6</v>
      </c>
      <c r="F1651" s="79">
        <f>tblGem[[#This Row],[Aantal]]-SUMIFS(tblGem[Aantal],tblGem[Datum],tblGem[[#This Row],[Datum]]-1,tblGem[Plaats],tblGem[[#This Row],[Plaats]])</f>
        <v>2</v>
      </c>
      <c r="G1651" s="59" t="str">
        <f>INDEX(tblGemProv[Grootte],MATCH(tblGem[[#This Row],[Plaats]],tblGemProv[Gemeentenaam],0))</f>
        <v>Klein</v>
      </c>
      <c r="H1651" s="59" t="str">
        <f>INDEX(tblGemProv[Provincie],MATCH(tblGem[[#This Row],[Plaats]],tblGemProv[Gemeentenaam],0))</f>
        <v>Overijssel</v>
      </c>
      <c r="I1651" s="68">
        <f>INDEX(tblGemProv[InwonerAantal],MATCH(tblGem[[#This Row],[Plaats]],tblGemProv[Gemeentenaam],0))</f>
        <v>17630</v>
      </c>
      <c r="J1651" s="69">
        <f>tblGem[[#This Row],[Aantal]]/INDEX($N$5:$N$16,MATCH(tblGem[[#This Row],[Prov]],$M$5:$M$16,0))*100000</f>
        <v>0.52105903512024743</v>
      </c>
      <c r="K1651" s="69">
        <f>tblGem[[#This Row],[Aantal]]/tblGem[[#This Row],[Inwoners]]*100000</f>
        <v>34.032898468519569</v>
      </c>
    </row>
    <row r="1652" spans="2:11" x14ac:dyDescent="0.3">
      <c r="B1652" s="63">
        <v>43913</v>
      </c>
      <c r="C1652" s="66" t="s">
        <v>225</v>
      </c>
      <c r="D1652" s="65">
        <v>6.7</v>
      </c>
      <c r="E1652" s="66">
        <v>2</v>
      </c>
      <c r="F1652" s="79">
        <f>tblGem[[#This Row],[Aantal]]-SUMIFS(tblGem[Aantal],tblGem[Datum],tblGem[[#This Row],[Datum]]-1,tblGem[Plaats],tblGem[[#This Row],[Plaats]])</f>
        <v>0</v>
      </c>
      <c r="G1652" s="59" t="str">
        <f>INDEX(tblGemProv[Grootte],MATCH(tblGem[[#This Row],[Plaats]],tblGemProv[Gemeentenaam],0))</f>
        <v>Klein</v>
      </c>
      <c r="H1652" s="59" t="str">
        <f>INDEX(tblGemProv[Provincie],MATCH(tblGem[[#This Row],[Plaats]],tblGemProv[Gemeentenaam],0))</f>
        <v>Gelderland</v>
      </c>
      <c r="I1652" s="68">
        <f>INDEX(tblGemProv[InwonerAantal],MATCH(tblGem[[#This Row],[Plaats]],tblGemProv[Gemeentenaam],0))</f>
        <v>29675</v>
      </c>
      <c r="J1652" s="69">
        <f>tblGem[[#This Row],[Aantal]]/INDEX($N$5:$N$16,MATCH(tblGem[[#This Row],[Prov]],$M$5:$M$16,0))*100000</f>
        <v>9.7082524514550975E-2</v>
      </c>
      <c r="K1652" s="69">
        <f>tblGem[[#This Row],[Aantal]]/tblGem[[#This Row],[Inwoners]]*100000</f>
        <v>6.7396798652064032</v>
      </c>
    </row>
    <row r="1653" spans="2:11" x14ac:dyDescent="0.3">
      <c r="B1653" s="63">
        <v>43913</v>
      </c>
      <c r="C1653" s="66" t="s">
        <v>226</v>
      </c>
      <c r="D1653" s="65">
        <v>39.6</v>
      </c>
      <c r="E1653" s="66">
        <v>22</v>
      </c>
      <c r="F1653" s="79">
        <f>tblGem[[#This Row],[Aantal]]-SUMIFS(tblGem[Aantal],tblGem[Datum],tblGem[[#This Row],[Datum]]-1,tblGem[Plaats],tblGem[[#This Row],[Plaats]])</f>
        <v>6</v>
      </c>
      <c r="G1653" s="59" t="str">
        <f>INDEX(tblGemProv[Grootte],MATCH(tblGem[[#This Row],[Plaats]],tblGemProv[Gemeentenaam],0))</f>
        <v>Middelgroot</v>
      </c>
      <c r="H1653" s="59" t="str">
        <f>INDEX(tblGemProv[Provincie],MATCH(tblGem[[#This Row],[Plaats]],tblGemProv[Gemeentenaam],0))</f>
        <v>Noord-Brabant</v>
      </c>
      <c r="I1653" s="68">
        <f>INDEX(tblGemProv[InwonerAantal],MATCH(tblGem[[#This Row],[Plaats]],tblGemProv[Gemeentenaam],0))</f>
        <v>55147</v>
      </c>
      <c r="J1653" s="69">
        <f>tblGem[[#This Row],[Aantal]]/INDEX($N$5:$N$16,MATCH(tblGem[[#This Row],[Prov]],$M$5:$M$16,0))*100000</f>
        <v>0.87015472141996597</v>
      </c>
      <c r="K1653" s="69">
        <f>tblGem[[#This Row],[Aantal]]/tblGem[[#This Row],[Inwoners]]*100000</f>
        <v>39.893375886267613</v>
      </c>
    </row>
    <row r="1654" spans="2:11" x14ac:dyDescent="0.3">
      <c r="B1654" s="63">
        <v>43913</v>
      </c>
      <c r="C1654" s="66" t="s">
        <v>227</v>
      </c>
      <c r="D1654" s="65">
        <v>0</v>
      </c>
      <c r="E1654" s="66">
        <v>0</v>
      </c>
      <c r="F1654" s="79">
        <f>tblGem[[#This Row],[Aantal]]-SUMIFS(tblGem[Aantal],tblGem[Datum],tblGem[[#This Row],[Datum]]-1,tblGem[Plaats],tblGem[[#This Row],[Plaats]])</f>
        <v>0</v>
      </c>
      <c r="G1654" s="59" t="str">
        <f>INDEX(tblGemProv[Grootte],MATCH(tblGem[[#This Row],[Plaats]],tblGemProv[Gemeentenaam],0))</f>
        <v>Klein</v>
      </c>
      <c r="H1654" s="59" t="str">
        <f>INDEX(tblGemProv[Provincie],MATCH(tblGem[[#This Row],[Plaats]],tblGemProv[Gemeentenaam],0))</f>
        <v>Friesland</v>
      </c>
      <c r="I1654" s="68">
        <f>INDEX(tblGemProv[InwonerAantal],MATCH(tblGem[[#This Row],[Plaats]],tblGemProv[Gemeentenaam],0))</f>
        <v>25459</v>
      </c>
      <c r="J1654" s="69">
        <f>tblGem[[#This Row],[Aantal]]/INDEX($N$5:$N$16,MATCH(tblGem[[#This Row],[Prov]],$M$5:$M$16,0))*100000</f>
        <v>0</v>
      </c>
      <c r="K1654" s="69">
        <f>tblGem[[#This Row],[Aantal]]/tblGem[[#This Row],[Inwoners]]*100000</f>
        <v>0</v>
      </c>
    </row>
    <row r="1655" spans="2:11" x14ac:dyDescent="0.3">
      <c r="B1655" s="63">
        <v>43913</v>
      </c>
      <c r="C1655" s="66" t="s">
        <v>228</v>
      </c>
      <c r="D1655" s="65">
        <v>51.2</v>
      </c>
      <c r="E1655" s="66">
        <v>5</v>
      </c>
      <c r="F1655" s="79">
        <f>tblGem[[#This Row],[Aantal]]-SUMIFS(tblGem[Aantal],tblGem[Datum],tblGem[[#This Row],[Datum]]-1,tblGem[Plaats],tblGem[[#This Row],[Plaats]])</f>
        <v>1</v>
      </c>
      <c r="G1655" s="59" t="str">
        <f>INDEX(tblGemProv[Grootte],MATCH(tblGem[[#This Row],[Plaats]],tblGemProv[Gemeentenaam],0))</f>
        <v>Klein</v>
      </c>
      <c r="H1655" s="59" t="str">
        <f>INDEX(tblGemProv[Provincie],MATCH(tblGem[[#This Row],[Plaats]],tblGemProv[Gemeentenaam],0))</f>
        <v>Noord-Holland</v>
      </c>
      <c r="I1655" s="68">
        <f>INDEX(tblGemProv[InwonerAantal],MATCH(tblGem[[#This Row],[Plaats]],tblGemProv[Gemeentenaam],0))</f>
        <v>9735</v>
      </c>
      <c r="J1655" s="69">
        <f>tblGem[[#This Row],[Aantal]]/INDEX($N$5:$N$16,MATCH(tblGem[[#This Row],[Prov]],$M$5:$M$16,0))*100000</f>
        <v>0.17660468313234542</v>
      </c>
      <c r="K1655" s="69">
        <f>tblGem[[#This Row],[Aantal]]/tblGem[[#This Row],[Inwoners]]*100000</f>
        <v>51.361068310220851</v>
      </c>
    </row>
    <row r="1656" spans="2:11" x14ac:dyDescent="0.3">
      <c r="B1656" s="63">
        <v>43913</v>
      </c>
      <c r="C1656" s="66" t="s">
        <v>229</v>
      </c>
      <c r="D1656" s="65">
        <v>0</v>
      </c>
      <c r="E1656" s="66">
        <v>0</v>
      </c>
      <c r="F1656" s="79">
        <f>tblGem[[#This Row],[Aantal]]-SUMIFS(tblGem[Aantal],tblGem[Datum],tblGem[[#This Row],[Datum]]-1,tblGem[Plaats],tblGem[[#This Row],[Plaats]])</f>
        <v>0</v>
      </c>
      <c r="G1656" s="59" t="str">
        <f>INDEX(tblGemProv[Grootte],MATCH(tblGem[[#This Row],[Plaats]],tblGemProv[Gemeentenaam],0))</f>
        <v>Klein</v>
      </c>
      <c r="H1656" s="59" t="str">
        <f>INDEX(tblGemProv[Provincie],MATCH(tblGem[[#This Row],[Plaats]],tblGemProv[Gemeentenaam],0))</f>
        <v>Noord-Holland</v>
      </c>
      <c r="I1656" s="68">
        <f>INDEX(tblGemProv[InwonerAantal],MATCH(tblGem[[#This Row],[Plaats]],tblGemProv[Gemeentenaam],0))</f>
        <v>11526</v>
      </c>
      <c r="J1656" s="69">
        <f>tblGem[[#This Row],[Aantal]]/INDEX($N$5:$N$16,MATCH(tblGem[[#This Row],[Prov]],$M$5:$M$16,0))*100000</f>
        <v>0</v>
      </c>
      <c r="K1656" s="69">
        <f>tblGem[[#This Row],[Aantal]]/tblGem[[#This Row],[Inwoners]]*100000</f>
        <v>0</v>
      </c>
    </row>
    <row r="1657" spans="2:11" x14ac:dyDescent="0.3">
      <c r="B1657" s="63">
        <v>43913</v>
      </c>
      <c r="C1657" s="66" t="s">
        <v>230</v>
      </c>
      <c r="D1657" s="65">
        <v>10.1</v>
      </c>
      <c r="E1657" s="66">
        <v>3</v>
      </c>
      <c r="F1657" s="79">
        <f>tblGem[[#This Row],[Aantal]]-SUMIFS(tblGem[Aantal],tblGem[Datum],tblGem[[#This Row],[Datum]]-1,tblGem[Plaats],tblGem[[#This Row],[Plaats]])</f>
        <v>1</v>
      </c>
      <c r="G1657" s="59" t="str">
        <f>INDEX(tblGemProv[Grootte],MATCH(tblGem[[#This Row],[Plaats]],tblGemProv[Gemeentenaam],0))</f>
        <v>Klein</v>
      </c>
      <c r="H1657" s="59" t="str">
        <f>INDEX(tblGemProv[Provincie],MATCH(tblGem[[#This Row],[Plaats]],tblGemProv[Gemeentenaam],0))</f>
        <v>Friesland</v>
      </c>
      <c r="I1657" s="68">
        <f>INDEX(tblGemProv[InwonerAantal],MATCH(tblGem[[#This Row],[Plaats]],tblGemProv[Gemeentenaam],0))</f>
        <v>29753</v>
      </c>
      <c r="J1657" s="69">
        <f>tblGem[[#This Row],[Aantal]]/INDEX($N$5:$N$16,MATCH(tblGem[[#This Row],[Prov]],$M$5:$M$16,0))*100000</f>
        <v>0.46348653108140681</v>
      </c>
      <c r="K1657" s="69">
        <f>tblGem[[#This Row],[Aantal]]/tblGem[[#This Row],[Inwoners]]*100000</f>
        <v>10.083016838638121</v>
      </c>
    </row>
    <row r="1658" spans="2:11" x14ac:dyDescent="0.3">
      <c r="B1658" s="63">
        <v>43913</v>
      </c>
      <c r="C1658" s="66" t="s">
        <v>231</v>
      </c>
      <c r="D1658" s="65">
        <v>71.099999999999994</v>
      </c>
      <c r="E1658" s="66">
        <v>65</v>
      </c>
      <c r="F1658" s="79">
        <f>tblGem[[#This Row],[Aantal]]-SUMIFS(tblGem[Aantal],tblGem[Datum],tblGem[[#This Row],[Datum]]-1,tblGem[Plaats],tblGem[[#This Row],[Plaats]])</f>
        <v>6</v>
      </c>
      <c r="G1658" s="59" t="str">
        <f>INDEX(tblGemProv[Grootte],MATCH(tblGem[[#This Row],[Plaats]],tblGemProv[Gemeentenaam],0))</f>
        <v>Middelgroot</v>
      </c>
      <c r="H1658" s="59" t="str">
        <f>INDEX(tblGemProv[Provincie],MATCH(tblGem[[#This Row],[Plaats]],tblGemProv[Gemeentenaam],0))</f>
        <v>Noord-Brabant</v>
      </c>
      <c r="I1658" s="68">
        <f>INDEX(tblGemProv[InwonerAantal],MATCH(tblGem[[#This Row],[Plaats]],tblGemProv[Gemeentenaam],0))</f>
        <v>90951</v>
      </c>
      <c r="J1658" s="69">
        <f>tblGem[[#This Row],[Aantal]]/INDEX($N$5:$N$16,MATCH(tblGem[[#This Row],[Prov]],$M$5:$M$16,0))*100000</f>
        <v>2.5709116769226266</v>
      </c>
      <c r="K1658" s="69">
        <f>tblGem[[#This Row],[Aantal]]/tblGem[[#This Row],[Inwoners]]*100000</f>
        <v>71.46705368824972</v>
      </c>
    </row>
    <row r="1659" spans="2:11" x14ac:dyDescent="0.3">
      <c r="B1659" s="63">
        <v>43913</v>
      </c>
      <c r="C1659" s="66" t="s">
        <v>232</v>
      </c>
      <c r="D1659" s="65">
        <v>10.1</v>
      </c>
      <c r="E1659" s="66">
        <v>4</v>
      </c>
      <c r="F1659" s="79">
        <f>tblGem[[#This Row],[Aantal]]-SUMIFS(tblGem[Aantal],tblGem[Datum],tblGem[[#This Row],[Datum]]-1,tblGem[Plaats],tblGem[[#This Row],[Plaats]])</f>
        <v>0</v>
      </c>
      <c r="G1659" s="59" t="str">
        <f>INDEX(tblGemProv[Grootte],MATCH(tblGem[[#This Row],[Plaats]],tblGemProv[Gemeentenaam],0))</f>
        <v>Klein</v>
      </c>
      <c r="H1659" s="59" t="str">
        <f>INDEX(tblGemProv[Provincie],MATCH(tblGem[[#This Row],[Plaats]],tblGemProv[Gemeentenaam],0))</f>
        <v>Gelderland</v>
      </c>
      <c r="I1659" s="68">
        <f>INDEX(tblGemProv[InwonerAantal],MATCH(tblGem[[#This Row],[Plaats]],tblGemProv[Gemeentenaam],0))</f>
        <v>39520</v>
      </c>
      <c r="J1659" s="69">
        <f>tblGem[[#This Row],[Aantal]]/INDEX($N$5:$N$16,MATCH(tblGem[[#This Row],[Prov]],$M$5:$M$16,0))*100000</f>
        <v>0.19416504902910195</v>
      </c>
      <c r="K1659" s="69">
        <f>tblGem[[#This Row],[Aantal]]/tblGem[[#This Row],[Inwoners]]*100000</f>
        <v>10.121457489878543</v>
      </c>
    </row>
    <row r="1660" spans="2:11" x14ac:dyDescent="0.3">
      <c r="B1660" s="63">
        <v>43913</v>
      </c>
      <c r="C1660" s="66" t="s">
        <v>233</v>
      </c>
      <c r="D1660" s="65">
        <v>35.9</v>
      </c>
      <c r="E1660" s="66">
        <v>5</v>
      </c>
      <c r="F1660" s="79">
        <f>tblGem[[#This Row],[Aantal]]-SUMIFS(tblGem[Aantal],tblGem[Datum],tblGem[[#This Row],[Datum]]-1,tblGem[Plaats],tblGem[[#This Row],[Plaats]])</f>
        <v>1</v>
      </c>
      <c r="G1660" s="59" t="str">
        <f>INDEX(tblGemProv[Grootte],MATCH(tblGem[[#This Row],[Plaats]],tblGemProv[Gemeentenaam],0))</f>
        <v>Klein</v>
      </c>
      <c r="H1660" s="59" t="str">
        <f>INDEX(tblGemProv[Provincie],MATCH(tblGem[[#This Row],[Plaats]],tblGemProv[Gemeentenaam],0))</f>
        <v>Noord-Holland</v>
      </c>
      <c r="I1660" s="68">
        <f>INDEX(tblGemProv[InwonerAantal],MATCH(tblGem[[#This Row],[Plaats]],tblGemProv[Gemeentenaam],0))</f>
        <v>13496</v>
      </c>
      <c r="J1660" s="69">
        <f>tblGem[[#This Row],[Aantal]]/INDEX($N$5:$N$16,MATCH(tblGem[[#This Row],[Prov]],$M$5:$M$16,0))*100000</f>
        <v>0.17660468313234542</v>
      </c>
      <c r="K1660" s="69">
        <f>tblGem[[#This Row],[Aantal]]/tblGem[[#This Row],[Inwoners]]*100000</f>
        <v>37.048014226437459</v>
      </c>
    </row>
    <row r="1661" spans="2:11" x14ac:dyDescent="0.3">
      <c r="B1661" s="63">
        <v>43913</v>
      </c>
      <c r="C1661" s="66" t="s">
        <v>234</v>
      </c>
      <c r="D1661" s="65">
        <v>39.200000000000003</v>
      </c>
      <c r="E1661" s="66">
        <v>4</v>
      </c>
      <c r="F1661" s="79">
        <f>tblGem[[#This Row],[Aantal]]-SUMIFS(tblGem[Aantal],tblGem[Datum],tblGem[[#This Row],[Datum]]-1,tblGem[Plaats],tblGem[[#This Row],[Plaats]])</f>
        <v>0</v>
      </c>
      <c r="G1661" s="59" t="str">
        <f>INDEX(tblGemProv[Grootte],MATCH(tblGem[[#This Row],[Plaats]],tblGemProv[Gemeentenaam],0))</f>
        <v>Klein</v>
      </c>
      <c r="H1661" s="59" t="str">
        <f>INDEX(tblGemProv[Provincie],MATCH(tblGem[[#This Row],[Plaats]],tblGemProv[Gemeentenaam],0))</f>
        <v>Utrecht</v>
      </c>
      <c r="I1661" s="68">
        <f>INDEX(tblGemProv[InwonerAantal],MATCH(tblGem[[#This Row],[Plaats]],tblGemProv[Gemeentenaam],0))</f>
        <v>10180</v>
      </c>
      <c r="J1661" s="69">
        <f>tblGem[[#This Row],[Aantal]]/INDEX($N$5:$N$16,MATCH(tblGem[[#This Row],[Prov]],$M$5:$M$16,0))*100000</f>
        <v>0.30063479035984481</v>
      </c>
      <c r="K1661" s="69">
        <f>tblGem[[#This Row],[Aantal]]/tblGem[[#This Row],[Inwoners]]*100000</f>
        <v>39.292730844793709</v>
      </c>
    </row>
    <row r="1662" spans="2:11" x14ac:dyDescent="0.3">
      <c r="B1662" s="63">
        <v>43913</v>
      </c>
      <c r="C1662" s="66" t="s">
        <v>235</v>
      </c>
      <c r="D1662" s="65">
        <v>63.1</v>
      </c>
      <c r="E1662" s="66">
        <v>30</v>
      </c>
      <c r="F1662" s="79">
        <f>tblGem[[#This Row],[Aantal]]-SUMIFS(tblGem[Aantal],tblGem[Datum],tblGem[[#This Row],[Datum]]-1,tblGem[Plaats],tblGem[[#This Row],[Plaats]])</f>
        <v>8</v>
      </c>
      <c r="G1662" s="59" t="str">
        <f>INDEX(tblGemProv[Grootte],MATCH(tblGem[[#This Row],[Plaats]],tblGemProv[Gemeentenaam],0))</f>
        <v>Klein</v>
      </c>
      <c r="H1662" s="59" t="str">
        <f>INDEX(tblGemProv[Provincie],MATCH(tblGem[[#This Row],[Plaats]],tblGemProv[Gemeentenaam],0))</f>
        <v>Gelderland</v>
      </c>
      <c r="I1662" s="68">
        <f>INDEX(tblGemProv[InwonerAantal],MATCH(tblGem[[#This Row],[Plaats]],tblGemProv[Gemeentenaam],0))</f>
        <v>47481</v>
      </c>
      <c r="J1662" s="69">
        <f>tblGem[[#This Row],[Aantal]]/INDEX($N$5:$N$16,MATCH(tblGem[[#This Row],[Prov]],$M$5:$M$16,0))*100000</f>
        <v>1.4562378677182646</v>
      </c>
      <c r="K1662" s="69">
        <f>tblGem[[#This Row],[Aantal]]/tblGem[[#This Row],[Inwoners]]*100000</f>
        <v>63.183168004043729</v>
      </c>
    </row>
    <row r="1663" spans="2:11" x14ac:dyDescent="0.3">
      <c r="B1663" s="63">
        <v>43913</v>
      </c>
      <c r="C1663" s="66" t="s">
        <v>236</v>
      </c>
      <c r="D1663" s="65">
        <v>15.5</v>
      </c>
      <c r="E1663" s="66">
        <v>5</v>
      </c>
      <c r="F1663" s="79">
        <f>tblGem[[#This Row],[Aantal]]-SUMIFS(tblGem[Aantal],tblGem[Datum],tblGem[[#This Row],[Datum]]-1,tblGem[Plaats],tblGem[[#This Row],[Plaats]])</f>
        <v>1</v>
      </c>
      <c r="G1663" s="59" t="str">
        <f>INDEX(tblGemProv[Grootte],MATCH(tblGem[[#This Row],[Plaats]],tblGemProv[Gemeentenaam],0))</f>
        <v>Klein</v>
      </c>
      <c r="H1663" s="59" t="str">
        <f>INDEX(tblGemProv[Provincie],MATCH(tblGem[[#This Row],[Plaats]],tblGemProv[Gemeentenaam],0))</f>
        <v>Zuid-Holland</v>
      </c>
      <c r="I1663" s="68">
        <f>INDEX(tblGemProv[InwonerAantal],MATCH(tblGem[[#This Row],[Plaats]],tblGemProv[Gemeentenaam],0))</f>
        <v>32264</v>
      </c>
      <c r="J1663" s="69">
        <f>tblGem[[#This Row],[Aantal]]/INDEX($N$5:$N$16,MATCH(tblGem[[#This Row],[Prov]],$M$5:$M$16,0))*100000</f>
        <v>0.13713621191384553</v>
      </c>
      <c r="K1663" s="69">
        <f>tblGem[[#This Row],[Aantal]]/tblGem[[#This Row],[Inwoners]]*100000</f>
        <v>15.497148524671461</v>
      </c>
    </row>
    <row r="1664" spans="2:11" x14ac:dyDescent="0.3">
      <c r="B1664" s="63">
        <v>43913</v>
      </c>
      <c r="C1664" s="66" t="s">
        <v>237</v>
      </c>
      <c r="D1664" s="65">
        <v>159.30000000000001</v>
      </c>
      <c r="E1664" s="66">
        <v>69</v>
      </c>
      <c r="F1664" s="79">
        <f>tblGem[[#This Row],[Aantal]]-SUMIFS(tblGem[Aantal],tblGem[Datum],tblGem[[#This Row],[Datum]]-1,tblGem[Plaats],tblGem[[#This Row],[Plaats]])</f>
        <v>5</v>
      </c>
      <c r="G1664" s="59" t="str">
        <f>INDEX(tblGemProv[Grootte],MATCH(tblGem[[#This Row],[Plaats]],tblGemProv[Gemeentenaam],0))</f>
        <v>Klein</v>
      </c>
      <c r="H1664" s="59" t="str">
        <f>INDEX(tblGemProv[Provincie],MATCH(tblGem[[#This Row],[Plaats]],tblGemProv[Gemeentenaam],0))</f>
        <v>Limburg</v>
      </c>
      <c r="I1664" s="68">
        <f>INDEX(tblGemProv[InwonerAantal],MATCH(tblGem[[#This Row],[Plaats]],tblGemProv[Gemeentenaam],0))</f>
        <v>43312</v>
      </c>
      <c r="J1664" s="69">
        <f>tblGem[[#This Row],[Aantal]]/INDEX($N$5:$N$16,MATCH(tblGem[[#This Row],[Prov]],$M$5:$M$16,0))*100000</f>
        <v>6.1761657289039187</v>
      </c>
      <c r="K1664" s="69">
        <f>tblGem[[#This Row],[Aantal]]/tblGem[[#This Row],[Inwoners]]*100000</f>
        <v>159.30919837458441</v>
      </c>
    </row>
    <row r="1665" spans="2:11" x14ac:dyDescent="0.3">
      <c r="B1665" s="63">
        <v>43913</v>
      </c>
      <c r="C1665" s="66" t="s">
        <v>238</v>
      </c>
      <c r="D1665" s="65">
        <v>16.399999999999999</v>
      </c>
      <c r="E1665" s="66">
        <v>2</v>
      </c>
      <c r="F1665" s="79">
        <f>tblGem[[#This Row],[Aantal]]-SUMIFS(tblGem[Aantal],tblGem[Datum],tblGem[[#This Row],[Datum]]-1,tblGem[Plaats],tblGem[[#This Row],[Plaats]])</f>
        <v>0</v>
      </c>
      <c r="G1665" s="59" t="str">
        <f>INDEX(tblGemProv[Grootte],MATCH(tblGem[[#This Row],[Plaats]],tblGemProv[Gemeentenaam],0))</f>
        <v>Klein</v>
      </c>
      <c r="H1665" s="59" t="str">
        <f>INDEX(tblGemProv[Provincie],MATCH(tblGem[[#This Row],[Plaats]],tblGemProv[Gemeentenaam],0))</f>
        <v>Groningen</v>
      </c>
      <c r="I1665" s="68">
        <f>INDEX(tblGemProv[InwonerAantal],MATCH(tblGem[[#This Row],[Plaats]],tblGemProv[Gemeentenaam],0))</f>
        <v>12245</v>
      </c>
      <c r="J1665" s="69">
        <f>tblGem[[#This Row],[Aantal]]/INDEX($N$5:$N$16,MATCH(tblGem[[#This Row],[Prov]],$M$5:$M$16,0))*100000</f>
        <v>0.34308671688312575</v>
      </c>
      <c r="K1665" s="69">
        <f>tblGem[[#This Row],[Aantal]]/tblGem[[#This Row],[Inwoners]]*100000</f>
        <v>16.333197223356471</v>
      </c>
    </row>
    <row r="1666" spans="2:11" x14ac:dyDescent="0.3">
      <c r="B1666" s="63">
        <v>43913</v>
      </c>
      <c r="C1666" s="66" t="s">
        <v>239</v>
      </c>
      <c r="D1666" s="65">
        <v>22.1</v>
      </c>
      <c r="E1666" s="66">
        <v>12</v>
      </c>
      <c r="F1666" s="79">
        <f>tblGem[[#This Row],[Aantal]]-SUMIFS(tblGem[Aantal],tblGem[Datum],tblGem[[#This Row],[Datum]]-1,tblGem[Plaats],tblGem[[#This Row],[Plaats]])</f>
        <v>1</v>
      </c>
      <c r="G1666" s="59" t="str">
        <f>INDEX(tblGemProv[Grootte],MATCH(tblGem[[#This Row],[Plaats]],tblGemProv[Gemeentenaam],0))</f>
        <v>Middelgroot</v>
      </c>
      <c r="H1666" s="59" t="str">
        <f>INDEX(tblGemProv[Provincie],MATCH(tblGem[[#This Row],[Plaats]],tblGemProv[Gemeentenaam],0))</f>
        <v>Zuid-Holland</v>
      </c>
      <c r="I1666" s="68">
        <f>INDEX(tblGemProv[InwonerAantal],MATCH(tblGem[[#This Row],[Plaats]],tblGemProv[Gemeentenaam],0))</f>
        <v>53634</v>
      </c>
      <c r="J1666" s="69">
        <f>tblGem[[#This Row],[Aantal]]/INDEX($N$5:$N$16,MATCH(tblGem[[#This Row],[Prov]],$M$5:$M$16,0))*100000</f>
        <v>0.32912690859322935</v>
      </c>
      <c r="K1666" s="69">
        <f>tblGem[[#This Row],[Aantal]]/tblGem[[#This Row],[Inwoners]]*100000</f>
        <v>22.373867322966774</v>
      </c>
    </row>
    <row r="1667" spans="2:11" x14ac:dyDescent="0.3">
      <c r="B1667" s="63">
        <v>43913</v>
      </c>
      <c r="C1667" s="66" t="s">
        <v>240</v>
      </c>
      <c r="D1667" s="65">
        <v>27.5</v>
      </c>
      <c r="E1667" s="66">
        <v>22</v>
      </c>
      <c r="F1667" s="79">
        <f>tblGem[[#This Row],[Aantal]]-SUMIFS(tblGem[Aantal],tblGem[Datum],tblGem[[#This Row],[Datum]]-1,tblGem[Plaats],tblGem[[#This Row],[Plaats]])</f>
        <v>2</v>
      </c>
      <c r="G1667" s="59" t="str">
        <f>INDEX(tblGemProv[Grootte],MATCH(tblGem[[#This Row],[Plaats]],tblGemProv[Gemeentenaam],0))</f>
        <v>Middelgroot</v>
      </c>
      <c r="H1667" s="59" t="str">
        <f>INDEX(tblGemProv[Provincie],MATCH(tblGem[[#This Row],[Plaats]],tblGemProv[Gemeentenaam],0))</f>
        <v>Noord-Holland</v>
      </c>
      <c r="I1667" s="68">
        <f>INDEX(tblGemProv[InwonerAantal],MATCH(tblGem[[#This Row],[Plaats]],tblGemProv[Gemeentenaam],0))</f>
        <v>79983</v>
      </c>
      <c r="J1667" s="69">
        <f>tblGem[[#This Row],[Aantal]]/INDEX($N$5:$N$16,MATCH(tblGem[[#This Row],[Prov]],$M$5:$M$16,0))*100000</f>
        <v>0.77706060578231984</v>
      </c>
      <c r="K1667" s="69">
        <f>tblGem[[#This Row],[Aantal]]/tblGem[[#This Row],[Inwoners]]*100000</f>
        <v>27.505844992060812</v>
      </c>
    </row>
    <row r="1668" spans="2:11" x14ac:dyDescent="0.3">
      <c r="B1668" s="63">
        <v>43913</v>
      </c>
      <c r="C1668" s="66" t="s">
        <v>241</v>
      </c>
      <c r="D1668" s="65">
        <v>12.4</v>
      </c>
      <c r="E1668" s="66">
        <v>3</v>
      </c>
      <c r="F1668" s="79">
        <f>tblGem[[#This Row],[Aantal]]-SUMIFS(tblGem[Aantal],tblGem[Datum],tblGem[[#This Row],[Datum]]-1,tblGem[Plaats],tblGem[[#This Row],[Plaats]])</f>
        <v>0</v>
      </c>
      <c r="G1668" s="59" t="str">
        <f>INDEX(tblGemProv[Grootte],MATCH(tblGem[[#This Row],[Plaats]],tblGemProv[Gemeentenaam],0))</f>
        <v>Klein</v>
      </c>
      <c r="H1668" s="59" t="str">
        <f>INDEX(tblGemProv[Provincie],MATCH(tblGem[[#This Row],[Plaats]],tblGemProv[Gemeentenaam],0))</f>
        <v>Gelderland</v>
      </c>
      <c r="I1668" s="68">
        <f>INDEX(tblGemProv[InwonerAantal],MATCH(tblGem[[#This Row],[Plaats]],tblGemProv[Gemeentenaam],0))</f>
        <v>24313</v>
      </c>
      <c r="J1668" s="69">
        <f>tblGem[[#This Row],[Aantal]]/INDEX($N$5:$N$16,MATCH(tblGem[[#This Row],[Prov]],$M$5:$M$16,0))*100000</f>
        <v>0.14562378677182647</v>
      </c>
      <c r="K1668" s="69">
        <f>tblGem[[#This Row],[Aantal]]/tblGem[[#This Row],[Inwoners]]*100000</f>
        <v>12.339077859581293</v>
      </c>
    </row>
    <row r="1669" spans="2:11" x14ac:dyDescent="0.3">
      <c r="B1669" s="63">
        <v>43913</v>
      </c>
      <c r="C1669" s="66" t="s">
        <v>242</v>
      </c>
      <c r="D1669" s="65">
        <v>13.3</v>
      </c>
      <c r="E1669" s="66">
        <v>5</v>
      </c>
      <c r="F1669" s="79">
        <f>tblGem[[#This Row],[Aantal]]-SUMIFS(tblGem[Aantal],tblGem[Datum],tblGem[[#This Row],[Datum]]-1,tblGem[Plaats],tblGem[[#This Row],[Plaats]])</f>
        <v>0</v>
      </c>
      <c r="G1669" s="59" t="str">
        <f>INDEX(tblGemProv[Grootte],MATCH(tblGem[[#This Row],[Plaats]],tblGemProv[Gemeentenaam],0))</f>
        <v>Klein</v>
      </c>
      <c r="H1669" s="59" t="str">
        <f>INDEX(tblGemProv[Provincie],MATCH(tblGem[[#This Row],[Plaats]],tblGemProv[Gemeentenaam],0))</f>
        <v>Overijssel</v>
      </c>
      <c r="I1669" s="68">
        <f>INDEX(tblGemProv[InwonerAantal],MATCH(tblGem[[#This Row],[Plaats]],tblGemProv[Gemeentenaam],0))</f>
        <v>37158</v>
      </c>
      <c r="J1669" s="69">
        <f>tblGem[[#This Row],[Aantal]]/INDEX($N$5:$N$16,MATCH(tblGem[[#This Row],[Prov]],$M$5:$M$16,0))*100000</f>
        <v>0.43421586260020617</v>
      </c>
      <c r="K1669" s="69">
        <f>tblGem[[#This Row],[Aantal]]/tblGem[[#This Row],[Inwoners]]*100000</f>
        <v>13.456052532429085</v>
      </c>
    </row>
    <row r="1670" spans="2:11" x14ac:dyDescent="0.3">
      <c r="B1670" s="63">
        <v>43913</v>
      </c>
      <c r="C1670" s="66" t="s">
        <v>243</v>
      </c>
      <c r="D1670" s="65">
        <v>22</v>
      </c>
      <c r="E1670" s="66">
        <v>5</v>
      </c>
      <c r="F1670" s="79">
        <f>tblGem[[#This Row],[Aantal]]-SUMIFS(tblGem[Aantal],tblGem[Datum],tblGem[[#This Row],[Datum]]-1,tblGem[Plaats],tblGem[[#This Row],[Plaats]])</f>
        <v>0</v>
      </c>
      <c r="G1670" s="59" t="str">
        <f>INDEX(tblGemProv[Grootte],MATCH(tblGem[[#This Row],[Plaats]],tblGemProv[Gemeentenaam],0))</f>
        <v>Klein</v>
      </c>
      <c r="H1670" s="59" t="str">
        <f>INDEX(tblGemProv[Provincie],MATCH(tblGem[[#This Row],[Plaats]],tblGemProv[Gemeentenaam],0))</f>
        <v>Zeeland</v>
      </c>
      <c r="I1670" s="68">
        <f>INDEX(tblGemProv[InwonerAantal],MATCH(tblGem[[#This Row],[Plaats]],tblGemProv[Gemeentenaam],0))</f>
        <v>22555</v>
      </c>
      <c r="J1670" s="69">
        <f>tblGem[[#This Row],[Aantal]]/INDEX($N$5:$N$16,MATCH(tblGem[[#This Row],[Prov]],$M$5:$M$16,0))*100000</f>
        <v>1.307859713735666</v>
      </c>
      <c r="K1670" s="69">
        <f>tblGem[[#This Row],[Aantal]]/tblGem[[#This Row],[Inwoners]]*100000</f>
        <v>22.168033695411214</v>
      </c>
    </row>
    <row r="1671" spans="2:11" x14ac:dyDescent="0.3">
      <c r="B1671" s="63">
        <v>43913</v>
      </c>
      <c r="C1671" s="66" t="s">
        <v>244</v>
      </c>
      <c r="D1671" s="65">
        <v>31.9</v>
      </c>
      <c r="E1671" s="66">
        <v>10</v>
      </c>
      <c r="F1671" s="79">
        <f>tblGem[[#This Row],[Aantal]]-SUMIFS(tblGem[Aantal],tblGem[Datum],tblGem[[#This Row],[Datum]]-1,tblGem[Plaats],tblGem[[#This Row],[Plaats]])</f>
        <v>0</v>
      </c>
      <c r="G1671" s="59" t="str">
        <f>INDEX(tblGemProv[Grootte],MATCH(tblGem[[#This Row],[Plaats]],tblGemProv[Gemeentenaam],0))</f>
        <v>Klein</v>
      </c>
      <c r="H1671" s="59" t="str">
        <f>INDEX(tblGemProv[Provincie],MATCH(tblGem[[#This Row],[Plaats]],tblGemProv[Gemeentenaam],0))</f>
        <v>Gelderland</v>
      </c>
      <c r="I1671" s="68">
        <f>INDEX(tblGemProv[InwonerAantal],MATCH(tblGem[[#This Row],[Plaats]],tblGemProv[Gemeentenaam],0))</f>
        <v>31338</v>
      </c>
      <c r="J1671" s="69">
        <f>tblGem[[#This Row],[Aantal]]/INDEX($N$5:$N$16,MATCH(tblGem[[#This Row],[Prov]],$M$5:$M$16,0))*100000</f>
        <v>0.48541262257275486</v>
      </c>
      <c r="K1671" s="69">
        <f>tblGem[[#This Row],[Aantal]]/tblGem[[#This Row],[Inwoners]]*100000</f>
        <v>31.910141042823412</v>
      </c>
    </row>
    <row r="1672" spans="2:11" x14ac:dyDescent="0.3">
      <c r="B1672" s="63">
        <v>43913</v>
      </c>
      <c r="C1672" s="66" t="s">
        <v>245</v>
      </c>
      <c r="D1672" s="65">
        <v>0</v>
      </c>
      <c r="E1672" s="66">
        <v>0</v>
      </c>
      <c r="F1672" s="79">
        <f>tblGem[[#This Row],[Aantal]]-SUMIFS(tblGem[Aantal],tblGem[Datum],tblGem[[#This Row],[Datum]]-1,tblGem[Plaats],tblGem[[#This Row],[Plaats]])</f>
        <v>0</v>
      </c>
      <c r="G1672" s="59" t="str">
        <f>INDEX(tblGemProv[Grootte],MATCH(tblGem[[#This Row],[Plaats]],tblGemProv[Gemeentenaam],0))</f>
        <v>Klein</v>
      </c>
      <c r="H1672" s="59" t="str">
        <f>INDEX(tblGemProv[Provincie],MATCH(tblGem[[#This Row],[Plaats]],tblGemProv[Gemeentenaam],0))</f>
        <v>Utrecht</v>
      </c>
      <c r="I1672" s="68">
        <f>INDEX(tblGemProv[InwonerAantal],MATCH(tblGem[[#This Row],[Plaats]],tblGemProv[Gemeentenaam],0))</f>
        <v>5175</v>
      </c>
      <c r="J1672" s="69">
        <f>tblGem[[#This Row],[Aantal]]/INDEX($N$5:$N$16,MATCH(tblGem[[#This Row],[Prov]],$M$5:$M$16,0))*100000</f>
        <v>0</v>
      </c>
      <c r="K1672" s="69">
        <f>tblGem[[#This Row],[Aantal]]/tblGem[[#This Row],[Inwoners]]*100000</f>
        <v>0</v>
      </c>
    </row>
    <row r="1673" spans="2:11" x14ac:dyDescent="0.3">
      <c r="B1673" s="63">
        <v>43913</v>
      </c>
      <c r="C1673" s="66" t="s">
        <v>246</v>
      </c>
      <c r="D1673" s="65">
        <v>7.7</v>
      </c>
      <c r="E1673" s="66">
        <v>1</v>
      </c>
      <c r="F1673" s="79">
        <f>tblGem[[#This Row],[Aantal]]-SUMIFS(tblGem[Aantal],tblGem[Datum],tblGem[[#This Row],[Datum]]-1,tblGem[Plaats],tblGem[[#This Row],[Plaats]])</f>
        <v>0</v>
      </c>
      <c r="G1673" s="59" t="str">
        <f>INDEX(tblGemProv[Grootte],MATCH(tblGem[[#This Row],[Plaats]],tblGemProv[Gemeentenaam],0))</f>
        <v>Klein</v>
      </c>
      <c r="H1673" s="59" t="str">
        <f>INDEX(tblGemProv[Provincie],MATCH(tblGem[[#This Row],[Plaats]],tblGemProv[Gemeentenaam],0))</f>
        <v>Noord-Brabant</v>
      </c>
      <c r="I1673" s="68">
        <f>INDEX(tblGemProv[InwonerAantal],MATCH(tblGem[[#This Row],[Plaats]],tblGemProv[Gemeentenaam],0))</f>
        <v>13040</v>
      </c>
      <c r="J1673" s="69">
        <f>tblGem[[#This Row],[Aantal]]/INDEX($N$5:$N$16,MATCH(tblGem[[#This Row],[Prov]],$M$5:$M$16,0))*100000</f>
        <v>3.955248733727118E-2</v>
      </c>
      <c r="K1673" s="69">
        <f>tblGem[[#This Row],[Aantal]]/tblGem[[#This Row],[Inwoners]]*100000</f>
        <v>7.6687116564417179</v>
      </c>
    </row>
    <row r="1674" spans="2:11" x14ac:dyDescent="0.3">
      <c r="B1674" s="63">
        <v>43913</v>
      </c>
      <c r="C1674" s="66" t="s">
        <v>247</v>
      </c>
      <c r="D1674" s="65">
        <v>27.5</v>
      </c>
      <c r="E1674" s="66">
        <v>12</v>
      </c>
      <c r="F1674" s="79">
        <f>tblGem[[#This Row],[Aantal]]-SUMIFS(tblGem[Aantal],tblGem[Datum],tblGem[[#This Row],[Datum]]-1,tblGem[Plaats],tblGem[[#This Row],[Plaats]])</f>
        <v>2</v>
      </c>
      <c r="G1674" s="59" t="str">
        <f>INDEX(tblGemProv[Grootte],MATCH(tblGem[[#This Row],[Plaats]],tblGemProv[Gemeentenaam],0))</f>
        <v>Klein</v>
      </c>
      <c r="H1674" s="59" t="str">
        <f>INDEX(tblGemProv[Provincie],MATCH(tblGem[[#This Row],[Plaats]],tblGemProv[Gemeentenaam],0))</f>
        <v>Gelderland</v>
      </c>
      <c r="I1674" s="68">
        <f>INDEX(tblGemProv[InwonerAantal],MATCH(tblGem[[#This Row],[Plaats]],tblGemProv[Gemeentenaam],0))</f>
        <v>43527</v>
      </c>
      <c r="J1674" s="69">
        <f>tblGem[[#This Row],[Aantal]]/INDEX($N$5:$N$16,MATCH(tblGem[[#This Row],[Prov]],$M$5:$M$16,0))*100000</f>
        <v>0.58249514708730588</v>
      </c>
      <c r="K1674" s="69">
        <f>tblGem[[#This Row],[Aantal]]/tblGem[[#This Row],[Inwoners]]*100000</f>
        <v>27.569095044455167</v>
      </c>
    </row>
    <row r="1675" spans="2:11" x14ac:dyDescent="0.3">
      <c r="B1675" s="63">
        <v>43913</v>
      </c>
      <c r="C1675" s="66" t="s">
        <v>248</v>
      </c>
      <c r="D1675" s="65">
        <v>5</v>
      </c>
      <c r="E1675" s="66">
        <v>1</v>
      </c>
      <c r="F1675" s="79">
        <f>tblGem[[#This Row],[Aantal]]-SUMIFS(tblGem[Aantal],tblGem[Datum],tblGem[[#This Row],[Datum]]-1,tblGem[Plaats],tblGem[[#This Row],[Plaats]])</f>
        <v>1</v>
      </c>
      <c r="G1675" s="59" t="str">
        <f>INDEX(tblGemProv[Grootte],MATCH(tblGem[[#This Row],[Plaats]],tblGemProv[Gemeentenaam],0))</f>
        <v>Klein</v>
      </c>
      <c r="H1675" s="59" t="str">
        <f>INDEX(tblGemProv[Provincie],MATCH(tblGem[[#This Row],[Plaats]],tblGemProv[Gemeentenaam],0))</f>
        <v>Utrecht</v>
      </c>
      <c r="I1675" s="68">
        <f>INDEX(tblGemProv[InwonerAantal],MATCH(tblGem[[#This Row],[Plaats]],tblGemProv[Gemeentenaam],0))</f>
        <v>19816</v>
      </c>
      <c r="J1675" s="69">
        <f>tblGem[[#This Row],[Aantal]]/INDEX($N$5:$N$16,MATCH(tblGem[[#This Row],[Prov]],$M$5:$M$16,0))*100000</f>
        <v>7.5158697589961201E-2</v>
      </c>
      <c r="K1675" s="69">
        <f>tblGem[[#This Row],[Aantal]]/tblGem[[#This Row],[Inwoners]]*100000</f>
        <v>5.0464271295922485</v>
      </c>
    </row>
    <row r="1676" spans="2:11" x14ac:dyDescent="0.3">
      <c r="B1676" s="63">
        <v>43913</v>
      </c>
      <c r="C1676" s="66" t="s">
        <v>249</v>
      </c>
      <c r="D1676" s="65">
        <v>10.8</v>
      </c>
      <c r="E1676" s="66">
        <v>5</v>
      </c>
      <c r="F1676" s="79">
        <f>tblGem[[#This Row],[Aantal]]-SUMIFS(tblGem[Aantal],tblGem[Datum],tblGem[[#This Row],[Datum]]-1,tblGem[Plaats],tblGem[[#This Row],[Plaats]])</f>
        <v>0</v>
      </c>
      <c r="G1676" s="59" t="str">
        <f>INDEX(tblGemProv[Grootte],MATCH(tblGem[[#This Row],[Plaats]],tblGemProv[Gemeentenaam],0))</f>
        <v>Klein</v>
      </c>
      <c r="H1676" s="59" t="str">
        <f>INDEX(tblGemProv[Provincie],MATCH(tblGem[[#This Row],[Plaats]],tblGemProv[Gemeentenaam],0))</f>
        <v>Zuid-Holland</v>
      </c>
      <c r="I1676" s="68">
        <f>INDEX(tblGemProv[InwonerAantal],MATCH(tblGem[[#This Row],[Plaats]],tblGemProv[Gemeentenaam],0))</f>
        <v>45789</v>
      </c>
      <c r="J1676" s="69">
        <f>tblGem[[#This Row],[Aantal]]/INDEX($N$5:$N$16,MATCH(tblGem[[#This Row],[Prov]],$M$5:$M$16,0))*100000</f>
        <v>0.13713621191384553</v>
      </c>
      <c r="K1676" s="69">
        <f>tblGem[[#This Row],[Aantal]]/tblGem[[#This Row],[Inwoners]]*100000</f>
        <v>10.919653191814628</v>
      </c>
    </row>
    <row r="1677" spans="2:11" x14ac:dyDescent="0.3">
      <c r="B1677" s="63">
        <v>43913</v>
      </c>
      <c r="C1677" s="66" t="s">
        <v>250</v>
      </c>
      <c r="D1677" s="65">
        <v>10.4</v>
      </c>
      <c r="E1677" s="66">
        <v>4</v>
      </c>
      <c r="F1677" s="79">
        <f>tblGem[[#This Row],[Aantal]]-SUMIFS(tblGem[Aantal],tblGem[Datum],tblGem[[#This Row],[Datum]]-1,tblGem[Plaats],tblGem[[#This Row],[Plaats]])</f>
        <v>0</v>
      </c>
      <c r="G1677" s="59" t="str">
        <f>INDEX(tblGemProv[Grootte],MATCH(tblGem[[#This Row],[Plaats]],tblGemProv[Gemeentenaam],0))</f>
        <v>Klein</v>
      </c>
      <c r="H1677" s="59" t="str">
        <f>INDEX(tblGemProv[Provincie],MATCH(tblGem[[#This Row],[Plaats]],tblGemProv[Gemeentenaam],0))</f>
        <v>Overijssel</v>
      </c>
      <c r="I1677" s="68">
        <f>INDEX(tblGemProv[InwonerAantal],MATCH(tblGem[[#This Row],[Plaats]],tblGemProv[Gemeentenaam],0))</f>
        <v>38097</v>
      </c>
      <c r="J1677" s="69">
        <f>tblGem[[#This Row],[Aantal]]/INDEX($N$5:$N$16,MATCH(tblGem[[#This Row],[Prov]],$M$5:$M$16,0))*100000</f>
        <v>0.34737269008016491</v>
      </c>
      <c r="K1677" s="69">
        <f>tblGem[[#This Row],[Aantal]]/tblGem[[#This Row],[Inwoners]]*100000</f>
        <v>10.499514397459118</v>
      </c>
    </row>
    <row r="1678" spans="2:11" x14ac:dyDescent="0.3">
      <c r="B1678" s="63">
        <v>43913</v>
      </c>
      <c r="C1678" s="66" t="s">
        <v>251</v>
      </c>
      <c r="D1678" s="65">
        <v>13.1</v>
      </c>
      <c r="E1678" s="66">
        <v>7</v>
      </c>
      <c r="F1678" s="79">
        <f>tblGem[[#This Row],[Aantal]]-SUMIFS(tblGem[Aantal],tblGem[Datum],tblGem[[#This Row],[Datum]]-1,tblGem[Plaats],tblGem[[#This Row],[Plaats]])</f>
        <v>2</v>
      </c>
      <c r="G1678" s="59" t="str">
        <f>INDEX(tblGemProv[Grootte],MATCH(tblGem[[#This Row],[Plaats]],tblGemProv[Gemeentenaam],0))</f>
        <v>Middelgroot</v>
      </c>
      <c r="H1678" s="59" t="str">
        <f>INDEX(tblGemProv[Provincie],MATCH(tblGem[[#This Row],[Plaats]],tblGemProv[Gemeentenaam],0))</f>
        <v>Zuid-Holland</v>
      </c>
      <c r="I1678" s="68">
        <f>INDEX(tblGemProv[InwonerAantal],MATCH(tblGem[[#This Row],[Plaats]],tblGemProv[Gemeentenaam],0))</f>
        <v>52208</v>
      </c>
      <c r="J1678" s="69">
        <f>tblGem[[#This Row],[Aantal]]/INDEX($N$5:$N$16,MATCH(tblGem[[#This Row],[Prov]],$M$5:$M$16,0))*100000</f>
        <v>0.19199069667938376</v>
      </c>
      <c r="K1678" s="69">
        <f>tblGem[[#This Row],[Aantal]]/tblGem[[#This Row],[Inwoners]]*100000</f>
        <v>13.407906834201654</v>
      </c>
    </row>
    <row r="1679" spans="2:11" x14ac:dyDescent="0.3">
      <c r="B1679" s="63">
        <v>43913</v>
      </c>
      <c r="C1679" s="66" t="s">
        <v>252</v>
      </c>
      <c r="D1679" s="65">
        <v>34</v>
      </c>
      <c r="E1679" s="66">
        <v>7</v>
      </c>
      <c r="F1679" s="79">
        <f>tblGem[[#This Row],[Aantal]]-SUMIFS(tblGem[Aantal],tblGem[Datum],tblGem[[#This Row],[Datum]]-1,tblGem[Plaats],tblGem[[#This Row],[Plaats]])</f>
        <v>1</v>
      </c>
      <c r="G1679" s="59" t="str">
        <f>INDEX(tblGemProv[Grootte],MATCH(tblGem[[#This Row],[Plaats]],tblGemProv[Gemeentenaam],0))</f>
        <v>Klein</v>
      </c>
      <c r="H1679" s="59" t="str">
        <f>INDEX(tblGemProv[Provincie],MATCH(tblGem[[#This Row],[Plaats]],tblGemProv[Gemeentenaam],0))</f>
        <v>Limburg</v>
      </c>
      <c r="I1679" s="68">
        <f>INDEX(tblGemProv[InwonerAantal],MATCH(tblGem[[#This Row],[Plaats]],tblGemProv[Gemeentenaam],0))</f>
        <v>20728</v>
      </c>
      <c r="J1679" s="69">
        <f>tblGem[[#This Row],[Aantal]]/INDEX($N$5:$N$16,MATCH(tblGem[[#This Row],[Prov]],$M$5:$M$16,0))*100000</f>
        <v>0.62656753771489038</v>
      </c>
      <c r="K1679" s="69">
        <f>tblGem[[#This Row],[Aantal]]/tblGem[[#This Row],[Inwoners]]*100000</f>
        <v>33.77074488614435</v>
      </c>
    </row>
    <row r="1680" spans="2:11" x14ac:dyDescent="0.3">
      <c r="B1680" s="63">
        <v>43913</v>
      </c>
      <c r="C1680" s="66" t="s">
        <v>253</v>
      </c>
      <c r="D1680" s="65">
        <v>39.5</v>
      </c>
      <c r="E1680" s="66">
        <v>23</v>
      </c>
      <c r="F1680" s="79">
        <f>tblGem[[#This Row],[Aantal]]-SUMIFS(tblGem[Aantal],tblGem[Datum],tblGem[[#This Row],[Datum]]-1,tblGem[Plaats],tblGem[[#This Row],[Plaats]])</f>
        <v>2</v>
      </c>
      <c r="G1680" s="59" t="str">
        <f>INDEX(tblGemProv[Grootte],MATCH(tblGem[[#This Row],[Plaats]],tblGemProv[Gemeentenaam],0))</f>
        <v>Middelgroot</v>
      </c>
      <c r="H1680" s="59" t="str">
        <f>INDEX(tblGemProv[Provincie],MATCH(tblGem[[#This Row],[Plaats]],tblGemProv[Gemeentenaam],0))</f>
        <v>Limburg</v>
      </c>
      <c r="I1680" s="68">
        <f>INDEX(tblGemProv[InwonerAantal],MATCH(tblGem[[#This Row],[Plaats]],tblGemProv[Gemeentenaam],0))</f>
        <v>57761</v>
      </c>
      <c r="J1680" s="69">
        <f>tblGem[[#This Row],[Aantal]]/INDEX($N$5:$N$16,MATCH(tblGem[[#This Row],[Prov]],$M$5:$M$16,0))*100000</f>
        <v>2.0587219096346399</v>
      </c>
      <c r="K1680" s="69">
        <f>tblGem[[#This Row],[Aantal]]/tblGem[[#This Row],[Inwoners]]*100000</f>
        <v>39.819255206800442</v>
      </c>
    </row>
    <row r="1681" spans="2:11" x14ac:dyDescent="0.3">
      <c r="B1681" s="63">
        <v>43913</v>
      </c>
      <c r="C1681" s="66" t="s">
        <v>254</v>
      </c>
      <c r="D1681" s="65">
        <v>20.8</v>
      </c>
      <c r="E1681" s="66">
        <v>16</v>
      </c>
      <c r="F1681" s="79">
        <f>tblGem[[#This Row],[Aantal]]-SUMIFS(tblGem[Aantal],tblGem[Datum],tblGem[[#This Row],[Datum]]-1,tblGem[Plaats],tblGem[[#This Row],[Plaats]])</f>
        <v>5</v>
      </c>
      <c r="G1681" s="59" t="str">
        <f>INDEX(tblGemProv[Grootte],MATCH(tblGem[[#This Row],[Plaats]],tblGemProv[Gemeentenaam],0))</f>
        <v>Middelgroot</v>
      </c>
      <c r="H1681" s="59" t="str">
        <f>INDEX(tblGemProv[Provincie],MATCH(tblGem[[#This Row],[Plaats]],tblGemProv[Gemeentenaam],0))</f>
        <v>Noord-Brabant</v>
      </c>
      <c r="I1681" s="68">
        <f>INDEX(tblGemProv[InwonerAantal],MATCH(tblGem[[#This Row],[Plaats]],tblGemProv[Gemeentenaam],0))</f>
        <v>77000</v>
      </c>
      <c r="J1681" s="69">
        <f>tblGem[[#This Row],[Aantal]]/INDEX($N$5:$N$16,MATCH(tblGem[[#This Row],[Prov]],$M$5:$M$16,0))*100000</f>
        <v>0.63283979739633889</v>
      </c>
      <c r="K1681" s="69">
        <f>tblGem[[#This Row],[Aantal]]/tblGem[[#This Row],[Inwoners]]*100000</f>
        <v>20.779220779220779</v>
      </c>
    </row>
    <row r="1682" spans="2:11" x14ac:dyDescent="0.3">
      <c r="B1682" s="63">
        <v>43913</v>
      </c>
      <c r="C1682" s="66" t="s">
        <v>255</v>
      </c>
      <c r="D1682" s="65">
        <v>23.1</v>
      </c>
      <c r="E1682" s="66">
        <v>149</v>
      </c>
      <c r="F1682" s="79">
        <f>tblGem[[#This Row],[Aantal]]-SUMIFS(tblGem[Aantal],tblGem[Datum],tblGem[[#This Row],[Datum]]-1,tblGem[Plaats],tblGem[[#This Row],[Plaats]])</f>
        <v>10</v>
      </c>
      <c r="G1682" s="59" t="str">
        <f>INDEX(tblGemProv[Grootte],MATCH(tblGem[[#This Row],[Plaats]],tblGemProv[Gemeentenaam],0))</f>
        <v>Groot</v>
      </c>
      <c r="H1682" s="59" t="str">
        <f>INDEX(tblGemProv[Provincie],MATCH(tblGem[[#This Row],[Plaats]],tblGemProv[Gemeentenaam],0))</f>
        <v>Zuid-Holland</v>
      </c>
      <c r="I1682" s="68">
        <f>INDEX(tblGemProv[InwonerAantal],MATCH(tblGem[[#This Row],[Plaats]],tblGemProv[Gemeentenaam],0))</f>
        <v>638712</v>
      </c>
      <c r="J1682" s="69">
        <f>tblGem[[#This Row],[Aantal]]/INDEX($N$5:$N$16,MATCH(tblGem[[#This Row],[Prov]],$M$5:$M$16,0))*100000</f>
        <v>4.0866591150325977</v>
      </c>
      <c r="K1682" s="69">
        <f>tblGem[[#This Row],[Aantal]]/tblGem[[#This Row],[Inwoners]]*100000</f>
        <v>23.328197998471925</v>
      </c>
    </row>
    <row r="1683" spans="2:11" x14ac:dyDescent="0.3">
      <c r="B1683" s="63">
        <v>43913</v>
      </c>
      <c r="C1683" s="66" t="s">
        <v>256</v>
      </c>
      <c r="D1683" s="65">
        <v>120.9</v>
      </c>
      <c r="E1683" s="66">
        <v>2</v>
      </c>
      <c r="F1683" s="79">
        <f>tblGem[[#This Row],[Aantal]]-SUMIFS(tblGem[Aantal],tblGem[Datum],tblGem[[#This Row],[Datum]]-1,tblGem[Plaats],tblGem[[#This Row],[Plaats]])</f>
        <v>0</v>
      </c>
      <c r="G1683" s="59" t="str">
        <f>INDEX(tblGemProv[Grootte],MATCH(tblGem[[#This Row],[Plaats]],tblGemProv[Gemeentenaam],0))</f>
        <v>Klein</v>
      </c>
      <c r="H1683" s="59" t="str">
        <f>INDEX(tblGemProv[Provincie],MATCH(tblGem[[#This Row],[Plaats]],tblGemProv[Gemeentenaam],0))</f>
        <v>Gelderland</v>
      </c>
      <c r="I1683" s="68">
        <f>INDEX(tblGemProv[InwonerAantal],MATCH(tblGem[[#This Row],[Plaats]],tblGemProv[Gemeentenaam],0))</f>
        <v>1575</v>
      </c>
      <c r="J1683" s="69">
        <f>tblGem[[#This Row],[Aantal]]/INDEX($N$5:$N$16,MATCH(tblGem[[#This Row],[Prov]],$M$5:$M$16,0))*100000</f>
        <v>9.7082524514550975E-2</v>
      </c>
      <c r="K1683" s="69">
        <f>tblGem[[#This Row],[Aantal]]/tblGem[[#This Row],[Inwoners]]*100000</f>
        <v>126.98412698412699</v>
      </c>
    </row>
    <row r="1684" spans="2:11" x14ac:dyDescent="0.3">
      <c r="B1684" s="63">
        <v>43913</v>
      </c>
      <c r="C1684" s="66" t="s">
        <v>257</v>
      </c>
      <c r="D1684" s="65">
        <v>26.6</v>
      </c>
      <c r="E1684" s="66">
        <v>6</v>
      </c>
      <c r="F1684" s="79">
        <f>tblGem[[#This Row],[Aantal]]-SUMIFS(tblGem[Aantal],tblGem[Datum],tblGem[[#This Row],[Datum]]-1,tblGem[Plaats],tblGem[[#This Row],[Plaats]])</f>
        <v>0</v>
      </c>
      <c r="G1684" s="59" t="str">
        <f>INDEX(tblGemProv[Grootte],MATCH(tblGem[[#This Row],[Plaats]],tblGemProv[Gemeentenaam],0))</f>
        <v>Klein</v>
      </c>
      <c r="H1684" s="59" t="str">
        <f>INDEX(tblGemProv[Provincie],MATCH(tblGem[[#This Row],[Plaats]],tblGemProv[Gemeentenaam],0))</f>
        <v>Noord-Brabant</v>
      </c>
      <c r="I1684" s="68">
        <f>INDEX(tblGemProv[InwonerAantal],MATCH(tblGem[[#This Row],[Plaats]],tblGemProv[Gemeentenaam],0))</f>
        <v>22401</v>
      </c>
      <c r="J1684" s="69">
        <f>tblGem[[#This Row],[Aantal]]/INDEX($N$5:$N$16,MATCH(tblGem[[#This Row],[Prov]],$M$5:$M$16,0))*100000</f>
        <v>0.23731492402362706</v>
      </c>
      <c r="K1684" s="69">
        <f>tblGem[[#This Row],[Aantal]]/tblGem[[#This Row],[Inwoners]]*100000</f>
        <v>26.784518548279099</v>
      </c>
    </row>
    <row r="1685" spans="2:11" x14ac:dyDescent="0.3">
      <c r="B1685" s="63">
        <v>43913</v>
      </c>
      <c r="C1685" s="66" t="s">
        <v>258</v>
      </c>
      <c r="D1685" s="65">
        <v>15</v>
      </c>
      <c r="E1685" s="66">
        <v>7</v>
      </c>
      <c r="F1685" s="79">
        <f>tblGem[[#This Row],[Aantal]]-SUMIFS(tblGem[Aantal],tblGem[Datum],tblGem[[#This Row],[Datum]]-1,tblGem[Plaats],tblGem[[#This Row],[Plaats]])</f>
        <v>0</v>
      </c>
      <c r="G1685" s="59" t="str">
        <f>INDEX(tblGemProv[Grootte],MATCH(tblGem[[#This Row],[Plaats]],tblGemProv[Gemeentenaam],0))</f>
        <v>Klein</v>
      </c>
      <c r="H1685" s="59" t="str">
        <f>INDEX(tblGemProv[Provincie],MATCH(tblGem[[#This Row],[Plaats]],tblGemProv[Gemeentenaam],0))</f>
        <v>Noord-Holland</v>
      </c>
      <c r="I1685" s="68">
        <f>INDEX(tblGemProv[InwonerAantal],MATCH(tblGem[[#This Row],[Plaats]],tblGemProv[Gemeentenaam],0))</f>
        <v>46379</v>
      </c>
      <c r="J1685" s="69">
        <f>tblGem[[#This Row],[Aantal]]/INDEX($N$5:$N$16,MATCH(tblGem[[#This Row],[Prov]],$M$5:$M$16,0))*100000</f>
        <v>0.24724655638528362</v>
      </c>
      <c r="K1685" s="69">
        <f>tblGem[[#This Row],[Aantal]]/tblGem[[#This Row],[Inwoners]]*100000</f>
        <v>15.09303779727894</v>
      </c>
    </row>
    <row r="1686" spans="2:11" x14ac:dyDescent="0.3">
      <c r="B1686" s="63">
        <v>43913</v>
      </c>
      <c r="C1686" s="66" t="s">
        <v>259</v>
      </c>
      <c r="D1686" s="65">
        <v>20.3</v>
      </c>
      <c r="E1686" s="66">
        <v>2</v>
      </c>
      <c r="F1686" s="79">
        <f>tblGem[[#This Row],[Aantal]]-SUMIFS(tblGem[Aantal],tblGem[Datum],tblGem[[#This Row],[Datum]]-1,tblGem[Plaats],tblGem[[#This Row],[Plaats]])</f>
        <v>1</v>
      </c>
      <c r="G1686" s="59" t="str">
        <f>INDEX(tblGemProv[Grootte],MATCH(tblGem[[#This Row],[Plaats]],tblGemProv[Gemeentenaam],0))</f>
        <v>Klein</v>
      </c>
      <c r="H1686" s="59" t="str">
        <f>INDEX(tblGemProv[Provincie],MATCH(tblGem[[#This Row],[Plaats]],tblGemProv[Gemeentenaam],0))</f>
        <v>Gelderland</v>
      </c>
      <c r="I1686" s="68">
        <f>INDEX(tblGemProv[InwonerAantal],MATCH(tblGem[[#This Row],[Plaats]],tblGemProv[Gemeentenaam],0))</f>
        <v>9751</v>
      </c>
      <c r="J1686" s="69">
        <f>tblGem[[#This Row],[Aantal]]/INDEX($N$5:$N$16,MATCH(tblGem[[#This Row],[Prov]],$M$5:$M$16,0))*100000</f>
        <v>9.7082524514550975E-2</v>
      </c>
      <c r="K1686" s="69">
        <f>tblGem[[#This Row],[Aantal]]/tblGem[[#This Row],[Inwoners]]*100000</f>
        <v>20.510716849553891</v>
      </c>
    </row>
    <row r="1687" spans="2:11" x14ac:dyDescent="0.3">
      <c r="B1687" s="63">
        <v>43913</v>
      </c>
      <c r="C1687" s="66" t="s">
        <v>260</v>
      </c>
      <c r="D1687" s="65">
        <v>10.3</v>
      </c>
      <c r="E1687" s="66">
        <v>8</v>
      </c>
      <c r="F1687" s="79">
        <f>tblGem[[#This Row],[Aantal]]-SUMIFS(tblGem[Aantal],tblGem[Datum],tblGem[[#This Row],[Datum]]-1,tblGem[Plaats],tblGem[[#This Row],[Plaats]])</f>
        <v>0</v>
      </c>
      <c r="G1687" s="59" t="str">
        <f>INDEX(tblGemProv[Grootte],MATCH(tblGem[[#This Row],[Plaats]],tblGemProv[Gemeentenaam],0))</f>
        <v>Middelgroot</v>
      </c>
      <c r="H1687" s="59" t="str">
        <f>INDEX(tblGemProv[Provincie],MATCH(tblGem[[#This Row],[Plaats]],tblGemProv[Gemeentenaam],0))</f>
        <v>Zuid-Holland</v>
      </c>
      <c r="I1687" s="68">
        <f>INDEX(tblGemProv[InwonerAantal],MATCH(tblGem[[#This Row],[Plaats]],tblGemProv[Gemeentenaam],0))</f>
        <v>77907</v>
      </c>
      <c r="J1687" s="69">
        <f>tblGem[[#This Row],[Aantal]]/INDEX($N$5:$N$16,MATCH(tblGem[[#This Row],[Prov]],$M$5:$M$16,0))*100000</f>
        <v>0.21941793906215287</v>
      </c>
      <c r="K1687" s="69">
        <f>tblGem[[#This Row],[Aantal]]/tblGem[[#This Row],[Inwoners]]*100000</f>
        <v>10.268653651148165</v>
      </c>
    </row>
    <row r="1688" spans="2:11" x14ac:dyDescent="0.3">
      <c r="B1688" s="63">
        <v>43913</v>
      </c>
      <c r="C1688" s="66" t="s">
        <v>261</v>
      </c>
      <c r="D1688" s="65">
        <v>0</v>
      </c>
      <c r="E1688" s="66">
        <v>0</v>
      </c>
      <c r="F1688" s="79">
        <f>tblGem[[#This Row],[Aantal]]-SUMIFS(tblGem[Aantal],tblGem[Datum],tblGem[[#This Row],[Datum]]-1,tblGem[Plaats],tblGem[[#This Row],[Plaats]])</f>
        <v>0</v>
      </c>
      <c r="G1688" s="59" t="str">
        <f>INDEX(tblGemProv[Grootte],MATCH(tblGem[[#This Row],[Plaats]],tblGemProv[Gemeentenaam],0))</f>
        <v>Klein</v>
      </c>
      <c r="H1688" s="59" t="str">
        <f>INDEX(tblGemProv[Provincie],MATCH(tblGem[[#This Row],[Plaats]],tblGemProv[Gemeentenaam],0))</f>
        <v>Friesland</v>
      </c>
      <c r="I1688" s="68">
        <f>INDEX(tblGemProv[InwonerAantal],MATCH(tblGem[[#This Row],[Plaats]],tblGemProv[Gemeentenaam],0))</f>
        <v>932</v>
      </c>
      <c r="J1688" s="69">
        <f>tblGem[[#This Row],[Aantal]]/INDEX($N$5:$N$16,MATCH(tblGem[[#This Row],[Prov]],$M$5:$M$16,0))*100000</f>
        <v>0</v>
      </c>
      <c r="K1688" s="69">
        <f>tblGem[[#This Row],[Aantal]]/tblGem[[#This Row],[Inwoners]]*100000</f>
        <v>0</v>
      </c>
    </row>
    <row r="1689" spans="2:11" x14ac:dyDescent="0.3">
      <c r="B1689" s="63">
        <v>43913</v>
      </c>
      <c r="C1689" s="66" t="s">
        <v>262</v>
      </c>
      <c r="D1689" s="65">
        <v>8.9</v>
      </c>
      <c r="E1689" s="66">
        <v>3</v>
      </c>
      <c r="F1689" s="79">
        <f>tblGem[[#This Row],[Aantal]]-SUMIFS(tblGem[Aantal],tblGem[Datum],tblGem[[#This Row],[Datum]]-1,tblGem[Plaats],tblGem[[#This Row],[Plaats]])</f>
        <v>0</v>
      </c>
      <c r="G1689" s="59" t="str">
        <f>INDEX(tblGemProv[Grootte],MATCH(tblGem[[#This Row],[Plaats]],tblGemProv[Gemeentenaam],0))</f>
        <v>Klein</v>
      </c>
      <c r="H1689" s="59" t="str">
        <f>INDEX(tblGemProv[Provincie],MATCH(tblGem[[#This Row],[Plaats]],tblGemProv[Gemeentenaam],0))</f>
        <v>Zeeland</v>
      </c>
      <c r="I1689" s="68">
        <f>INDEX(tblGemProv[InwonerAantal],MATCH(tblGem[[#This Row],[Plaats]],tblGemProv[Gemeentenaam],0))</f>
        <v>33687</v>
      </c>
      <c r="J1689" s="69">
        <f>tblGem[[#This Row],[Aantal]]/INDEX($N$5:$N$16,MATCH(tblGem[[#This Row],[Prov]],$M$5:$M$16,0))*100000</f>
        <v>0.78471582824139952</v>
      </c>
      <c r="K1689" s="69">
        <f>tblGem[[#This Row],[Aantal]]/tblGem[[#This Row],[Inwoners]]*100000</f>
        <v>8.90551251224508</v>
      </c>
    </row>
    <row r="1690" spans="2:11" x14ac:dyDescent="0.3">
      <c r="B1690" s="63">
        <v>43913</v>
      </c>
      <c r="C1690" s="66" t="s">
        <v>263</v>
      </c>
      <c r="D1690" s="65">
        <v>47.5</v>
      </c>
      <c r="E1690" s="66">
        <v>5</v>
      </c>
      <c r="F1690" s="79">
        <f>tblGem[[#This Row],[Aantal]]-SUMIFS(tblGem[Aantal],tblGem[Datum],tblGem[[#This Row],[Datum]]-1,tblGem[Plaats],tblGem[[#This Row],[Plaats]])</f>
        <v>0</v>
      </c>
      <c r="G1690" s="59" t="str">
        <f>INDEX(tblGemProv[Grootte],MATCH(tblGem[[#This Row],[Plaats]],tblGemProv[Gemeentenaam],0))</f>
        <v>Klein</v>
      </c>
      <c r="H1690" s="59" t="str">
        <f>INDEX(tblGemProv[Provincie],MATCH(tblGem[[#This Row],[Plaats]],tblGemProv[Gemeentenaam],0))</f>
        <v>Limburg</v>
      </c>
      <c r="I1690" s="68">
        <f>INDEX(tblGemProv[InwonerAantal],MATCH(tblGem[[#This Row],[Plaats]],tblGemProv[Gemeentenaam],0))</f>
        <v>10561</v>
      </c>
      <c r="J1690" s="69">
        <f>tblGem[[#This Row],[Aantal]]/INDEX($N$5:$N$16,MATCH(tblGem[[#This Row],[Prov]],$M$5:$M$16,0))*100000</f>
        <v>0.44754824122492165</v>
      </c>
      <c r="K1690" s="69">
        <f>tblGem[[#This Row],[Aantal]]/tblGem[[#This Row],[Inwoners]]*100000</f>
        <v>47.344001515008053</v>
      </c>
    </row>
    <row r="1691" spans="2:11" x14ac:dyDescent="0.3">
      <c r="B1691" s="63">
        <v>43913</v>
      </c>
      <c r="C1691" s="66" t="s">
        <v>264</v>
      </c>
      <c r="D1691" s="65">
        <v>112</v>
      </c>
      <c r="E1691" s="66">
        <v>13</v>
      </c>
      <c r="F1691" s="79">
        <f>tblGem[[#This Row],[Aantal]]-SUMIFS(tblGem[Aantal],tblGem[Datum],tblGem[[#This Row],[Datum]]-1,tblGem[Plaats],tblGem[[#This Row],[Plaats]])</f>
        <v>0</v>
      </c>
      <c r="G1691" s="59" t="str">
        <f>INDEX(tblGemProv[Grootte],MATCH(tblGem[[#This Row],[Plaats]],tblGemProv[Gemeentenaam],0))</f>
        <v>Klein</v>
      </c>
      <c r="H1691" s="59" t="str">
        <f>INDEX(tblGemProv[Provincie],MATCH(tblGem[[#This Row],[Plaats]],tblGemProv[Gemeentenaam],0))</f>
        <v>Noord-Brabant</v>
      </c>
      <c r="I1691" s="68">
        <f>INDEX(tblGemProv[InwonerAantal],MATCH(tblGem[[#This Row],[Plaats]],tblGemProv[Gemeentenaam],0))</f>
        <v>11577</v>
      </c>
      <c r="J1691" s="69">
        <f>tblGem[[#This Row],[Aantal]]/INDEX($N$5:$N$16,MATCH(tblGem[[#This Row],[Prov]],$M$5:$M$16,0))*100000</f>
        <v>0.51418233538452529</v>
      </c>
      <c r="K1691" s="69">
        <f>tblGem[[#This Row],[Aantal]]/tblGem[[#This Row],[Inwoners]]*100000</f>
        <v>112.29161268031442</v>
      </c>
    </row>
    <row r="1692" spans="2:11" x14ac:dyDescent="0.3">
      <c r="B1692" s="63">
        <v>43913</v>
      </c>
      <c r="C1692" s="66" t="s">
        <v>265</v>
      </c>
      <c r="D1692" s="65">
        <v>48.3</v>
      </c>
      <c r="E1692" s="66">
        <v>14</v>
      </c>
      <c r="F1692" s="79">
        <f>tblGem[[#This Row],[Aantal]]-SUMIFS(tblGem[Aantal],tblGem[Datum],tblGem[[#This Row],[Datum]]-1,tblGem[Plaats],tblGem[[#This Row],[Plaats]])</f>
        <v>0</v>
      </c>
      <c r="G1692" s="59" t="str">
        <f>INDEX(tblGemProv[Grootte],MATCH(tblGem[[#This Row],[Plaats]],tblGemProv[Gemeentenaam],0))</f>
        <v>Klein</v>
      </c>
      <c r="H1692" s="59" t="str">
        <f>INDEX(tblGemProv[Provincie],MATCH(tblGem[[#This Row],[Plaats]],tblGemProv[Gemeentenaam],0))</f>
        <v>Noord-Brabant</v>
      </c>
      <c r="I1692" s="68">
        <f>INDEX(tblGemProv[InwonerAantal],MATCH(tblGem[[#This Row],[Plaats]],tblGemProv[Gemeentenaam],0))</f>
        <v>28673</v>
      </c>
      <c r="J1692" s="69">
        <f>tblGem[[#This Row],[Aantal]]/INDEX($N$5:$N$16,MATCH(tblGem[[#This Row],[Prov]],$M$5:$M$16,0))*100000</f>
        <v>0.55373482272179653</v>
      </c>
      <c r="K1692" s="69">
        <f>tblGem[[#This Row],[Aantal]]/tblGem[[#This Row],[Inwoners]]*100000</f>
        <v>48.82642206954278</v>
      </c>
    </row>
    <row r="1693" spans="2:11" x14ac:dyDescent="0.3">
      <c r="B1693" s="63">
        <v>43913</v>
      </c>
      <c r="C1693" s="66" t="s">
        <v>266</v>
      </c>
      <c r="D1693" s="65">
        <v>65.8</v>
      </c>
      <c r="E1693" s="66">
        <v>61</v>
      </c>
      <c r="F1693" s="79">
        <f>tblGem[[#This Row],[Aantal]]-SUMIFS(tblGem[Aantal],tblGem[Datum],tblGem[[#This Row],[Datum]]-1,tblGem[Plaats],tblGem[[#This Row],[Plaats]])</f>
        <v>2</v>
      </c>
      <c r="G1693" s="59" t="str">
        <f>INDEX(tblGemProv[Grootte],MATCH(tblGem[[#This Row],[Plaats]],tblGemProv[Gemeentenaam],0))</f>
        <v>Middelgroot</v>
      </c>
      <c r="H1693" s="59" t="str">
        <f>INDEX(tblGemProv[Provincie],MATCH(tblGem[[#This Row],[Plaats]],tblGemProv[Gemeentenaam],0))</f>
        <v>Limburg</v>
      </c>
      <c r="I1693" s="68">
        <f>INDEX(tblGemProv[InwonerAantal],MATCH(tblGem[[#This Row],[Plaats]],tblGemProv[Gemeentenaam],0))</f>
        <v>92956</v>
      </c>
      <c r="J1693" s="69">
        <f>tblGem[[#This Row],[Aantal]]/INDEX($N$5:$N$16,MATCH(tblGem[[#This Row],[Prov]],$M$5:$M$16,0))*100000</f>
        <v>5.4600885429440442</v>
      </c>
      <c r="K1693" s="69">
        <f>tblGem[[#This Row],[Aantal]]/tblGem[[#This Row],[Inwoners]]*100000</f>
        <v>65.622445027755063</v>
      </c>
    </row>
    <row r="1694" spans="2:11" x14ac:dyDescent="0.3">
      <c r="B1694" s="63">
        <v>43913</v>
      </c>
      <c r="C1694" s="66" t="s">
        <v>267</v>
      </c>
      <c r="D1694" s="65">
        <v>12</v>
      </c>
      <c r="E1694" s="66">
        <v>3</v>
      </c>
      <c r="F1694" s="79">
        <f>tblGem[[#This Row],[Aantal]]-SUMIFS(tblGem[Aantal],tblGem[Datum],tblGem[[#This Row],[Datum]]-1,tblGem[Plaats],tblGem[[#This Row],[Plaats]])</f>
        <v>0</v>
      </c>
      <c r="G1694" s="59" t="str">
        <f>INDEX(tblGemProv[Grootte],MATCH(tblGem[[#This Row],[Plaats]],tblGemProv[Gemeentenaam],0))</f>
        <v>Klein</v>
      </c>
      <c r="H1694" s="59" t="str">
        <f>INDEX(tblGemProv[Provincie],MATCH(tblGem[[#This Row],[Plaats]],tblGemProv[Gemeentenaam],0))</f>
        <v>Zuid-Holland</v>
      </c>
      <c r="I1694" s="68">
        <f>INDEX(tblGemProv[InwonerAantal],MATCH(tblGem[[#This Row],[Plaats]],tblGemProv[Gemeentenaam],0))</f>
        <v>25020</v>
      </c>
      <c r="J1694" s="69">
        <f>tblGem[[#This Row],[Aantal]]/INDEX($N$5:$N$16,MATCH(tblGem[[#This Row],[Prov]],$M$5:$M$16,0))*100000</f>
        <v>8.2281727148307338E-2</v>
      </c>
      <c r="K1694" s="69">
        <f>tblGem[[#This Row],[Aantal]]/tblGem[[#This Row],[Inwoners]]*100000</f>
        <v>11.990407673860911</v>
      </c>
    </row>
    <row r="1695" spans="2:11" x14ac:dyDescent="0.3">
      <c r="B1695" s="63">
        <v>43913</v>
      </c>
      <c r="C1695" s="66" t="s">
        <v>268</v>
      </c>
      <c r="D1695" s="65">
        <v>17.100000000000001</v>
      </c>
      <c r="E1695" s="66">
        <v>4</v>
      </c>
      <c r="F1695" s="79">
        <f>tblGem[[#This Row],[Aantal]]-SUMIFS(tblGem[Aantal],tblGem[Datum],tblGem[[#This Row],[Datum]]-1,tblGem[Plaats],tblGem[[#This Row],[Plaats]])</f>
        <v>0</v>
      </c>
      <c r="G1695" s="59" t="str">
        <f>INDEX(tblGemProv[Grootte],MATCH(tblGem[[#This Row],[Plaats]],tblGemProv[Gemeentenaam],0))</f>
        <v>Klein</v>
      </c>
      <c r="H1695" s="59" t="str">
        <f>INDEX(tblGemProv[Provincie],MATCH(tblGem[[#This Row],[Plaats]],tblGemProv[Gemeentenaam],0))</f>
        <v>Zeeland</v>
      </c>
      <c r="I1695" s="68">
        <f>INDEX(tblGemProv[InwonerAantal],MATCH(tblGem[[#This Row],[Plaats]],tblGemProv[Gemeentenaam],0))</f>
        <v>23526</v>
      </c>
      <c r="J1695" s="69">
        <f>tblGem[[#This Row],[Aantal]]/INDEX($N$5:$N$16,MATCH(tblGem[[#This Row],[Prov]],$M$5:$M$16,0))*100000</f>
        <v>1.0462877709885325</v>
      </c>
      <c r="K1695" s="69">
        <f>tblGem[[#This Row],[Aantal]]/tblGem[[#This Row],[Inwoners]]*100000</f>
        <v>17.002465357476833</v>
      </c>
    </row>
    <row r="1696" spans="2:11" x14ac:dyDescent="0.3">
      <c r="B1696" s="63">
        <v>43913</v>
      </c>
      <c r="C1696" s="66" t="s">
        <v>269</v>
      </c>
      <c r="D1696" s="65">
        <v>5.4</v>
      </c>
      <c r="E1696" s="66">
        <v>3</v>
      </c>
      <c r="F1696" s="79">
        <f>tblGem[[#This Row],[Aantal]]-SUMIFS(tblGem[Aantal],tblGem[Datum],tblGem[[#This Row],[Datum]]-1,tblGem[Plaats],tblGem[[#This Row],[Plaats]])</f>
        <v>0</v>
      </c>
      <c r="G1696" s="59" t="str">
        <f>INDEX(tblGemProv[Grootte],MATCH(tblGem[[#This Row],[Plaats]],tblGemProv[Gemeentenaam],0))</f>
        <v>Middelgroot</v>
      </c>
      <c r="H1696" s="59" t="str">
        <f>INDEX(tblGemProv[Provincie],MATCH(tblGem[[#This Row],[Plaats]],tblGemProv[Gemeentenaam],0))</f>
        <v>Friesland</v>
      </c>
      <c r="I1696" s="68">
        <f>INDEX(tblGemProv[InwonerAantal],MATCH(tblGem[[#This Row],[Plaats]],tblGemProv[Gemeentenaam],0))</f>
        <v>55889</v>
      </c>
      <c r="J1696" s="69">
        <f>tblGem[[#This Row],[Aantal]]/INDEX($N$5:$N$16,MATCH(tblGem[[#This Row],[Prov]],$M$5:$M$16,0))*100000</f>
        <v>0.46348653108140681</v>
      </c>
      <c r="K1696" s="69">
        <f>tblGem[[#This Row],[Aantal]]/tblGem[[#This Row],[Inwoners]]*100000</f>
        <v>5.3677825690207372</v>
      </c>
    </row>
    <row r="1697" spans="2:11" x14ac:dyDescent="0.3">
      <c r="B1697" s="63">
        <v>43913</v>
      </c>
      <c r="C1697" s="66" t="s">
        <v>270</v>
      </c>
      <c r="D1697" s="65">
        <v>34.6</v>
      </c>
      <c r="E1697" s="66">
        <v>16</v>
      </c>
      <c r="F1697" s="79">
        <f>tblGem[[#This Row],[Aantal]]-SUMIFS(tblGem[Aantal],tblGem[Datum],tblGem[[#This Row],[Datum]]-1,tblGem[Plaats],tblGem[[#This Row],[Plaats]])</f>
        <v>0</v>
      </c>
      <c r="G1697" s="59" t="str">
        <f>INDEX(tblGemProv[Grootte],MATCH(tblGem[[#This Row],[Plaats]],tblGemProv[Gemeentenaam],0))</f>
        <v>Klein</v>
      </c>
      <c r="H1697" s="59" t="str">
        <f>INDEX(tblGemProv[Provincie],MATCH(tblGem[[#This Row],[Plaats]],tblGemProv[Gemeentenaam],0))</f>
        <v>Utrecht</v>
      </c>
      <c r="I1697" s="68">
        <f>INDEX(tblGemProv[InwonerAantal],MATCH(tblGem[[#This Row],[Plaats]],tblGemProv[Gemeentenaam],0))</f>
        <v>46089</v>
      </c>
      <c r="J1697" s="69">
        <f>tblGem[[#This Row],[Aantal]]/INDEX($N$5:$N$16,MATCH(tblGem[[#This Row],[Prov]],$M$5:$M$16,0))*100000</f>
        <v>1.2025391614393792</v>
      </c>
      <c r="K1697" s="69">
        <f>tblGem[[#This Row],[Aantal]]/tblGem[[#This Row],[Inwoners]]*100000</f>
        <v>34.715441862483459</v>
      </c>
    </row>
    <row r="1698" spans="2:11" x14ac:dyDescent="0.3">
      <c r="B1698" s="63">
        <v>43913</v>
      </c>
      <c r="C1698" s="66" t="s">
        <v>271</v>
      </c>
      <c r="D1698" s="65">
        <v>36.200000000000003</v>
      </c>
      <c r="E1698" s="66">
        <v>7</v>
      </c>
      <c r="F1698" s="79">
        <f>tblGem[[#This Row],[Aantal]]-SUMIFS(tblGem[Aantal],tblGem[Datum],tblGem[[#This Row],[Datum]]-1,tblGem[Plaats],tblGem[[#This Row],[Plaats]])</f>
        <v>1</v>
      </c>
      <c r="G1698" s="59" t="str">
        <f>INDEX(tblGemProv[Grootte],MATCH(tblGem[[#This Row],[Plaats]],tblGemProv[Gemeentenaam],0))</f>
        <v>Klein</v>
      </c>
      <c r="H1698" s="59" t="str">
        <f>INDEX(tblGemProv[Provincie],MATCH(tblGem[[#This Row],[Plaats]],tblGemProv[Gemeentenaam],0))</f>
        <v>Noord-Brabant</v>
      </c>
      <c r="I1698" s="68">
        <f>INDEX(tblGemProv[InwonerAantal],MATCH(tblGem[[#This Row],[Plaats]],tblGemProv[Gemeentenaam],0))</f>
        <v>19120</v>
      </c>
      <c r="J1698" s="69">
        <f>tblGem[[#This Row],[Aantal]]/INDEX($N$5:$N$16,MATCH(tblGem[[#This Row],[Prov]],$M$5:$M$16,0))*100000</f>
        <v>0.27686741136089826</v>
      </c>
      <c r="K1698" s="69">
        <f>tblGem[[#This Row],[Aantal]]/tblGem[[#This Row],[Inwoners]]*100000</f>
        <v>36.610878661087867</v>
      </c>
    </row>
    <row r="1699" spans="2:11" x14ac:dyDescent="0.3">
      <c r="B1699" s="63">
        <v>43913</v>
      </c>
      <c r="C1699" s="66" t="s">
        <v>272</v>
      </c>
      <c r="D1699" s="65">
        <v>59.2</v>
      </c>
      <c r="E1699" s="66">
        <v>10</v>
      </c>
      <c r="F1699" s="79">
        <f>tblGem[[#This Row],[Aantal]]-SUMIFS(tblGem[Aantal],tblGem[Datum],tblGem[[#This Row],[Datum]]-1,tblGem[Plaats],tblGem[[#This Row],[Plaats]])</f>
        <v>0</v>
      </c>
      <c r="G1699" s="59" t="str">
        <f>INDEX(tblGemProv[Grootte],MATCH(tblGem[[#This Row],[Plaats]],tblGemProv[Gemeentenaam],0))</f>
        <v>Klein</v>
      </c>
      <c r="H1699" s="59" t="str">
        <f>INDEX(tblGemProv[Provincie],MATCH(tblGem[[#This Row],[Plaats]],tblGemProv[Gemeentenaam],0))</f>
        <v>Noord-Brabant</v>
      </c>
      <c r="I1699" s="68">
        <f>INDEX(tblGemProv[InwonerAantal],MATCH(tblGem[[#This Row],[Plaats]],tblGemProv[Gemeentenaam],0))</f>
        <v>16753</v>
      </c>
      <c r="J1699" s="69">
        <f>tblGem[[#This Row],[Aantal]]/INDEX($N$5:$N$16,MATCH(tblGem[[#This Row],[Prov]],$M$5:$M$16,0))*100000</f>
        <v>0.3955248733727118</v>
      </c>
      <c r="K1699" s="69">
        <f>tblGem[[#This Row],[Aantal]]/tblGem[[#This Row],[Inwoners]]*100000</f>
        <v>59.690801647466124</v>
      </c>
    </row>
    <row r="1700" spans="2:11" x14ac:dyDescent="0.3">
      <c r="B1700" s="63">
        <v>43913</v>
      </c>
      <c r="C1700" s="66" t="s">
        <v>273</v>
      </c>
      <c r="D1700" s="65">
        <v>0</v>
      </c>
      <c r="E1700" s="66">
        <v>0</v>
      </c>
      <c r="F1700" s="79">
        <f>tblGem[[#This Row],[Aantal]]-SUMIFS(tblGem[Aantal],tblGem[Datum],tblGem[[#This Row],[Datum]]-1,tblGem[Plaats],tblGem[[#This Row],[Plaats]])</f>
        <v>0</v>
      </c>
      <c r="G1700" s="59" t="str">
        <f>INDEX(tblGemProv[Grootte],MATCH(tblGem[[#This Row],[Plaats]],tblGemProv[Gemeentenaam],0))</f>
        <v>Klein</v>
      </c>
      <c r="H1700" s="59" t="str">
        <f>INDEX(tblGemProv[Provincie],MATCH(tblGem[[#This Row],[Plaats]],tblGemProv[Gemeentenaam],0))</f>
        <v>Groningen</v>
      </c>
      <c r="I1700" s="68">
        <f>INDEX(tblGemProv[InwonerAantal],MATCH(tblGem[[#This Row],[Plaats]],tblGemProv[Gemeentenaam],0))</f>
        <v>32258</v>
      </c>
      <c r="J1700" s="69">
        <f>tblGem[[#This Row],[Aantal]]/INDEX($N$5:$N$16,MATCH(tblGem[[#This Row],[Prov]],$M$5:$M$16,0))*100000</f>
        <v>0</v>
      </c>
      <c r="K1700" s="69">
        <f>tblGem[[#This Row],[Aantal]]/tblGem[[#This Row],[Inwoners]]*100000</f>
        <v>0</v>
      </c>
    </row>
    <row r="1701" spans="2:11" x14ac:dyDescent="0.3">
      <c r="B1701" s="63">
        <v>43913</v>
      </c>
      <c r="C1701" s="66" t="s">
        <v>274</v>
      </c>
      <c r="D1701" s="65">
        <v>23.5</v>
      </c>
      <c r="E1701" s="66">
        <v>4</v>
      </c>
      <c r="F1701" s="79">
        <f>tblGem[[#This Row],[Aantal]]-SUMIFS(tblGem[Aantal],tblGem[Datum],tblGem[[#This Row],[Datum]]-1,tblGem[Plaats],tblGem[[#This Row],[Plaats]])</f>
        <v>1</v>
      </c>
      <c r="G1701" s="59" t="str">
        <f>INDEX(tblGemProv[Grootte],MATCH(tblGem[[#This Row],[Plaats]],tblGemProv[Gemeentenaam],0))</f>
        <v>Klein</v>
      </c>
      <c r="H1701" s="59" t="str">
        <f>INDEX(tblGemProv[Provincie],MATCH(tblGem[[#This Row],[Plaats]],tblGemProv[Gemeentenaam],0))</f>
        <v>Overijssel</v>
      </c>
      <c r="I1701" s="68">
        <f>INDEX(tblGemProv[InwonerAantal],MATCH(tblGem[[#This Row],[Plaats]],tblGemProv[Gemeentenaam],0))</f>
        <v>16797</v>
      </c>
      <c r="J1701" s="69">
        <f>tblGem[[#This Row],[Aantal]]/INDEX($N$5:$N$16,MATCH(tblGem[[#This Row],[Prov]],$M$5:$M$16,0))*100000</f>
        <v>0.34737269008016491</v>
      </c>
      <c r="K1701" s="69">
        <f>tblGem[[#This Row],[Aantal]]/tblGem[[#This Row],[Inwoners]]*100000</f>
        <v>23.813776269571946</v>
      </c>
    </row>
    <row r="1702" spans="2:11" x14ac:dyDescent="0.3">
      <c r="B1702" s="63">
        <v>43913</v>
      </c>
      <c r="C1702" s="66" t="s">
        <v>275</v>
      </c>
      <c r="D1702" s="65">
        <v>36.9</v>
      </c>
      <c r="E1702" s="66">
        <v>8</v>
      </c>
      <c r="F1702" s="79">
        <f>tblGem[[#This Row],[Aantal]]-SUMIFS(tblGem[Aantal],tblGem[Datum],tblGem[[#This Row],[Datum]]-1,tblGem[Plaats],tblGem[[#This Row],[Plaats]])</f>
        <v>3</v>
      </c>
      <c r="G1702" s="59" t="str">
        <f>INDEX(tblGemProv[Grootte],MATCH(tblGem[[#This Row],[Plaats]],tblGemProv[Gemeentenaam],0))</f>
        <v>Klein</v>
      </c>
      <c r="H1702" s="59" t="str">
        <f>INDEX(tblGemProv[Provincie],MATCH(tblGem[[#This Row],[Plaats]],tblGemProv[Gemeentenaam],0))</f>
        <v>Noord-Holland</v>
      </c>
      <c r="I1702" s="68">
        <f>INDEX(tblGemProv[InwonerAantal],MATCH(tblGem[[#This Row],[Plaats]],tblGemProv[Gemeentenaam],0))</f>
        <v>21670</v>
      </c>
      <c r="J1702" s="69">
        <f>tblGem[[#This Row],[Aantal]]/INDEX($N$5:$N$16,MATCH(tblGem[[#This Row],[Prov]],$M$5:$M$16,0))*100000</f>
        <v>0.28256749301175271</v>
      </c>
      <c r="K1702" s="69">
        <f>tblGem[[#This Row],[Aantal]]/tblGem[[#This Row],[Inwoners]]*100000</f>
        <v>36.917397323488693</v>
      </c>
    </row>
    <row r="1703" spans="2:11" x14ac:dyDescent="0.3">
      <c r="B1703" s="63">
        <v>43913</v>
      </c>
      <c r="C1703" s="66" t="s">
        <v>276</v>
      </c>
      <c r="D1703" s="65">
        <v>31.9</v>
      </c>
      <c r="E1703" s="66">
        <v>8</v>
      </c>
      <c r="F1703" s="79">
        <f>tblGem[[#This Row],[Aantal]]-SUMIFS(tblGem[Aantal],tblGem[Datum],tblGem[[#This Row],[Datum]]-1,tblGem[Plaats],tblGem[[#This Row],[Plaats]])</f>
        <v>0</v>
      </c>
      <c r="G1703" s="59" t="str">
        <f>INDEX(tblGemProv[Grootte],MATCH(tblGem[[#This Row],[Plaats]],tblGemProv[Gemeentenaam],0))</f>
        <v>Klein</v>
      </c>
      <c r="H1703" s="59" t="str">
        <f>INDEX(tblGemProv[Provincie],MATCH(tblGem[[#This Row],[Plaats]],tblGemProv[Gemeentenaam],0))</f>
        <v>Noord-Brabant</v>
      </c>
      <c r="I1703" s="68">
        <f>INDEX(tblGemProv[InwonerAantal],MATCH(tblGem[[#This Row],[Plaats]],tblGemProv[Gemeentenaam],0))</f>
        <v>24781</v>
      </c>
      <c r="J1703" s="69">
        <f>tblGem[[#This Row],[Aantal]]/INDEX($N$5:$N$16,MATCH(tblGem[[#This Row],[Prov]],$M$5:$M$16,0))*100000</f>
        <v>0.31641989869816944</v>
      </c>
      <c r="K1703" s="69">
        <f>tblGem[[#This Row],[Aantal]]/tblGem[[#This Row],[Inwoners]]*100000</f>
        <v>32.282797304386428</v>
      </c>
    </row>
    <row r="1704" spans="2:11" x14ac:dyDescent="0.3">
      <c r="B1704" s="63">
        <v>43913</v>
      </c>
      <c r="C1704" s="66" t="s">
        <v>277</v>
      </c>
      <c r="D1704" s="65">
        <v>9.1</v>
      </c>
      <c r="E1704" s="66">
        <v>4</v>
      </c>
      <c r="F1704" s="79">
        <f>tblGem[[#This Row],[Aantal]]-SUMIFS(tblGem[Aantal],tblGem[Datum],tblGem[[#This Row],[Datum]]-1,tblGem[Plaats],tblGem[[#This Row],[Plaats]])</f>
        <v>1</v>
      </c>
      <c r="G1704" s="59" t="str">
        <f>INDEX(tblGemProv[Grootte],MATCH(tblGem[[#This Row],[Plaats]],tblGemProv[Gemeentenaam],0))</f>
        <v>Klein</v>
      </c>
      <c r="H1704" s="59" t="str">
        <f>INDEX(tblGemProv[Provincie],MATCH(tblGem[[#This Row],[Plaats]],tblGemProv[Gemeentenaam],0))</f>
        <v>Overijssel</v>
      </c>
      <c r="I1704" s="68">
        <f>INDEX(tblGemProv[InwonerAantal],MATCH(tblGem[[#This Row],[Plaats]],tblGemProv[Gemeentenaam],0))</f>
        <v>43768</v>
      </c>
      <c r="J1704" s="69">
        <f>tblGem[[#This Row],[Aantal]]/INDEX($N$5:$N$16,MATCH(tblGem[[#This Row],[Prov]],$M$5:$M$16,0))*100000</f>
        <v>0.34737269008016491</v>
      </c>
      <c r="K1704" s="69">
        <f>tblGem[[#This Row],[Aantal]]/tblGem[[#This Row],[Inwoners]]*100000</f>
        <v>9.1390970572107477</v>
      </c>
    </row>
    <row r="1705" spans="2:11" x14ac:dyDescent="0.3">
      <c r="B1705" s="63">
        <v>43913</v>
      </c>
      <c r="C1705" s="66" t="s">
        <v>278</v>
      </c>
      <c r="D1705" s="65">
        <v>36.1</v>
      </c>
      <c r="E1705" s="66">
        <v>9</v>
      </c>
      <c r="F1705" s="79">
        <f>tblGem[[#This Row],[Aantal]]-SUMIFS(tblGem[Aantal],tblGem[Datum],tblGem[[#This Row],[Datum]]-1,tblGem[Plaats],tblGem[[#This Row],[Plaats]])</f>
        <v>3</v>
      </c>
      <c r="G1705" s="59" t="str">
        <f>INDEX(tblGemProv[Grootte],MATCH(tblGem[[#This Row],[Plaats]],tblGemProv[Gemeentenaam],0))</f>
        <v>Klein</v>
      </c>
      <c r="H1705" s="59" t="str">
        <f>INDEX(tblGemProv[Provincie],MATCH(tblGem[[#This Row],[Plaats]],tblGemProv[Gemeentenaam],0))</f>
        <v>Limburg</v>
      </c>
      <c r="I1705" s="68">
        <f>INDEX(tblGemProv[InwonerAantal],MATCH(tblGem[[#This Row],[Plaats]],tblGemProv[Gemeentenaam],0))</f>
        <v>24987</v>
      </c>
      <c r="J1705" s="69">
        <f>tblGem[[#This Row],[Aantal]]/INDEX($N$5:$N$16,MATCH(tblGem[[#This Row],[Prov]],$M$5:$M$16,0))*100000</f>
        <v>0.80558683420485899</v>
      </c>
      <c r="K1705" s="69">
        <f>tblGem[[#This Row],[Aantal]]/tblGem[[#This Row],[Inwoners]]*100000</f>
        <v>36.018729739464519</v>
      </c>
    </row>
    <row r="1706" spans="2:11" x14ac:dyDescent="0.3">
      <c r="B1706" s="63">
        <v>43913</v>
      </c>
      <c r="C1706" s="66" t="s">
        <v>279</v>
      </c>
      <c r="D1706" s="65">
        <v>20.2</v>
      </c>
      <c r="E1706" s="66">
        <v>13</v>
      </c>
      <c r="F1706" s="79">
        <f>tblGem[[#This Row],[Aantal]]-SUMIFS(tblGem[Aantal],tblGem[Datum],tblGem[[#This Row],[Datum]]-1,tblGem[Plaats],tblGem[[#This Row],[Plaats]])</f>
        <v>1</v>
      </c>
      <c r="G1706" s="59" t="str">
        <f>INDEX(tblGemProv[Grootte],MATCH(tblGem[[#This Row],[Plaats]],tblGemProv[Gemeentenaam],0))</f>
        <v>Middelgroot</v>
      </c>
      <c r="H1706" s="59" t="str">
        <f>INDEX(tblGemProv[Provincie],MATCH(tblGem[[#This Row],[Plaats]],tblGemProv[Gemeentenaam],0))</f>
        <v>Utrecht</v>
      </c>
      <c r="I1706" s="68">
        <f>INDEX(tblGemProv[InwonerAantal],MATCH(tblGem[[#This Row],[Plaats]],tblGemProv[Gemeentenaam],0))</f>
        <v>64513</v>
      </c>
      <c r="J1706" s="69">
        <f>tblGem[[#This Row],[Aantal]]/INDEX($N$5:$N$16,MATCH(tblGem[[#This Row],[Prov]],$M$5:$M$16,0))*100000</f>
        <v>0.97706306866949566</v>
      </c>
      <c r="K1706" s="69">
        <f>tblGem[[#This Row],[Aantal]]/tblGem[[#This Row],[Inwoners]]*100000</f>
        <v>20.150977322400138</v>
      </c>
    </row>
    <row r="1707" spans="2:11" x14ac:dyDescent="0.3">
      <c r="B1707" s="63">
        <v>43913</v>
      </c>
      <c r="C1707" s="66" t="s">
        <v>280</v>
      </c>
      <c r="D1707" s="65">
        <v>5.6</v>
      </c>
      <c r="E1707" s="66">
        <v>5</v>
      </c>
      <c r="F1707" s="79">
        <f>tblGem[[#This Row],[Aantal]]-SUMIFS(tblGem[Aantal],tblGem[Datum],tblGem[[#This Row],[Datum]]-1,tblGem[Plaats],tblGem[[#This Row],[Plaats]])</f>
        <v>0</v>
      </c>
      <c r="G1707" s="59" t="str">
        <f>INDEX(tblGemProv[Grootte],MATCH(tblGem[[#This Row],[Plaats]],tblGemProv[Gemeentenaam],0))</f>
        <v>Middelgroot</v>
      </c>
      <c r="H1707" s="59" t="str">
        <f>INDEX(tblGemProv[Provincie],MATCH(tblGem[[#This Row],[Plaats]],tblGemProv[Gemeentenaam],0))</f>
        <v>Friesland</v>
      </c>
      <c r="I1707" s="68">
        <f>INDEX(tblGemProv[InwonerAantal],MATCH(tblGem[[#This Row],[Plaats]],tblGemProv[Gemeentenaam],0))</f>
        <v>89583</v>
      </c>
      <c r="J1707" s="69">
        <f>tblGem[[#This Row],[Aantal]]/INDEX($N$5:$N$16,MATCH(tblGem[[#This Row],[Prov]],$M$5:$M$16,0))*100000</f>
        <v>0.77247755180234456</v>
      </c>
      <c r="K1707" s="69">
        <f>tblGem[[#This Row],[Aantal]]/tblGem[[#This Row],[Inwoners]]*100000</f>
        <v>5.581416116897179</v>
      </c>
    </row>
    <row r="1708" spans="2:11" x14ac:dyDescent="0.3">
      <c r="B1708" s="63">
        <v>43913</v>
      </c>
      <c r="C1708" s="66" t="s">
        <v>281</v>
      </c>
      <c r="D1708" s="65">
        <v>11</v>
      </c>
      <c r="E1708" s="66">
        <v>6</v>
      </c>
      <c r="F1708" s="79">
        <f>tblGem[[#This Row],[Aantal]]-SUMIFS(tblGem[Aantal],tblGem[Datum],tblGem[[#This Row],[Datum]]-1,tblGem[Plaats],tblGem[[#This Row],[Plaats]])</f>
        <v>1</v>
      </c>
      <c r="G1708" s="59" t="str">
        <f>INDEX(tblGemProv[Grootte],MATCH(tblGem[[#This Row],[Plaats]],tblGemProv[Gemeentenaam],0))</f>
        <v>Middelgroot</v>
      </c>
      <c r="H1708" s="59" t="str">
        <f>INDEX(tblGemProv[Provincie],MATCH(tblGem[[#This Row],[Plaats]],tblGemProv[Gemeentenaam],0))</f>
        <v>Zeeland</v>
      </c>
      <c r="I1708" s="68">
        <f>INDEX(tblGemProv[InwonerAantal],MATCH(tblGem[[#This Row],[Plaats]],tblGemProv[Gemeentenaam],0))</f>
        <v>54440</v>
      </c>
      <c r="J1708" s="69">
        <f>tblGem[[#This Row],[Aantal]]/INDEX($N$5:$N$16,MATCH(tblGem[[#This Row],[Prov]],$M$5:$M$16,0))*100000</f>
        <v>1.569431656482799</v>
      </c>
      <c r="K1708" s="69">
        <f>tblGem[[#This Row],[Aantal]]/tblGem[[#This Row],[Inwoners]]*100000</f>
        <v>11.021307861866275</v>
      </c>
    </row>
    <row r="1709" spans="2:11" x14ac:dyDescent="0.3">
      <c r="B1709" s="63">
        <v>43913</v>
      </c>
      <c r="C1709" s="66" t="s">
        <v>282</v>
      </c>
      <c r="D1709" s="65">
        <v>0</v>
      </c>
      <c r="E1709" s="66">
        <v>0</v>
      </c>
      <c r="F1709" s="79">
        <f>tblGem[[#This Row],[Aantal]]-SUMIFS(tblGem[Aantal],tblGem[Datum],tblGem[[#This Row],[Datum]]-1,tblGem[Plaats],tblGem[[#This Row],[Plaats]])</f>
        <v>0</v>
      </c>
      <c r="G1709" s="59" t="str">
        <f>INDEX(tblGemProv[Grootte],MATCH(tblGem[[#This Row],[Plaats]],tblGemProv[Gemeentenaam],0))</f>
        <v>Klein</v>
      </c>
      <c r="H1709" s="59" t="str">
        <f>INDEX(tblGemProv[Provincie],MATCH(tblGem[[#This Row],[Plaats]],tblGemProv[Gemeentenaam],0))</f>
        <v>Friesland</v>
      </c>
      <c r="I1709" s="68">
        <f>INDEX(tblGemProv[InwonerAantal],MATCH(tblGem[[#This Row],[Plaats]],tblGemProv[Gemeentenaam],0))</f>
        <v>4906</v>
      </c>
      <c r="J1709" s="69">
        <f>tblGem[[#This Row],[Aantal]]/INDEX($N$5:$N$16,MATCH(tblGem[[#This Row],[Prov]],$M$5:$M$16,0))*100000</f>
        <v>0</v>
      </c>
      <c r="K1709" s="69">
        <f>tblGem[[#This Row],[Aantal]]/tblGem[[#This Row],[Inwoners]]*100000</f>
        <v>0</v>
      </c>
    </row>
    <row r="1710" spans="2:11" x14ac:dyDescent="0.3">
      <c r="B1710" s="63">
        <v>43913</v>
      </c>
      <c r="C1710" s="66" t="s">
        <v>283</v>
      </c>
      <c r="D1710" s="65">
        <v>22.1</v>
      </c>
      <c r="E1710" s="66">
        <v>3</v>
      </c>
      <c r="F1710" s="79">
        <f>tblGem[[#This Row],[Aantal]]-SUMIFS(tblGem[Aantal],tblGem[Datum],tblGem[[#This Row],[Datum]]-1,tblGem[Plaats],tblGem[[#This Row],[Plaats]])</f>
        <v>0</v>
      </c>
      <c r="G1710" s="59" t="str">
        <f>INDEX(tblGemProv[Grootte],MATCH(tblGem[[#This Row],[Plaats]],tblGemProv[Gemeentenaam],0))</f>
        <v>Klein</v>
      </c>
      <c r="H1710" s="59" t="str">
        <f>INDEX(tblGemProv[Provincie],MATCH(tblGem[[#This Row],[Plaats]],tblGemProv[Gemeentenaam],0))</f>
        <v>Noord-Holland</v>
      </c>
      <c r="I1710" s="68">
        <f>INDEX(tblGemProv[InwonerAantal],MATCH(tblGem[[#This Row],[Plaats]],tblGemProv[Gemeentenaam],0))</f>
        <v>13584</v>
      </c>
      <c r="J1710" s="69">
        <f>tblGem[[#This Row],[Aantal]]/INDEX($N$5:$N$16,MATCH(tblGem[[#This Row],[Prov]],$M$5:$M$16,0))*100000</f>
        <v>0.10596280987940725</v>
      </c>
      <c r="K1710" s="69">
        <f>tblGem[[#This Row],[Aantal]]/tblGem[[#This Row],[Inwoners]]*100000</f>
        <v>22.084805653710248</v>
      </c>
    </row>
    <row r="1711" spans="2:11" x14ac:dyDescent="0.3">
      <c r="B1711" s="63">
        <v>43913</v>
      </c>
      <c r="C1711" s="66" t="s">
        <v>284</v>
      </c>
      <c r="D1711" s="65">
        <v>18.899999999999999</v>
      </c>
      <c r="E1711" s="66">
        <v>7</v>
      </c>
      <c r="F1711" s="79">
        <f>tblGem[[#This Row],[Aantal]]-SUMIFS(tblGem[Aantal],tblGem[Datum],tblGem[[#This Row],[Datum]]-1,tblGem[Plaats],tblGem[[#This Row],[Plaats]])</f>
        <v>0</v>
      </c>
      <c r="G1711" s="59" t="str">
        <f>INDEX(tblGemProv[Grootte],MATCH(tblGem[[#This Row],[Plaats]],tblGemProv[Gemeentenaam],0))</f>
        <v>Klein</v>
      </c>
      <c r="H1711" s="59" t="str">
        <f>INDEX(tblGemProv[Provincie],MATCH(tblGem[[#This Row],[Plaats]],tblGemProv[Gemeentenaam],0))</f>
        <v>Zuid-Holland</v>
      </c>
      <c r="I1711" s="68">
        <f>INDEX(tblGemProv[InwonerAantal],MATCH(tblGem[[#This Row],[Plaats]],tblGemProv[Gemeentenaam],0))</f>
        <v>36584</v>
      </c>
      <c r="J1711" s="69">
        <f>tblGem[[#This Row],[Aantal]]/INDEX($N$5:$N$16,MATCH(tblGem[[#This Row],[Prov]],$M$5:$M$16,0))*100000</f>
        <v>0.19199069667938376</v>
      </c>
      <c r="K1711" s="69">
        <f>tblGem[[#This Row],[Aantal]]/tblGem[[#This Row],[Inwoners]]*100000</f>
        <v>19.134047671113056</v>
      </c>
    </row>
    <row r="1712" spans="2:11" x14ac:dyDescent="0.3">
      <c r="B1712" s="63">
        <v>43913</v>
      </c>
      <c r="C1712" s="66" t="s">
        <v>285</v>
      </c>
      <c r="D1712" s="65">
        <v>31</v>
      </c>
      <c r="E1712" s="66">
        <v>8</v>
      </c>
      <c r="F1712" s="79">
        <f>tblGem[[#This Row],[Aantal]]-SUMIFS(tblGem[Aantal],tblGem[Datum],tblGem[[#This Row],[Datum]]-1,tblGem[Plaats],tblGem[[#This Row],[Plaats]])</f>
        <v>1</v>
      </c>
      <c r="G1712" s="59" t="str">
        <f>INDEX(tblGemProv[Grootte],MATCH(tblGem[[#This Row],[Plaats]],tblGemProv[Gemeentenaam],0))</f>
        <v>Klein</v>
      </c>
      <c r="H1712" s="59" t="str">
        <f>INDEX(tblGemProv[Provincie],MATCH(tblGem[[#This Row],[Plaats]],tblGemProv[Gemeentenaam],0))</f>
        <v>Zeeland</v>
      </c>
      <c r="I1712" s="68">
        <f>INDEX(tblGemProv[InwonerAantal],MATCH(tblGem[[#This Row],[Plaats]],tblGemProv[Gemeentenaam],0))</f>
        <v>25583</v>
      </c>
      <c r="J1712" s="69">
        <f>tblGem[[#This Row],[Aantal]]/INDEX($N$5:$N$16,MATCH(tblGem[[#This Row],[Prov]],$M$5:$M$16,0))*100000</f>
        <v>2.0925755419770651</v>
      </c>
      <c r="K1712" s="69">
        <f>tblGem[[#This Row],[Aantal]]/tblGem[[#This Row],[Inwoners]]*100000</f>
        <v>31.270765742876129</v>
      </c>
    </row>
    <row r="1713" spans="2:11" x14ac:dyDescent="0.3">
      <c r="B1713" s="63">
        <v>43913</v>
      </c>
      <c r="C1713" s="66" t="s">
        <v>286</v>
      </c>
      <c r="D1713" s="65">
        <v>14.3</v>
      </c>
      <c r="E1713" s="66">
        <v>6</v>
      </c>
      <c r="F1713" s="79">
        <f>tblGem[[#This Row],[Aantal]]-SUMIFS(tblGem[Aantal],tblGem[Datum],tblGem[[#This Row],[Datum]]-1,tblGem[Plaats],tblGem[[#This Row],[Plaats]])</f>
        <v>1</v>
      </c>
      <c r="G1713" s="59" t="str">
        <f>INDEX(tblGemProv[Grootte],MATCH(tblGem[[#This Row],[Plaats]],tblGemProv[Gemeentenaam],0))</f>
        <v>Klein</v>
      </c>
      <c r="H1713" s="59" t="str">
        <f>INDEX(tblGemProv[Provincie],MATCH(tblGem[[#This Row],[Plaats]],tblGemProv[Gemeentenaam],0))</f>
        <v>Gelderland</v>
      </c>
      <c r="I1713" s="68">
        <f>INDEX(tblGemProv[InwonerAantal],MATCH(tblGem[[#This Row],[Plaats]],tblGemProv[Gemeentenaam],0))</f>
        <v>41465</v>
      </c>
      <c r="J1713" s="69">
        <f>tblGem[[#This Row],[Aantal]]/INDEX($N$5:$N$16,MATCH(tblGem[[#This Row],[Prov]],$M$5:$M$16,0))*100000</f>
        <v>0.29124757354365294</v>
      </c>
      <c r="K1713" s="69">
        <f>tblGem[[#This Row],[Aantal]]/tblGem[[#This Row],[Inwoners]]*100000</f>
        <v>14.470034969251175</v>
      </c>
    </row>
    <row r="1714" spans="2:11" x14ac:dyDescent="0.3">
      <c r="B1714" s="63">
        <v>43913</v>
      </c>
      <c r="C1714" s="66" t="s">
        <v>287</v>
      </c>
      <c r="D1714" s="65">
        <v>88.8</v>
      </c>
      <c r="E1714" s="66">
        <v>193</v>
      </c>
      <c r="F1714" s="79">
        <f>tblGem[[#This Row],[Aantal]]-SUMIFS(tblGem[Aantal],tblGem[Datum],tblGem[[#This Row],[Datum]]-1,tblGem[Plaats],tblGem[[#This Row],[Plaats]])</f>
        <v>15</v>
      </c>
      <c r="G1714" s="59" t="str">
        <f>INDEX(tblGemProv[Grootte],MATCH(tblGem[[#This Row],[Plaats]],tblGemProv[Gemeentenaam],0))</f>
        <v>Groot</v>
      </c>
      <c r="H1714" s="59" t="str">
        <f>INDEX(tblGemProv[Provincie],MATCH(tblGem[[#This Row],[Plaats]],tblGemProv[Gemeentenaam],0))</f>
        <v>Noord-Brabant</v>
      </c>
      <c r="I1714" s="68">
        <f>INDEX(tblGemProv[InwonerAantal],MATCH(tblGem[[#This Row],[Plaats]],tblGemProv[Gemeentenaam],0))</f>
        <v>215521</v>
      </c>
      <c r="J1714" s="69">
        <f>tblGem[[#This Row],[Aantal]]/INDEX($N$5:$N$16,MATCH(tblGem[[#This Row],[Prov]],$M$5:$M$16,0))*100000</f>
        <v>7.6336300560933372</v>
      </c>
      <c r="K1714" s="69">
        <f>tblGem[[#This Row],[Aantal]]/tblGem[[#This Row],[Inwoners]]*100000</f>
        <v>89.550438240357096</v>
      </c>
    </row>
    <row r="1715" spans="2:11" x14ac:dyDescent="0.3">
      <c r="B1715" s="63">
        <v>43913</v>
      </c>
      <c r="C1715" s="66" t="s">
        <v>288</v>
      </c>
      <c r="D1715" s="65">
        <v>18.8</v>
      </c>
      <c r="E1715" s="66">
        <v>4</v>
      </c>
      <c r="F1715" s="79">
        <f>tblGem[[#This Row],[Aantal]]-SUMIFS(tblGem[Aantal],tblGem[Datum],tblGem[[#This Row],[Datum]]-1,tblGem[Plaats],tblGem[[#This Row],[Plaats]])</f>
        <v>1</v>
      </c>
      <c r="G1715" s="59" t="str">
        <f>INDEX(tblGemProv[Grootte],MATCH(tblGem[[#This Row],[Plaats]],tblGemProv[Gemeentenaam],0))</f>
        <v>Klein</v>
      </c>
      <c r="H1715" s="59" t="str">
        <f>INDEX(tblGemProv[Provincie],MATCH(tblGem[[#This Row],[Plaats]],tblGemProv[Gemeentenaam],0))</f>
        <v>Overijssel</v>
      </c>
      <c r="I1715" s="68">
        <f>INDEX(tblGemProv[InwonerAantal],MATCH(tblGem[[#This Row],[Plaats]],tblGemProv[Gemeentenaam],0))</f>
        <v>21213</v>
      </c>
      <c r="J1715" s="69">
        <f>tblGem[[#This Row],[Aantal]]/INDEX($N$5:$N$16,MATCH(tblGem[[#This Row],[Prov]],$M$5:$M$16,0))*100000</f>
        <v>0.34737269008016491</v>
      </c>
      <c r="K1715" s="69">
        <f>tblGem[[#This Row],[Aantal]]/tblGem[[#This Row],[Inwoners]]*100000</f>
        <v>18.856361665016735</v>
      </c>
    </row>
    <row r="1716" spans="2:11" x14ac:dyDescent="0.3">
      <c r="B1716" s="63">
        <v>43913</v>
      </c>
      <c r="C1716" s="66" t="s">
        <v>289</v>
      </c>
      <c r="D1716" s="65">
        <v>5.9</v>
      </c>
      <c r="E1716" s="66">
        <v>2</v>
      </c>
      <c r="F1716" s="79">
        <f>tblGem[[#This Row],[Aantal]]-SUMIFS(tblGem[Aantal],tblGem[Datum],tblGem[[#This Row],[Datum]]-1,tblGem[Plaats],tblGem[[#This Row],[Plaats]])</f>
        <v>1</v>
      </c>
      <c r="G1716" s="59" t="str">
        <f>INDEX(tblGemProv[Grootte],MATCH(tblGem[[#This Row],[Plaats]],tblGemProv[Gemeentenaam],0))</f>
        <v>Klein</v>
      </c>
      <c r="H1716" s="59" t="str">
        <f>INDEX(tblGemProv[Provincie],MATCH(tblGem[[#This Row],[Plaats]],tblGemProv[Gemeentenaam],0))</f>
        <v>Overijssel</v>
      </c>
      <c r="I1716" s="68">
        <f>INDEX(tblGemProv[InwonerAantal],MATCH(tblGem[[#This Row],[Plaats]],tblGemProv[Gemeentenaam],0))</f>
        <v>33903</v>
      </c>
      <c r="J1716" s="69">
        <f>tblGem[[#This Row],[Aantal]]/INDEX($N$5:$N$16,MATCH(tblGem[[#This Row],[Prov]],$M$5:$M$16,0))*100000</f>
        <v>0.17368634504008246</v>
      </c>
      <c r="K1716" s="69">
        <f>tblGem[[#This Row],[Aantal]]/tblGem[[#This Row],[Inwoners]]*100000</f>
        <v>5.8991829631596024</v>
      </c>
    </row>
    <row r="1717" spans="2:11" x14ac:dyDescent="0.3">
      <c r="B1717" s="63">
        <v>43913</v>
      </c>
      <c r="C1717" s="66" t="s">
        <v>290</v>
      </c>
      <c r="D1717" s="65">
        <v>23.7</v>
      </c>
      <c r="E1717" s="66">
        <v>8</v>
      </c>
      <c r="F1717" s="79">
        <f>tblGem[[#This Row],[Aantal]]-SUMIFS(tblGem[Aantal],tblGem[Datum],tblGem[[#This Row],[Datum]]-1,tblGem[Plaats],tblGem[[#This Row],[Plaats]])</f>
        <v>0</v>
      </c>
      <c r="G1717" s="59" t="str">
        <f>INDEX(tblGemProv[Grootte],MATCH(tblGem[[#This Row],[Plaats]],tblGemProv[Gemeentenaam],0))</f>
        <v>Klein</v>
      </c>
      <c r="H1717" s="59" t="str">
        <f>INDEX(tblGemProv[Provincie],MATCH(tblGem[[#This Row],[Plaats]],tblGemProv[Gemeentenaam],0))</f>
        <v>Drenthe</v>
      </c>
      <c r="I1717" s="68">
        <f>INDEX(tblGemProv[InwonerAantal],MATCH(tblGem[[#This Row],[Plaats]],tblGemProv[Gemeentenaam],0))</f>
        <v>33462</v>
      </c>
      <c r="J1717" s="69">
        <f>tblGem[[#This Row],[Aantal]]/INDEX($N$5:$N$16,MATCH(tblGem[[#This Row],[Prov]],$M$5:$M$16,0))*100000</f>
        <v>1.6256858362121518</v>
      </c>
      <c r="K1717" s="69">
        <f>tblGem[[#This Row],[Aantal]]/tblGem[[#This Row],[Inwoners]]*100000</f>
        <v>23.90771621540852</v>
      </c>
    </row>
    <row r="1718" spans="2:11" x14ac:dyDescent="0.3">
      <c r="B1718" s="63">
        <v>43913</v>
      </c>
      <c r="C1718" s="66" t="s">
        <v>291</v>
      </c>
      <c r="D1718" s="65">
        <v>3.1</v>
      </c>
      <c r="E1718" s="66">
        <v>1</v>
      </c>
      <c r="F1718" s="79">
        <f>tblGem[[#This Row],[Aantal]]-SUMIFS(tblGem[Aantal],tblGem[Datum],tblGem[[#This Row],[Datum]]-1,tblGem[Plaats],tblGem[[#This Row],[Plaats]])</f>
        <v>0</v>
      </c>
      <c r="G1718" s="59" t="str">
        <f>INDEX(tblGemProv[Grootte],MATCH(tblGem[[#This Row],[Plaats]],tblGemProv[Gemeentenaam],0))</f>
        <v>Klein</v>
      </c>
      <c r="H1718" s="59" t="str">
        <f>INDEX(tblGemProv[Provincie],MATCH(tblGem[[#This Row],[Plaats]],tblGemProv[Gemeentenaam],0))</f>
        <v>Friesland</v>
      </c>
      <c r="I1718" s="68">
        <f>INDEX(tblGemProv[InwonerAantal],MATCH(tblGem[[#This Row],[Plaats]],tblGemProv[Gemeentenaam],0))</f>
        <v>31870</v>
      </c>
      <c r="J1718" s="69">
        <f>tblGem[[#This Row],[Aantal]]/INDEX($N$5:$N$16,MATCH(tblGem[[#This Row],[Prov]],$M$5:$M$16,0))*100000</f>
        <v>0.15449551036046894</v>
      </c>
      <c r="K1718" s="69">
        <f>tblGem[[#This Row],[Aantal]]/tblGem[[#This Row],[Inwoners]]*100000</f>
        <v>3.1377470975839352</v>
      </c>
    </row>
    <row r="1719" spans="2:11" x14ac:dyDescent="0.3">
      <c r="B1719" s="63">
        <v>43913</v>
      </c>
      <c r="C1719" s="66" t="s">
        <v>292</v>
      </c>
      <c r="D1719" s="65">
        <v>201</v>
      </c>
      <c r="E1719" s="66">
        <v>84</v>
      </c>
      <c r="F1719" s="79">
        <f>tblGem[[#This Row],[Aantal]]-SUMIFS(tblGem[Aantal],tblGem[Datum],tblGem[[#This Row],[Datum]]-1,tblGem[Plaats],tblGem[[#This Row],[Plaats]])</f>
        <v>2</v>
      </c>
      <c r="G1719" s="59" t="str">
        <f>INDEX(tblGemProv[Grootte],MATCH(tblGem[[#This Row],[Plaats]],tblGemProv[Gemeentenaam],0))</f>
        <v>Klein</v>
      </c>
      <c r="H1719" s="59" t="str">
        <f>INDEX(tblGemProv[Provincie],MATCH(tblGem[[#This Row],[Plaats]],tblGemProv[Gemeentenaam],0))</f>
        <v>Noord-Brabant</v>
      </c>
      <c r="I1719" s="68">
        <f>INDEX(tblGemProv[InwonerAantal],MATCH(tblGem[[#This Row],[Plaats]],tblGemProv[Gemeentenaam],0))</f>
        <v>41725</v>
      </c>
      <c r="J1719" s="69">
        <f>tblGem[[#This Row],[Aantal]]/INDEX($N$5:$N$16,MATCH(tblGem[[#This Row],[Prov]],$M$5:$M$16,0))*100000</f>
        <v>3.3224089363307789</v>
      </c>
      <c r="K1719" s="69">
        <f>tblGem[[#This Row],[Aantal]]/tblGem[[#This Row],[Inwoners]]*100000</f>
        <v>201.31815458358298</v>
      </c>
    </row>
    <row r="1720" spans="2:11" x14ac:dyDescent="0.3">
      <c r="B1720" s="63">
        <v>43913</v>
      </c>
      <c r="C1720" s="66" t="s">
        <v>293</v>
      </c>
      <c r="D1720" s="65">
        <v>29.6</v>
      </c>
      <c r="E1720" s="66">
        <v>4</v>
      </c>
      <c r="F1720" s="79">
        <f>tblGem[[#This Row],[Aantal]]-SUMIFS(tblGem[Aantal],tblGem[Datum],tblGem[[#This Row],[Datum]]-1,tblGem[Plaats],tblGem[[#This Row],[Plaats]])</f>
        <v>0</v>
      </c>
      <c r="G1720" s="59" t="str">
        <f>INDEX(tblGemProv[Grootte],MATCH(tblGem[[#This Row],[Plaats]],tblGemProv[Gemeentenaam],0))</f>
        <v>Klein</v>
      </c>
      <c r="H1720" s="59" t="str">
        <f>INDEX(tblGemProv[Provincie],MATCH(tblGem[[#This Row],[Plaats]],tblGemProv[Gemeentenaam],0))</f>
        <v>Noord-Holland</v>
      </c>
      <c r="I1720" s="68">
        <f>INDEX(tblGemProv[InwonerAantal],MATCH(tblGem[[#This Row],[Plaats]],tblGemProv[Gemeentenaam],0))</f>
        <v>13520</v>
      </c>
      <c r="J1720" s="69">
        <f>tblGem[[#This Row],[Aantal]]/INDEX($N$5:$N$16,MATCH(tblGem[[#This Row],[Prov]],$M$5:$M$16,0))*100000</f>
        <v>0.14128374650587636</v>
      </c>
      <c r="K1720" s="69">
        <f>tblGem[[#This Row],[Aantal]]/tblGem[[#This Row],[Inwoners]]*100000</f>
        <v>29.585798816568047</v>
      </c>
    </row>
    <row r="1721" spans="2:11" x14ac:dyDescent="0.3">
      <c r="B1721" s="63">
        <v>43913</v>
      </c>
      <c r="C1721" s="66" t="s">
        <v>294</v>
      </c>
      <c r="D1721" s="65">
        <v>6.8</v>
      </c>
      <c r="E1721" s="66">
        <v>2</v>
      </c>
      <c r="F1721" s="79">
        <f>tblGem[[#This Row],[Aantal]]-SUMIFS(tblGem[Aantal],tblGem[Datum],tblGem[[#This Row],[Datum]]-1,tblGem[Plaats],tblGem[[#This Row],[Plaats]])</f>
        <v>0</v>
      </c>
      <c r="G1721" s="59" t="str">
        <f>INDEX(tblGemProv[Grootte],MATCH(tblGem[[#This Row],[Plaats]],tblGemProv[Gemeentenaam],0))</f>
        <v>Klein</v>
      </c>
      <c r="H1721" s="59" t="str">
        <f>INDEX(tblGemProv[Provincie],MATCH(tblGem[[#This Row],[Plaats]],tblGemProv[Gemeentenaam],0))</f>
        <v>Noord-Holland</v>
      </c>
      <c r="I1721" s="68">
        <f>INDEX(tblGemProv[InwonerAantal],MATCH(tblGem[[#This Row],[Plaats]],tblGemProv[Gemeentenaam],0))</f>
        <v>29445</v>
      </c>
      <c r="J1721" s="69">
        <f>tblGem[[#This Row],[Aantal]]/INDEX($N$5:$N$16,MATCH(tblGem[[#This Row],[Prov]],$M$5:$M$16,0))*100000</f>
        <v>7.0641873252938178E-2</v>
      </c>
      <c r="K1721" s="69">
        <f>tblGem[[#This Row],[Aantal]]/tblGem[[#This Row],[Inwoners]]*100000</f>
        <v>6.7923246731193752</v>
      </c>
    </row>
    <row r="1722" spans="2:11" x14ac:dyDescent="0.3">
      <c r="B1722" s="63">
        <v>43913</v>
      </c>
      <c r="C1722" s="66" t="s">
        <v>295</v>
      </c>
      <c r="D1722" s="65">
        <v>33.700000000000003</v>
      </c>
      <c r="E1722" s="66">
        <v>7</v>
      </c>
      <c r="F1722" s="79">
        <f>tblGem[[#This Row],[Aantal]]-SUMIFS(tblGem[Aantal],tblGem[Datum],tblGem[[#This Row],[Datum]]-1,tblGem[Plaats],tblGem[[#This Row],[Plaats]])</f>
        <v>0</v>
      </c>
      <c r="G1722" s="59" t="str">
        <f>INDEX(tblGemProv[Grootte],MATCH(tblGem[[#This Row],[Plaats]],tblGemProv[Gemeentenaam],0))</f>
        <v>Klein</v>
      </c>
      <c r="H1722" s="59" t="str">
        <f>INDEX(tblGemProv[Provincie],MATCH(tblGem[[#This Row],[Plaats]],tblGemProv[Gemeentenaam],0))</f>
        <v>Flevoland</v>
      </c>
      <c r="I1722" s="68">
        <f>INDEX(tblGemProv[InwonerAantal],MATCH(tblGem[[#This Row],[Plaats]],tblGemProv[Gemeentenaam],0))</f>
        <v>20524</v>
      </c>
      <c r="J1722" s="69">
        <f>tblGem[[#This Row],[Aantal]]/INDEX($N$5:$N$16,MATCH(tblGem[[#This Row],[Prov]],$M$5:$M$16,0))*100000</f>
        <v>1.7003910899506889</v>
      </c>
      <c r="K1722" s="69">
        <f>tblGem[[#This Row],[Aantal]]/tblGem[[#This Row],[Inwoners]]*100000</f>
        <v>34.106412005457024</v>
      </c>
    </row>
    <row r="1723" spans="2:11" x14ac:dyDescent="0.3">
      <c r="B1723" s="63">
        <v>43913</v>
      </c>
      <c r="C1723" s="66" t="s">
        <v>296</v>
      </c>
      <c r="D1723" s="65">
        <v>41.1</v>
      </c>
      <c r="E1723" s="66">
        <v>145</v>
      </c>
      <c r="F1723" s="79">
        <f>tblGem[[#This Row],[Aantal]]-SUMIFS(tblGem[Aantal],tblGem[Datum],tblGem[[#This Row],[Datum]]-1,tblGem[Plaats],tblGem[[#This Row],[Plaats]])</f>
        <v>14</v>
      </c>
      <c r="G1723" s="59" t="str">
        <f>INDEX(tblGemProv[Grootte],MATCH(tblGem[[#This Row],[Plaats]],tblGemProv[Gemeentenaam],0))</f>
        <v>Groot</v>
      </c>
      <c r="H1723" s="59" t="str">
        <f>INDEX(tblGemProv[Provincie],MATCH(tblGem[[#This Row],[Plaats]],tblGemProv[Gemeentenaam],0))</f>
        <v>Utrecht</v>
      </c>
      <c r="I1723" s="68">
        <f>INDEX(tblGemProv[InwonerAantal],MATCH(tblGem[[#This Row],[Plaats]],tblGemProv[Gemeentenaam],0))</f>
        <v>347483</v>
      </c>
      <c r="J1723" s="69">
        <f>tblGem[[#This Row],[Aantal]]/INDEX($N$5:$N$16,MATCH(tblGem[[#This Row],[Prov]],$M$5:$M$16,0))*100000</f>
        <v>10.898011150544374</v>
      </c>
      <c r="K1723" s="69">
        <f>tblGem[[#This Row],[Aantal]]/tblGem[[#This Row],[Inwoners]]*100000</f>
        <v>41.728660107113157</v>
      </c>
    </row>
    <row r="1724" spans="2:11" x14ac:dyDescent="0.3">
      <c r="B1724" s="63">
        <v>43913</v>
      </c>
      <c r="C1724" s="66" t="s">
        <v>297</v>
      </c>
      <c r="D1724" s="65">
        <v>28.3</v>
      </c>
      <c r="E1724" s="66">
        <v>14</v>
      </c>
      <c r="F1724" s="79">
        <f>tblGem[[#This Row],[Aantal]]-SUMIFS(tblGem[Aantal],tblGem[Datum],tblGem[[#This Row],[Datum]]-1,tblGem[Plaats],tblGem[[#This Row],[Plaats]])</f>
        <v>3</v>
      </c>
      <c r="G1724" s="59" t="str">
        <f>INDEX(tblGemProv[Grootte],MATCH(tblGem[[#This Row],[Plaats]],tblGemProv[Gemeentenaam],0))</f>
        <v>Klein</v>
      </c>
      <c r="H1724" s="59" t="str">
        <f>INDEX(tblGemProv[Provincie],MATCH(tblGem[[#This Row],[Plaats]],tblGemProv[Gemeentenaam],0))</f>
        <v>Utrecht</v>
      </c>
      <c r="I1724" s="68">
        <f>INDEX(tblGemProv[InwonerAantal],MATCH(tblGem[[#This Row],[Plaats]],tblGemProv[Gemeentenaam],0))</f>
        <v>49314</v>
      </c>
      <c r="J1724" s="69">
        <f>tblGem[[#This Row],[Aantal]]/INDEX($N$5:$N$16,MATCH(tblGem[[#This Row],[Prov]],$M$5:$M$16,0))*100000</f>
        <v>1.0522217662594568</v>
      </c>
      <c r="K1724" s="69">
        <f>tblGem[[#This Row],[Aantal]]/tblGem[[#This Row],[Inwoners]]*100000</f>
        <v>28.389503994808774</v>
      </c>
    </row>
    <row r="1725" spans="2:11" x14ac:dyDescent="0.3">
      <c r="B1725" s="63">
        <v>43913</v>
      </c>
      <c r="C1725" s="66" t="s">
        <v>298</v>
      </c>
      <c r="D1725" s="65">
        <v>0</v>
      </c>
      <c r="E1725" s="66">
        <v>0</v>
      </c>
      <c r="F1725" s="79">
        <f>tblGem[[#This Row],[Aantal]]-SUMIFS(tblGem[Aantal],tblGem[Datum],tblGem[[#This Row],[Datum]]-1,tblGem[Plaats],tblGem[[#This Row],[Plaats]])</f>
        <v>0</v>
      </c>
      <c r="G1725" s="59" t="str">
        <f>INDEX(tblGemProv[Grootte],MATCH(tblGem[[#This Row],[Plaats]],tblGemProv[Gemeentenaam],0))</f>
        <v>Klein</v>
      </c>
      <c r="H1725" s="59" t="str">
        <f>INDEX(tblGemProv[Provincie],MATCH(tblGem[[#This Row],[Plaats]],tblGemProv[Gemeentenaam],0))</f>
        <v>Limburg</v>
      </c>
      <c r="I1725" s="68">
        <f>INDEX(tblGemProv[InwonerAantal],MATCH(tblGem[[#This Row],[Plaats]],tblGemProv[Gemeentenaam],0))</f>
        <v>9874</v>
      </c>
      <c r="J1725" s="69">
        <f>tblGem[[#This Row],[Aantal]]/INDEX($N$5:$N$16,MATCH(tblGem[[#This Row],[Prov]],$M$5:$M$16,0))*100000</f>
        <v>0</v>
      </c>
      <c r="K1725" s="69">
        <f>tblGem[[#This Row],[Aantal]]/tblGem[[#This Row],[Inwoners]]*100000</f>
        <v>0</v>
      </c>
    </row>
    <row r="1726" spans="2:11" x14ac:dyDescent="0.3">
      <c r="B1726" s="63">
        <v>43913</v>
      </c>
      <c r="C1726" s="66" t="s">
        <v>299</v>
      </c>
      <c r="D1726" s="65">
        <v>24.3</v>
      </c>
      <c r="E1726" s="66">
        <v>4</v>
      </c>
      <c r="F1726" s="79">
        <f>tblGem[[#This Row],[Aantal]]-SUMIFS(tblGem[Aantal],tblGem[Datum],tblGem[[#This Row],[Datum]]-1,tblGem[Plaats],tblGem[[#This Row],[Plaats]])</f>
        <v>0</v>
      </c>
      <c r="G1726" s="59" t="str">
        <f>INDEX(tblGemProv[Grootte],MATCH(tblGem[[#This Row],[Plaats]],tblGemProv[Gemeentenaam],0))</f>
        <v>Klein</v>
      </c>
      <c r="H1726" s="59" t="str">
        <f>INDEX(tblGemProv[Provincie],MATCH(tblGem[[#This Row],[Plaats]],tblGemProv[Gemeentenaam],0))</f>
        <v>Limburg</v>
      </c>
      <c r="I1726" s="68">
        <f>INDEX(tblGemProv[InwonerAantal],MATCH(tblGem[[#This Row],[Plaats]],tblGemProv[Gemeentenaam],0))</f>
        <v>16431</v>
      </c>
      <c r="J1726" s="69">
        <f>tblGem[[#This Row],[Aantal]]/INDEX($N$5:$N$16,MATCH(tblGem[[#This Row],[Prov]],$M$5:$M$16,0))*100000</f>
        <v>0.35803859297993729</v>
      </c>
      <c r="K1726" s="69">
        <f>tblGem[[#This Row],[Aantal]]/tblGem[[#This Row],[Inwoners]]*100000</f>
        <v>24.344227375083683</v>
      </c>
    </row>
    <row r="1727" spans="2:11" x14ac:dyDescent="0.3">
      <c r="B1727" s="63">
        <v>43913</v>
      </c>
      <c r="C1727" s="66" t="s">
        <v>300</v>
      </c>
      <c r="D1727" s="65">
        <v>16.2</v>
      </c>
      <c r="E1727" s="66">
        <v>5</v>
      </c>
      <c r="F1727" s="79">
        <f>tblGem[[#This Row],[Aantal]]-SUMIFS(tblGem[Aantal],tblGem[Datum],tblGem[[#This Row],[Datum]]-1,tblGem[Plaats],tblGem[[#This Row],[Plaats]])</f>
        <v>1</v>
      </c>
      <c r="G1727" s="59" t="str">
        <f>INDEX(tblGemProv[Grootte],MATCH(tblGem[[#This Row],[Plaats]],tblGemProv[Gemeentenaam],0))</f>
        <v>Klein</v>
      </c>
      <c r="H1727" s="59" t="str">
        <f>INDEX(tblGemProv[Provincie],MATCH(tblGem[[#This Row],[Plaats]],tblGemProv[Gemeentenaam],0))</f>
        <v>Noord-Brabant</v>
      </c>
      <c r="I1727" s="68">
        <f>INDEX(tblGemProv[InwonerAantal],MATCH(tblGem[[#This Row],[Plaats]],tblGemProv[Gemeentenaam],0))</f>
        <v>30654</v>
      </c>
      <c r="J1727" s="69">
        <f>tblGem[[#This Row],[Aantal]]/INDEX($N$5:$N$16,MATCH(tblGem[[#This Row],[Prov]],$M$5:$M$16,0))*100000</f>
        <v>0.1977624366863559</v>
      </c>
      <c r="K1727" s="69">
        <f>tblGem[[#This Row],[Aantal]]/tblGem[[#This Row],[Inwoners]]*100000</f>
        <v>16.311085013375088</v>
      </c>
    </row>
    <row r="1728" spans="2:11" x14ac:dyDescent="0.3">
      <c r="B1728" s="63">
        <v>43913</v>
      </c>
      <c r="C1728" s="66" t="s">
        <v>301</v>
      </c>
      <c r="D1728" s="65">
        <v>0</v>
      </c>
      <c r="E1728" s="66">
        <v>0</v>
      </c>
      <c r="F1728" s="79">
        <f>tblGem[[#This Row],[Aantal]]-SUMIFS(tblGem[Aantal],tblGem[Datum],tblGem[[#This Row],[Datum]]-1,tblGem[Plaats],tblGem[[#This Row],[Plaats]])</f>
        <v>0</v>
      </c>
      <c r="G1728" s="59" t="str">
        <f>INDEX(tblGemProv[Grootte],MATCH(tblGem[[#This Row],[Plaats]],tblGemProv[Gemeentenaam],0))</f>
        <v>Klein</v>
      </c>
      <c r="H1728" s="59" t="str">
        <f>INDEX(tblGemProv[Provincie],MATCH(tblGem[[#This Row],[Plaats]],tblGemProv[Gemeentenaam],0))</f>
        <v>Groningen</v>
      </c>
      <c r="I1728" s="68">
        <f>INDEX(tblGemProv[InwonerAantal],MATCH(tblGem[[#This Row],[Plaats]],tblGemProv[Gemeentenaam],0))</f>
        <v>27508</v>
      </c>
      <c r="J1728" s="69">
        <f>tblGem[[#This Row],[Aantal]]/INDEX($N$5:$N$16,MATCH(tblGem[[#This Row],[Prov]],$M$5:$M$16,0))*100000</f>
        <v>0</v>
      </c>
      <c r="K1728" s="69">
        <f>tblGem[[#This Row],[Aantal]]/tblGem[[#This Row],[Inwoners]]*100000</f>
        <v>0</v>
      </c>
    </row>
    <row r="1729" spans="2:11" x14ac:dyDescent="0.3">
      <c r="B1729" s="63">
        <v>43913</v>
      </c>
      <c r="C1729" s="66" t="s">
        <v>302</v>
      </c>
      <c r="D1729" s="65">
        <v>9.1</v>
      </c>
      <c r="E1729" s="66">
        <v>6</v>
      </c>
      <c r="F1729" s="79">
        <f>tblGem[[#This Row],[Aantal]]-SUMIFS(tblGem[Aantal],tblGem[Datum],tblGem[[#This Row],[Datum]]-1,tblGem[Plaats],tblGem[[#This Row],[Plaats]])</f>
        <v>3</v>
      </c>
      <c r="G1729" s="59" t="str">
        <f>INDEX(tblGemProv[Grootte],MATCH(tblGem[[#This Row],[Plaats]],tblGemProv[Gemeentenaam],0))</f>
        <v>Middelgroot</v>
      </c>
      <c r="H1729" s="59" t="str">
        <f>INDEX(tblGemProv[Provincie],MATCH(tblGem[[#This Row],[Plaats]],tblGemProv[Gemeentenaam],0))</f>
        <v>Utrecht</v>
      </c>
      <c r="I1729" s="68">
        <f>INDEX(tblGemProv[InwonerAantal],MATCH(tblGem[[#This Row],[Plaats]],tblGemProv[Gemeentenaam],0))</f>
        <v>64918</v>
      </c>
      <c r="J1729" s="69">
        <f>tblGem[[#This Row],[Aantal]]/INDEX($N$5:$N$16,MATCH(tblGem[[#This Row],[Prov]],$M$5:$M$16,0))*100000</f>
        <v>0.45095218553976724</v>
      </c>
      <c r="K1729" s="69">
        <f>tblGem[[#This Row],[Aantal]]/tblGem[[#This Row],[Inwoners]]*100000</f>
        <v>9.2424289103176314</v>
      </c>
    </row>
    <row r="1730" spans="2:11" x14ac:dyDescent="0.3">
      <c r="B1730" s="63">
        <v>43913</v>
      </c>
      <c r="C1730" s="66" t="s">
        <v>303</v>
      </c>
      <c r="D1730" s="65">
        <v>27.5</v>
      </c>
      <c r="E1730" s="66">
        <v>6</v>
      </c>
      <c r="F1730" s="79">
        <f>tblGem[[#This Row],[Aantal]]-SUMIFS(tblGem[Aantal],tblGem[Datum],tblGem[[#This Row],[Datum]]-1,tblGem[Plaats],tblGem[[#This Row],[Plaats]])</f>
        <v>1</v>
      </c>
      <c r="G1730" s="59" t="str">
        <f>INDEX(tblGemProv[Grootte],MATCH(tblGem[[#This Row],[Plaats]],tblGemProv[Gemeentenaam],0))</f>
        <v>Klein</v>
      </c>
      <c r="H1730" s="59" t="str">
        <f>INDEX(tblGemProv[Provincie],MATCH(tblGem[[#This Row],[Plaats]],tblGemProv[Gemeentenaam],0))</f>
        <v>Zeeland</v>
      </c>
      <c r="I1730" s="68">
        <f>INDEX(tblGemProv[InwonerAantal],MATCH(tblGem[[#This Row],[Plaats]],tblGemProv[Gemeentenaam],0))</f>
        <v>21867</v>
      </c>
      <c r="J1730" s="69">
        <f>tblGem[[#This Row],[Aantal]]/INDEX($N$5:$N$16,MATCH(tblGem[[#This Row],[Prov]],$M$5:$M$16,0))*100000</f>
        <v>1.569431656482799</v>
      </c>
      <c r="K1730" s="69">
        <f>tblGem[[#This Row],[Aantal]]/tblGem[[#This Row],[Inwoners]]*100000</f>
        <v>27.438606118809165</v>
      </c>
    </row>
    <row r="1731" spans="2:11" x14ac:dyDescent="0.3">
      <c r="B1731" s="63">
        <v>43913</v>
      </c>
      <c r="C1731" s="66" t="s">
        <v>304</v>
      </c>
      <c r="D1731" s="65">
        <v>24.3</v>
      </c>
      <c r="E1731" s="66">
        <v>11</v>
      </c>
      <c r="F1731" s="79">
        <f>tblGem[[#This Row],[Aantal]]-SUMIFS(tblGem[Aantal],tblGem[Datum],tblGem[[#This Row],[Datum]]-1,tblGem[Plaats],tblGem[[#This Row],[Plaats]])</f>
        <v>0</v>
      </c>
      <c r="G1731" s="59" t="str">
        <f>INDEX(tblGemProv[Grootte],MATCH(tblGem[[#This Row],[Plaats]],tblGemProv[Gemeentenaam],0))</f>
        <v>Klein</v>
      </c>
      <c r="H1731" s="59" t="str">
        <f>INDEX(tblGemProv[Provincie],MATCH(tblGem[[#This Row],[Plaats]],tblGemProv[Gemeentenaam],0))</f>
        <v>Noord-Brabant</v>
      </c>
      <c r="I1731" s="68">
        <f>INDEX(tblGemProv[InwonerAantal],MATCH(tblGem[[#This Row],[Plaats]],tblGemProv[Gemeentenaam],0))</f>
        <v>44925</v>
      </c>
      <c r="J1731" s="69">
        <f>tblGem[[#This Row],[Aantal]]/INDEX($N$5:$N$16,MATCH(tblGem[[#This Row],[Prov]],$M$5:$M$16,0))*100000</f>
        <v>0.43507736070998299</v>
      </c>
      <c r="K1731" s="69">
        <f>tblGem[[#This Row],[Aantal]]/tblGem[[#This Row],[Inwoners]]*100000</f>
        <v>24.485253199777407</v>
      </c>
    </row>
    <row r="1732" spans="2:11" x14ac:dyDescent="0.3">
      <c r="B1732" s="63">
        <v>43913</v>
      </c>
      <c r="C1732" s="66" t="s">
        <v>305</v>
      </c>
      <c r="D1732" s="65">
        <v>16.100000000000001</v>
      </c>
      <c r="E1732" s="66">
        <v>11</v>
      </c>
      <c r="F1732" s="79">
        <f>tblGem[[#This Row],[Aantal]]-SUMIFS(tblGem[Aantal],tblGem[Datum],tblGem[[#This Row],[Datum]]-1,tblGem[Plaats],tblGem[[#This Row],[Plaats]])</f>
        <v>1</v>
      </c>
      <c r="G1732" s="59" t="str">
        <f>INDEX(tblGemProv[Grootte],MATCH(tblGem[[#This Row],[Plaats]],tblGemProv[Gemeentenaam],0))</f>
        <v>Middelgroot</v>
      </c>
      <c r="H1732" s="59" t="str">
        <f>INDEX(tblGemProv[Provincie],MATCH(tblGem[[#This Row],[Plaats]],tblGemProv[Gemeentenaam],0))</f>
        <v>Noord-Holland</v>
      </c>
      <c r="I1732" s="68">
        <f>INDEX(tblGemProv[InwonerAantal],MATCH(tblGem[[#This Row],[Plaats]],tblGemProv[Gemeentenaam],0))</f>
        <v>67831</v>
      </c>
      <c r="J1732" s="69">
        <f>tblGem[[#This Row],[Aantal]]/INDEX($N$5:$N$16,MATCH(tblGem[[#This Row],[Prov]],$M$5:$M$16,0))*100000</f>
        <v>0.38853030289115992</v>
      </c>
      <c r="K1732" s="69">
        <f>tblGem[[#This Row],[Aantal]]/tblGem[[#This Row],[Inwoners]]*100000</f>
        <v>16.216774041367518</v>
      </c>
    </row>
    <row r="1733" spans="2:11" x14ac:dyDescent="0.3">
      <c r="B1733" s="63">
        <v>43913</v>
      </c>
      <c r="C1733" s="66" t="s">
        <v>306</v>
      </c>
      <c r="D1733" s="65">
        <v>34.4</v>
      </c>
      <c r="E1733" s="66">
        <v>35</v>
      </c>
      <c r="F1733" s="79">
        <f>tblGem[[#This Row],[Aantal]]-SUMIFS(tblGem[Aantal],tblGem[Datum],tblGem[[#This Row],[Datum]]-1,tblGem[Plaats],tblGem[[#This Row],[Plaats]])</f>
        <v>2</v>
      </c>
      <c r="G1733" s="59" t="str">
        <f>INDEX(tblGemProv[Grootte],MATCH(tblGem[[#This Row],[Plaats]],tblGemProv[Gemeentenaam],0))</f>
        <v>Groot</v>
      </c>
      <c r="H1733" s="59" t="str">
        <f>INDEX(tblGemProv[Provincie],MATCH(tblGem[[#This Row],[Plaats]],tblGemProv[Gemeentenaam],0))</f>
        <v>Limburg</v>
      </c>
      <c r="I1733" s="68">
        <f>INDEX(tblGemProv[InwonerAantal],MATCH(tblGem[[#This Row],[Plaats]],tblGemProv[Gemeentenaam],0))</f>
        <v>101192</v>
      </c>
      <c r="J1733" s="69">
        <f>tblGem[[#This Row],[Aantal]]/INDEX($N$5:$N$16,MATCH(tblGem[[#This Row],[Prov]],$M$5:$M$16,0))*100000</f>
        <v>3.1328376885744511</v>
      </c>
      <c r="K1733" s="69">
        <f>tblGem[[#This Row],[Aantal]]/tblGem[[#This Row],[Inwoners]]*100000</f>
        <v>34.587714443829547</v>
      </c>
    </row>
    <row r="1734" spans="2:11" x14ac:dyDescent="0.3">
      <c r="B1734" s="63">
        <v>43913</v>
      </c>
      <c r="C1734" s="66" t="s">
        <v>307</v>
      </c>
      <c r="D1734" s="65">
        <v>23.1</v>
      </c>
      <c r="E1734" s="66">
        <v>10</v>
      </c>
      <c r="F1734" s="79">
        <f>tblGem[[#This Row],[Aantal]]-SUMIFS(tblGem[Aantal],tblGem[Datum],tblGem[[#This Row],[Datum]]-1,tblGem[Plaats],tblGem[[#This Row],[Plaats]])</f>
        <v>1</v>
      </c>
      <c r="G1734" s="59" t="str">
        <f>INDEX(tblGemProv[Grootte],MATCH(tblGem[[#This Row],[Plaats]],tblGemProv[Gemeentenaam],0))</f>
        <v>Klein</v>
      </c>
      <c r="H1734" s="59" t="str">
        <f>INDEX(tblGemProv[Provincie],MATCH(tblGem[[#This Row],[Plaats]],tblGemProv[Gemeentenaam],0))</f>
        <v>Limburg</v>
      </c>
      <c r="I1734" s="68">
        <f>INDEX(tblGemProv[InwonerAantal],MATCH(tblGem[[#This Row],[Plaats]],tblGemProv[Gemeentenaam],0))</f>
        <v>43341</v>
      </c>
      <c r="J1734" s="69">
        <f>tblGem[[#This Row],[Aantal]]/INDEX($N$5:$N$16,MATCH(tblGem[[#This Row],[Prov]],$M$5:$M$16,0))*100000</f>
        <v>0.8950964824498433</v>
      </c>
      <c r="K1734" s="69">
        <f>tblGem[[#This Row],[Aantal]]/tblGem[[#This Row],[Inwoners]]*100000</f>
        <v>23.072840958907271</v>
      </c>
    </row>
    <row r="1735" spans="2:11" x14ac:dyDescent="0.3">
      <c r="B1735" s="63">
        <v>43913</v>
      </c>
      <c r="C1735" s="66" t="s">
        <v>308</v>
      </c>
      <c r="D1735" s="65">
        <v>21.5</v>
      </c>
      <c r="E1735" s="66">
        <v>12</v>
      </c>
      <c r="F1735" s="79">
        <f>tblGem[[#This Row],[Aantal]]-SUMIFS(tblGem[Aantal],tblGem[Datum],tblGem[[#This Row],[Datum]]-1,tblGem[Plaats],tblGem[[#This Row],[Plaats]])</f>
        <v>1</v>
      </c>
      <c r="G1735" s="59" t="str">
        <f>INDEX(tblGemProv[Grootte],MATCH(tblGem[[#This Row],[Plaats]],tblGemProv[Gemeentenaam],0))</f>
        <v>Middelgroot</v>
      </c>
      <c r="H1735" s="59" t="str">
        <f>INDEX(tblGemProv[Provincie],MATCH(tblGem[[#This Row],[Plaats]],tblGemProv[Gemeentenaam],0))</f>
        <v>Utrecht</v>
      </c>
      <c r="I1735" s="68">
        <f>INDEX(tblGemProv[InwonerAantal],MATCH(tblGem[[#This Row],[Plaats]],tblGemProv[Gemeentenaam],0))</f>
        <v>55001</v>
      </c>
      <c r="J1735" s="69">
        <f>tblGem[[#This Row],[Aantal]]/INDEX($N$5:$N$16,MATCH(tblGem[[#This Row],[Prov]],$M$5:$M$16,0))*100000</f>
        <v>0.90190437107953447</v>
      </c>
      <c r="K1735" s="69">
        <f>tblGem[[#This Row],[Aantal]]/tblGem[[#This Row],[Inwoners]]*100000</f>
        <v>21.817785131179434</v>
      </c>
    </row>
    <row r="1736" spans="2:11" x14ac:dyDescent="0.3">
      <c r="B1736" s="63">
        <v>43913</v>
      </c>
      <c r="C1736" s="66" t="s">
        <v>309</v>
      </c>
      <c r="D1736" s="65">
        <v>20.7</v>
      </c>
      <c r="E1736" s="66">
        <v>15</v>
      </c>
      <c r="F1736" s="79">
        <f>tblGem[[#This Row],[Aantal]]-SUMIFS(tblGem[Aantal],tblGem[Datum],tblGem[[#This Row],[Datum]]-1,tblGem[Plaats],tblGem[[#This Row],[Plaats]])</f>
        <v>0</v>
      </c>
      <c r="G1736" s="59" t="str">
        <f>INDEX(tblGemProv[Grootte],MATCH(tblGem[[#This Row],[Plaats]],tblGemProv[Gemeentenaam],0))</f>
        <v>Middelgroot</v>
      </c>
      <c r="H1736" s="59" t="str">
        <f>INDEX(tblGemProv[Provincie],MATCH(tblGem[[#This Row],[Plaats]],tblGemProv[Gemeentenaam],0))</f>
        <v>Zuid-Holland</v>
      </c>
      <c r="I1736" s="68">
        <f>INDEX(tblGemProv[InwonerAantal],MATCH(tblGem[[#This Row],[Plaats]],tblGemProv[Gemeentenaam],0))</f>
        <v>72050</v>
      </c>
      <c r="J1736" s="69">
        <f>tblGem[[#This Row],[Aantal]]/INDEX($N$5:$N$16,MATCH(tblGem[[#This Row],[Prov]],$M$5:$M$16,0))*100000</f>
        <v>0.41140863574153658</v>
      </c>
      <c r="K1736" s="69">
        <f>tblGem[[#This Row],[Aantal]]/tblGem[[#This Row],[Inwoners]]*100000</f>
        <v>20.818875780707842</v>
      </c>
    </row>
    <row r="1737" spans="2:11" x14ac:dyDescent="0.3">
      <c r="B1737" s="63">
        <v>43913</v>
      </c>
      <c r="C1737" s="66" t="s">
        <v>310</v>
      </c>
      <c r="D1737" s="65">
        <v>0</v>
      </c>
      <c r="E1737" s="66">
        <v>0</v>
      </c>
      <c r="F1737" s="79">
        <f>tblGem[[#This Row],[Aantal]]-SUMIFS(tblGem[Aantal],tblGem[Datum],tblGem[[#This Row],[Datum]]-1,tblGem[Plaats],tblGem[[#This Row],[Plaats]])</f>
        <v>0</v>
      </c>
      <c r="G1737" s="59" t="str">
        <f>INDEX(tblGemProv[Grootte],MATCH(tblGem[[#This Row],[Plaats]],tblGemProv[Gemeentenaam],0))</f>
        <v>Klein</v>
      </c>
      <c r="H1737" s="59" t="str">
        <f>INDEX(tblGemProv[Provincie],MATCH(tblGem[[#This Row],[Plaats]],tblGemProv[Gemeentenaam],0))</f>
        <v>Friesland</v>
      </c>
      <c r="I1737" s="68">
        <f>INDEX(tblGemProv[InwonerAantal],MATCH(tblGem[[#This Row],[Plaats]],tblGemProv[Gemeentenaam],0))</f>
        <v>1132</v>
      </c>
      <c r="J1737" s="69">
        <f>tblGem[[#This Row],[Aantal]]/INDEX($N$5:$N$16,MATCH(tblGem[[#This Row],[Prov]],$M$5:$M$16,0))*100000</f>
        <v>0</v>
      </c>
      <c r="K1737" s="69">
        <f>tblGem[[#This Row],[Aantal]]/tblGem[[#This Row],[Inwoners]]*100000</f>
        <v>0</v>
      </c>
    </row>
    <row r="1738" spans="2:11" x14ac:dyDescent="0.3">
      <c r="B1738" s="63">
        <v>43913</v>
      </c>
      <c r="C1738" s="66" t="s">
        <v>311</v>
      </c>
      <c r="D1738" s="65">
        <v>18</v>
      </c>
      <c r="E1738" s="66">
        <v>8</v>
      </c>
      <c r="F1738" s="79">
        <f>tblGem[[#This Row],[Aantal]]-SUMIFS(tblGem[Aantal],tblGem[Datum],tblGem[[#This Row],[Datum]]-1,tblGem[Plaats],tblGem[[#This Row],[Plaats]])</f>
        <v>2</v>
      </c>
      <c r="G1738" s="59" t="str">
        <f>INDEX(tblGemProv[Grootte],MATCH(tblGem[[#This Row],[Plaats]],tblGemProv[Gemeentenaam],0))</f>
        <v>Klein</v>
      </c>
      <c r="H1738" s="59" t="str">
        <f>INDEX(tblGemProv[Provincie],MATCH(tblGem[[#This Row],[Plaats]],tblGemProv[Gemeentenaam],0))</f>
        <v>Zeeland</v>
      </c>
      <c r="I1738" s="68">
        <f>INDEX(tblGemProv[InwonerAantal],MATCH(tblGem[[#This Row],[Plaats]],tblGemProv[Gemeentenaam],0))</f>
        <v>44485</v>
      </c>
      <c r="J1738" s="69">
        <f>tblGem[[#This Row],[Aantal]]/INDEX($N$5:$N$16,MATCH(tblGem[[#This Row],[Prov]],$M$5:$M$16,0))*100000</f>
        <v>2.0925755419770651</v>
      </c>
      <c r="K1738" s="69">
        <f>tblGem[[#This Row],[Aantal]]/tblGem[[#This Row],[Inwoners]]*100000</f>
        <v>17.98358997414859</v>
      </c>
    </row>
    <row r="1739" spans="2:11" x14ac:dyDescent="0.3">
      <c r="B1739" s="63">
        <v>43913</v>
      </c>
      <c r="C1739" s="66" t="s">
        <v>312</v>
      </c>
      <c r="D1739" s="65">
        <v>32.1</v>
      </c>
      <c r="E1739" s="66">
        <v>4</v>
      </c>
      <c r="F1739" s="79">
        <f>tblGem[[#This Row],[Aantal]]-SUMIFS(tblGem[Aantal],tblGem[Datum],tblGem[[#This Row],[Datum]]-1,tblGem[Plaats],tblGem[[#This Row],[Plaats]])</f>
        <v>0</v>
      </c>
      <c r="G1739" s="59" t="str">
        <f>INDEX(tblGemProv[Grootte],MATCH(tblGem[[#This Row],[Plaats]],tblGemProv[Gemeentenaam],0))</f>
        <v>Klein</v>
      </c>
      <c r="H1739" s="59" t="str">
        <f>INDEX(tblGemProv[Provincie],MATCH(tblGem[[#This Row],[Plaats]],tblGemProv[Gemeentenaam],0))</f>
        <v>Limburg</v>
      </c>
      <c r="I1739" s="68">
        <f>INDEX(tblGemProv[InwonerAantal],MATCH(tblGem[[#This Row],[Plaats]],tblGemProv[Gemeentenaam],0))</f>
        <v>12390</v>
      </c>
      <c r="J1739" s="69">
        <f>tblGem[[#This Row],[Aantal]]/INDEX($N$5:$N$16,MATCH(tblGem[[#This Row],[Prov]],$M$5:$M$16,0))*100000</f>
        <v>0.35803859297993729</v>
      </c>
      <c r="K1739" s="69">
        <f>tblGem[[#This Row],[Aantal]]/tblGem[[#This Row],[Inwoners]]*100000</f>
        <v>32.284100080710253</v>
      </c>
    </row>
    <row r="1740" spans="2:11" x14ac:dyDescent="0.3">
      <c r="B1740" s="63">
        <v>43913</v>
      </c>
      <c r="C1740" s="66" t="s">
        <v>313</v>
      </c>
      <c r="D1740" s="65">
        <v>11.8</v>
      </c>
      <c r="E1740" s="66">
        <v>3</v>
      </c>
      <c r="F1740" s="79">
        <f>tblGem[[#This Row],[Aantal]]-SUMIFS(tblGem[Aantal],tblGem[Datum],tblGem[[#This Row],[Datum]]-1,tblGem[Plaats],tblGem[[#This Row],[Plaats]])</f>
        <v>0</v>
      </c>
      <c r="G1740" s="59" t="str">
        <f>INDEX(tblGemProv[Grootte],MATCH(tblGem[[#This Row],[Plaats]],tblGemProv[Gemeentenaam],0))</f>
        <v>Klein</v>
      </c>
      <c r="H1740" s="59" t="str">
        <f>INDEX(tblGemProv[Provincie],MATCH(tblGem[[#This Row],[Plaats]],tblGemProv[Gemeentenaam],0))</f>
        <v>Zuid-Holland</v>
      </c>
      <c r="I1740" s="68">
        <f>INDEX(tblGemProv[InwonerAantal],MATCH(tblGem[[#This Row],[Plaats]],tblGemProv[Gemeentenaam],0))</f>
        <v>25453</v>
      </c>
      <c r="J1740" s="69">
        <f>tblGem[[#This Row],[Aantal]]/INDEX($N$5:$N$16,MATCH(tblGem[[#This Row],[Prov]],$M$5:$M$16,0))*100000</f>
        <v>8.2281727148307338E-2</v>
      </c>
      <c r="K1740" s="69">
        <f>tblGem[[#This Row],[Aantal]]/tblGem[[#This Row],[Inwoners]]*100000</f>
        <v>11.786429890386202</v>
      </c>
    </row>
    <row r="1741" spans="2:11" x14ac:dyDescent="0.3">
      <c r="B1741" s="63">
        <v>43913</v>
      </c>
      <c r="C1741" s="66" t="s">
        <v>314</v>
      </c>
      <c r="D1741" s="65">
        <v>8.1999999999999993</v>
      </c>
      <c r="E1741" s="66">
        <v>2</v>
      </c>
      <c r="F1741" s="79">
        <f>tblGem[[#This Row],[Aantal]]-SUMIFS(tblGem[Aantal],tblGem[Datum],tblGem[[#This Row],[Datum]]-1,tblGem[Plaats],tblGem[[#This Row],[Plaats]])</f>
        <v>0</v>
      </c>
      <c r="G1741" s="59" t="str">
        <f>INDEX(tblGemProv[Grootte],MATCH(tblGem[[#This Row],[Plaats]],tblGemProv[Gemeentenaam],0))</f>
        <v>Klein</v>
      </c>
      <c r="H1741" s="59" t="str">
        <f>INDEX(tblGemProv[Provincie],MATCH(tblGem[[#This Row],[Plaats]],tblGemProv[Gemeentenaam],0))</f>
        <v>Gelderland</v>
      </c>
      <c r="I1741" s="68">
        <f>INDEX(tblGemProv[InwonerAantal],MATCH(tblGem[[#This Row],[Plaats]],tblGemProv[Gemeentenaam],0))</f>
        <v>24310</v>
      </c>
      <c r="J1741" s="69">
        <f>tblGem[[#This Row],[Aantal]]/INDEX($N$5:$N$16,MATCH(tblGem[[#This Row],[Prov]],$M$5:$M$16,0))*100000</f>
        <v>9.7082524514550975E-2</v>
      </c>
      <c r="K1741" s="69">
        <f>tblGem[[#This Row],[Aantal]]/tblGem[[#This Row],[Inwoners]]*100000</f>
        <v>8.227067050596462</v>
      </c>
    </row>
    <row r="1742" spans="2:11" x14ac:dyDescent="0.3">
      <c r="B1742" s="63">
        <v>43913</v>
      </c>
      <c r="C1742" s="66" t="s">
        <v>315</v>
      </c>
      <c r="D1742" s="65">
        <v>64.400000000000006</v>
      </c>
      <c r="E1742" s="66">
        <v>17</v>
      </c>
      <c r="F1742" s="79">
        <f>tblGem[[#This Row],[Aantal]]-SUMIFS(tblGem[Aantal],tblGem[Datum],tblGem[[#This Row],[Datum]]-1,tblGem[Plaats],tblGem[[#This Row],[Plaats]])</f>
        <v>2</v>
      </c>
      <c r="G1742" s="59" t="str">
        <f>INDEX(tblGemProv[Grootte],MATCH(tblGem[[#This Row],[Plaats]],tblGemProv[Gemeentenaam],0))</f>
        <v>Klein</v>
      </c>
      <c r="H1742" s="59" t="str">
        <f>INDEX(tblGemProv[Provincie],MATCH(tblGem[[#This Row],[Plaats]],tblGemProv[Gemeentenaam],0))</f>
        <v>Noord-Brabant</v>
      </c>
      <c r="I1742" s="68">
        <f>INDEX(tblGemProv[InwonerAantal],MATCH(tblGem[[#This Row],[Plaats]],tblGemProv[Gemeentenaam],0))</f>
        <v>26418</v>
      </c>
      <c r="J1742" s="69">
        <f>tblGem[[#This Row],[Aantal]]/INDEX($N$5:$N$16,MATCH(tblGem[[#This Row],[Prov]],$M$5:$M$16,0))*100000</f>
        <v>0.67239228473361001</v>
      </c>
      <c r="K1742" s="69">
        <f>tblGem[[#This Row],[Aantal]]/tblGem[[#This Row],[Inwoners]]*100000</f>
        <v>64.350064350064343</v>
      </c>
    </row>
    <row r="1743" spans="2:11" x14ac:dyDescent="0.3">
      <c r="B1743" s="63">
        <v>43913</v>
      </c>
      <c r="C1743" s="66" t="s">
        <v>316</v>
      </c>
      <c r="D1743" s="65">
        <v>0</v>
      </c>
      <c r="E1743" s="66">
        <v>0</v>
      </c>
      <c r="F1743" s="79">
        <f>tblGem[[#This Row],[Aantal]]-SUMIFS(tblGem[Aantal],tblGem[Datum],tblGem[[#This Row],[Datum]]-1,tblGem[Plaats],tblGem[[#This Row],[Plaats]])</f>
        <v>0</v>
      </c>
      <c r="G1743" s="59" t="str">
        <f>INDEX(tblGemProv[Grootte],MATCH(tblGem[[#This Row],[Plaats]],tblGemProv[Gemeentenaam],0))</f>
        <v>Klein</v>
      </c>
      <c r="H1743" s="59" t="str">
        <f>INDEX(tblGemProv[Provincie],MATCH(tblGem[[#This Row],[Plaats]],tblGemProv[Gemeentenaam],0))</f>
        <v>Friesland</v>
      </c>
      <c r="I1743" s="68">
        <f>INDEX(tblGemProv[InwonerAantal],MATCH(tblGem[[#This Row],[Plaats]],tblGemProv[Gemeentenaam],0))</f>
        <v>46112</v>
      </c>
      <c r="J1743" s="69">
        <f>tblGem[[#This Row],[Aantal]]/INDEX($N$5:$N$16,MATCH(tblGem[[#This Row],[Prov]],$M$5:$M$16,0))*100000</f>
        <v>0</v>
      </c>
      <c r="K1743" s="69">
        <f>tblGem[[#This Row],[Aantal]]/tblGem[[#This Row],[Inwoners]]*100000</f>
        <v>0</v>
      </c>
    </row>
    <row r="1744" spans="2:11" x14ac:dyDescent="0.3">
      <c r="B1744" s="63">
        <v>43913</v>
      </c>
      <c r="C1744" s="66" t="s">
        <v>317</v>
      </c>
      <c r="D1744" s="65">
        <v>11.6</v>
      </c>
      <c r="E1744" s="66">
        <v>2</v>
      </c>
      <c r="F1744" s="79">
        <f>tblGem[[#This Row],[Aantal]]-SUMIFS(tblGem[Aantal],tblGem[Datum],tblGem[[#This Row],[Datum]]-1,tblGem[Plaats],tblGem[[#This Row],[Plaats]])</f>
        <v>0</v>
      </c>
      <c r="G1744" s="59" t="str">
        <f>INDEX(tblGemProv[Grootte],MATCH(tblGem[[#This Row],[Plaats]],tblGemProv[Gemeentenaam],0))</f>
        <v>Klein</v>
      </c>
      <c r="H1744" s="59" t="str">
        <f>INDEX(tblGemProv[Provincie],MATCH(tblGem[[#This Row],[Plaats]],tblGemProv[Gemeentenaam],0))</f>
        <v>Noord-Brabant</v>
      </c>
      <c r="I1744" s="68">
        <f>INDEX(tblGemProv[InwonerAantal],MATCH(tblGem[[#This Row],[Plaats]],tblGemProv[Gemeentenaam],0))</f>
        <v>17075</v>
      </c>
      <c r="J1744" s="69">
        <f>tblGem[[#This Row],[Aantal]]/INDEX($N$5:$N$16,MATCH(tblGem[[#This Row],[Prov]],$M$5:$M$16,0))*100000</f>
        <v>7.9104974674542361E-2</v>
      </c>
      <c r="K1744" s="69">
        <f>tblGem[[#This Row],[Aantal]]/tblGem[[#This Row],[Inwoners]]*100000</f>
        <v>11.71303074670571</v>
      </c>
    </row>
    <row r="1745" spans="2:11" x14ac:dyDescent="0.3">
      <c r="B1745" s="63">
        <v>43913</v>
      </c>
      <c r="C1745" s="66" t="s">
        <v>318</v>
      </c>
      <c r="D1745" s="65">
        <v>49.8</v>
      </c>
      <c r="E1745" s="66">
        <v>24</v>
      </c>
      <c r="F1745" s="79">
        <f>tblGem[[#This Row],[Aantal]]-SUMIFS(tblGem[Aantal],tblGem[Datum],tblGem[[#This Row],[Datum]]-1,tblGem[Plaats],tblGem[[#This Row],[Plaats]])</f>
        <v>2</v>
      </c>
      <c r="G1745" s="59" t="str">
        <f>INDEX(tblGemProv[Grootte],MATCH(tblGem[[#This Row],[Plaats]],tblGemProv[Gemeentenaam],0))</f>
        <v>Klein</v>
      </c>
      <c r="H1745" s="59" t="str">
        <f>INDEX(tblGemProv[Provincie],MATCH(tblGem[[#This Row],[Plaats]],tblGemProv[Gemeentenaam],0))</f>
        <v>Noord-Brabant</v>
      </c>
      <c r="I1745" s="68">
        <f>INDEX(tblGemProv[InwonerAantal],MATCH(tblGem[[#This Row],[Plaats]],tblGemProv[Gemeentenaam],0))</f>
        <v>47725</v>
      </c>
      <c r="J1745" s="69">
        <f>tblGem[[#This Row],[Aantal]]/INDEX($N$5:$N$16,MATCH(tblGem[[#This Row],[Prov]],$M$5:$M$16,0))*100000</f>
        <v>0.94925969609450822</v>
      </c>
      <c r="K1745" s="69">
        <f>tblGem[[#This Row],[Aantal]]/tblGem[[#This Row],[Inwoners]]*100000</f>
        <v>50.288108957569406</v>
      </c>
    </row>
    <row r="1746" spans="2:11" x14ac:dyDescent="0.3">
      <c r="B1746" s="63">
        <v>43913</v>
      </c>
      <c r="C1746" s="66" t="s">
        <v>319</v>
      </c>
      <c r="D1746" s="65">
        <v>14.1</v>
      </c>
      <c r="E1746" s="66">
        <v>4</v>
      </c>
      <c r="F1746" s="79">
        <f>tblGem[[#This Row],[Aantal]]-SUMIFS(tblGem[Aantal],tblGem[Datum],tblGem[[#This Row],[Datum]]-1,tblGem[Plaats],tblGem[[#This Row],[Plaats]])</f>
        <v>0</v>
      </c>
      <c r="G1746" s="59" t="str">
        <f>INDEX(tblGemProv[Grootte],MATCH(tblGem[[#This Row],[Plaats]],tblGemProv[Gemeentenaam],0))</f>
        <v>Klein</v>
      </c>
      <c r="H1746" s="59" t="str">
        <f>INDEX(tblGemProv[Provincie],MATCH(tblGem[[#This Row],[Plaats]],tblGemProv[Gemeentenaam],0))</f>
        <v>Zuid-Holland</v>
      </c>
      <c r="I1746" s="68">
        <f>INDEX(tblGemProv[InwonerAantal],MATCH(tblGem[[#This Row],[Plaats]],tblGemProv[Gemeentenaam],0))</f>
        <v>27578</v>
      </c>
      <c r="J1746" s="69">
        <f>tblGem[[#This Row],[Aantal]]/INDEX($N$5:$N$16,MATCH(tblGem[[#This Row],[Prov]],$M$5:$M$16,0))*100000</f>
        <v>0.10970896953107644</v>
      </c>
      <c r="K1746" s="69">
        <f>tblGem[[#This Row],[Aantal]]/tblGem[[#This Row],[Inwoners]]*100000</f>
        <v>14.504315033722534</v>
      </c>
    </row>
    <row r="1747" spans="2:11" x14ac:dyDescent="0.3">
      <c r="B1747" s="63">
        <v>43913</v>
      </c>
      <c r="C1747" s="66" t="s">
        <v>320</v>
      </c>
      <c r="D1747" s="65">
        <v>7.7</v>
      </c>
      <c r="E1747" s="66">
        <v>3</v>
      </c>
      <c r="F1747" s="79">
        <f>tblGem[[#This Row],[Aantal]]-SUMIFS(tblGem[Aantal],tblGem[Datum],tblGem[[#This Row],[Datum]]-1,tblGem[Plaats],tblGem[[#This Row],[Plaats]])</f>
        <v>0</v>
      </c>
      <c r="G1747" s="59" t="str">
        <f>INDEX(tblGemProv[Grootte],MATCH(tblGem[[#This Row],[Plaats]],tblGemProv[Gemeentenaam],0))</f>
        <v>Klein</v>
      </c>
      <c r="H1747" s="59" t="str">
        <f>INDEX(tblGemProv[Provincie],MATCH(tblGem[[#This Row],[Plaats]],tblGemProv[Gemeentenaam],0))</f>
        <v>Gelderland</v>
      </c>
      <c r="I1747" s="68">
        <f>INDEX(tblGemProv[InwonerAantal],MATCH(tblGem[[#This Row],[Plaats]],tblGemProv[Gemeentenaam],0))</f>
        <v>38412</v>
      </c>
      <c r="J1747" s="69">
        <f>tblGem[[#This Row],[Aantal]]/INDEX($N$5:$N$16,MATCH(tblGem[[#This Row],[Prov]],$M$5:$M$16,0))*100000</f>
        <v>0.14562378677182647</v>
      </c>
      <c r="K1747" s="69">
        <f>tblGem[[#This Row],[Aantal]]/tblGem[[#This Row],[Inwoners]]*100000</f>
        <v>7.8100593564511085</v>
      </c>
    </row>
    <row r="1748" spans="2:11" x14ac:dyDescent="0.3">
      <c r="B1748" s="63">
        <v>43913</v>
      </c>
      <c r="C1748" s="66" t="s">
        <v>321</v>
      </c>
      <c r="D1748" s="65">
        <v>19.100000000000001</v>
      </c>
      <c r="E1748" s="66">
        <v>5</v>
      </c>
      <c r="F1748" s="79">
        <f>tblGem[[#This Row],[Aantal]]-SUMIFS(tblGem[Aantal],tblGem[Datum],tblGem[[#This Row],[Datum]]-1,tblGem[Plaats],tblGem[[#This Row],[Plaats]])</f>
        <v>0</v>
      </c>
      <c r="G1748" s="59" t="str">
        <f>INDEX(tblGemProv[Grootte],MATCH(tblGem[[#This Row],[Plaats]],tblGemProv[Gemeentenaam],0))</f>
        <v>Klein</v>
      </c>
      <c r="H1748" s="59" t="str">
        <f>INDEX(tblGemProv[Provincie],MATCH(tblGem[[#This Row],[Plaats]],tblGemProv[Gemeentenaam],0))</f>
        <v>Zuid-Holland</v>
      </c>
      <c r="I1748" s="68">
        <f>INDEX(tblGemProv[InwonerAantal],MATCH(tblGem[[#This Row],[Plaats]],tblGemProv[Gemeentenaam],0))</f>
        <v>26084</v>
      </c>
      <c r="J1748" s="69">
        <f>tblGem[[#This Row],[Aantal]]/INDEX($N$5:$N$16,MATCH(tblGem[[#This Row],[Prov]],$M$5:$M$16,0))*100000</f>
        <v>0.13713621191384553</v>
      </c>
      <c r="K1748" s="69">
        <f>tblGem[[#This Row],[Aantal]]/tblGem[[#This Row],[Inwoners]]*100000</f>
        <v>19.16883913510198</v>
      </c>
    </row>
    <row r="1749" spans="2:11" x14ac:dyDescent="0.3">
      <c r="B1749" s="63">
        <v>43913</v>
      </c>
      <c r="C1749" s="66" t="s">
        <v>322</v>
      </c>
      <c r="D1749" s="65">
        <v>52</v>
      </c>
      <c r="E1749" s="66">
        <v>9</v>
      </c>
      <c r="F1749" s="79">
        <f>tblGem[[#This Row],[Aantal]]-SUMIFS(tblGem[Aantal],tblGem[Datum],tblGem[[#This Row],[Datum]]-1,tblGem[Plaats],tblGem[[#This Row],[Plaats]])</f>
        <v>1</v>
      </c>
      <c r="G1749" s="59" t="str">
        <f>INDEX(tblGemProv[Grootte],MATCH(tblGem[[#This Row],[Plaats]],tblGemProv[Gemeentenaam],0))</f>
        <v>Klein</v>
      </c>
      <c r="H1749" s="59" t="str">
        <f>INDEX(tblGemProv[Provincie],MATCH(tblGem[[#This Row],[Plaats]],tblGemProv[Gemeentenaam],0))</f>
        <v>Noord-Holland</v>
      </c>
      <c r="I1749" s="68">
        <f>INDEX(tblGemProv[InwonerAantal],MATCH(tblGem[[#This Row],[Plaats]],tblGemProv[Gemeentenaam],0))</f>
        <v>17259</v>
      </c>
      <c r="J1749" s="69">
        <f>tblGem[[#This Row],[Aantal]]/INDEX($N$5:$N$16,MATCH(tblGem[[#This Row],[Prov]],$M$5:$M$16,0))*100000</f>
        <v>0.31788842963822178</v>
      </c>
      <c r="K1749" s="69">
        <f>tblGem[[#This Row],[Aantal]]/tblGem[[#This Row],[Inwoners]]*100000</f>
        <v>52.146706066400135</v>
      </c>
    </row>
    <row r="1750" spans="2:11" x14ac:dyDescent="0.3">
      <c r="B1750" s="63">
        <v>43913</v>
      </c>
      <c r="C1750" s="66" t="s">
        <v>323</v>
      </c>
      <c r="D1750" s="65">
        <v>24.1</v>
      </c>
      <c r="E1750" s="66">
        <v>12</v>
      </c>
      <c r="F1750" s="79">
        <f>tblGem[[#This Row],[Aantal]]-SUMIFS(tblGem[Aantal],tblGem[Datum],tblGem[[#This Row],[Datum]]-1,tblGem[Plaats],tblGem[[#This Row],[Plaats]])</f>
        <v>5</v>
      </c>
      <c r="G1750" s="59" t="str">
        <f>INDEX(tblGemProv[Grootte],MATCH(tblGem[[#This Row],[Plaats]],tblGemProv[Gemeentenaam],0))</f>
        <v>Klein</v>
      </c>
      <c r="H1750" s="59" t="str">
        <f>INDEX(tblGemProv[Provincie],MATCH(tblGem[[#This Row],[Plaats]],tblGemProv[Gemeentenaam],0))</f>
        <v>Limburg</v>
      </c>
      <c r="I1750" s="68">
        <f>INDEX(tblGemProv[InwonerAantal],MATCH(tblGem[[#This Row],[Plaats]],tblGemProv[Gemeentenaam],0))</f>
        <v>49855</v>
      </c>
      <c r="J1750" s="69">
        <f>tblGem[[#This Row],[Aantal]]/INDEX($N$5:$N$16,MATCH(tblGem[[#This Row],[Prov]],$M$5:$M$16,0))*100000</f>
        <v>1.0741157789398119</v>
      </c>
      <c r="K1750" s="69">
        <f>tblGem[[#This Row],[Aantal]]/tblGem[[#This Row],[Inwoners]]*100000</f>
        <v>24.069802427038411</v>
      </c>
    </row>
    <row r="1751" spans="2:11" x14ac:dyDescent="0.3">
      <c r="B1751" s="63">
        <v>43913</v>
      </c>
      <c r="C1751" s="66" t="s">
        <v>324</v>
      </c>
      <c r="D1751" s="65">
        <v>5.2</v>
      </c>
      <c r="E1751" s="66">
        <v>1</v>
      </c>
      <c r="F1751" s="79">
        <f>tblGem[[#This Row],[Aantal]]-SUMIFS(tblGem[Aantal],tblGem[Datum],tblGem[[#This Row],[Datum]]-1,tblGem[Plaats],tblGem[[#This Row],[Plaats]])</f>
        <v>0</v>
      </c>
      <c r="G1751" s="59" t="str">
        <f>INDEX(tblGemProv[Grootte],MATCH(tblGem[[#This Row],[Plaats]],tblGemProv[Gemeentenaam],0))</f>
        <v>Klein</v>
      </c>
      <c r="H1751" s="59" t="str">
        <f>INDEX(tblGemProv[Provincie],MATCH(tblGem[[#This Row],[Plaats]],tblGemProv[Gemeentenaam],0))</f>
        <v>Noord-Holland</v>
      </c>
      <c r="I1751" s="68">
        <f>INDEX(tblGemProv[InwonerAantal],MATCH(tblGem[[#This Row],[Plaats]],tblGemProv[Gemeentenaam],0))</f>
        <v>19147</v>
      </c>
      <c r="J1751" s="69">
        <f>tblGem[[#This Row],[Aantal]]/INDEX($N$5:$N$16,MATCH(tblGem[[#This Row],[Prov]],$M$5:$M$16,0))*100000</f>
        <v>3.5320936626469089E-2</v>
      </c>
      <c r="K1751" s="69">
        <f>tblGem[[#This Row],[Aantal]]/tblGem[[#This Row],[Inwoners]]*100000</f>
        <v>5.2227503003081424</v>
      </c>
    </row>
    <row r="1752" spans="2:11" x14ac:dyDescent="0.3">
      <c r="B1752" s="63">
        <v>43913</v>
      </c>
      <c r="C1752" s="66" t="s">
        <v>325</v>
      </c>
      <c r="D1752" s="65">
        <v>29.6</v>
      </c>
      <c r="E1752" s="66">
        <v>15</v>
      </c>
      <c r="F1752" s="79">
        <f>tblGem[[#This Row],[Aantal]]-SUMIFS(tblGem[Aantal],tblGem[Datum],tblGem[[#This Row],[Datum]]-1,tblGem[Plaats],tblGem[[#This Row],[Plaats]])</f>
        <v>3</v>
      </c>
      <c r="G1752" s="59" t="str">
        <f>INDEX(tblGemProv[Grootte],MATCH(tblGem[[#This Row],[Plaats]],tblGemProv[Gemeentenaam],0))</f>
        <v>Middelgroot</v>
      </c>
      <c r="H1752" s="59" t="str">
        <f>INDEX(tblGemProv[Provincie],MATCH(tblGem[[#This Row],[Plaats]],tblGemProv[Gemeentenaam],0))</f>
        <v>Gelderland</v>
      </c>
      <c r="I1752" s="68">
        <f>INDEX(tblGemProv[InwonerAantal],MATCH(tblGem[[#This Row],[Plaats]],tblGemProv[Gemeentenaam],0))</f>
        <v>50349</v>
      </c>
      <c r="J1752" s="69">
        <f>tblGem[[#This Row],[Aantal]]/INDEX($N$5:$N$16,MATCH(tblGem[[#This Row],[Prov]],$M$5:$M$16,0))*100000</f>
        <v>0.72811893385913229</v>
      </c>
      <c r="K1752" s="69">
        <f>tblGem[[#This Row],[Aantal]]/tblGem[[#This Row],[Inwoners]]*100000</f>
        <v>29.792051480664959</v>
      </c>
    </row>
    <row r="1753" spans="2:11" x14ac:dyDescent="0.3">
      <c r="B1753" s="63">
        <v>43913</v>
      </c>
      <c r="C1753" s="66" t="s">
        <v>326</v>
      </c>
      <c r="D1753" s="65">
        <v>36.700000000000003</v>
      </c>
      <c r="E1753" s="66">
        <v>7</v>
      </c>
      <c r="F1753" s="79">
        <f>tblGem[[#This Row],[Aantal]]-SUMIFS(tblGem[Aantal],tblGem[Datum],tblGem[[#This Row],[Datum]]-1,tblGem[Plaats],tblGem[[#This Row],[Plaats]])</f>
        <v>1</v>
      </c>
      <c r="G1753" s="59" t="str">
        <f>INDEX(tblGemProv[Grootte],MATCH(tblGem[[#This Row],[Plaats]],tblGemProv[Gemeentenaam],0))</f>
        <v>Klein</v>
      </c>
      <c r="H1753" s="59" t="str">
        <f>INDEX(tblGemProv[Provincie],MATCH(tblGem[[#This Row],[Plaats]],tblGemProv[Gemeentenaam],0))</f>
        <v>Gelderland</v>
      </c>
      <c r="I1753" s="68">
        <f>INDEX(tblGemProv[InwonerAantal],MATCH(tblGem[[#This Row],[Plaats]],tblGemProv[Gemeentenaam],0))</f>
        <v>18891</v>
      </c>
      <c r="J1753" s="69">
        <f>tblGem[[#This Row],[Aantal]]/INDEX($N$5:$N$16,MATCH(tblGem[[#This Row],[Prov]],$M$5:$M$16,0))*100000</f>
        <v>0.33978883580092839</v>
      </c>
      <c r="K1753" s="69">
        <f>tblGem[[#This Row],[Aantal]]/tblGem[[#This Row],[Inwoners]]*100000</f>
        <v>37.054682123762639</v>
      </c>
    </row>
    <row r="1754" spans="2:11" x14ac:dyDescent="0.3">
      <c r="B1754" s="63">
        <v>43913</v>
      </c>
      <c r="C1754" s="66" t="s">
        <v>327</v>
      </c>
      <c r="D1754" s="65">
        <v>12.7</v>
      </c>
      <c r="E1754" s="66">
        <v>8</v>
      </c>
      <c r="F1754" s="79">
        <f>tblGem[[#This Row],[Aantal]]-SUMIFS(tblGem[Aantal],tblGem[Datum],tblGem[[#This Row],[Datum]]-1,tblGem[Plaats],tblGem[[#This Row],[Plaats]])</f>
        <v>2</v>
      </c>
      <c r="G1754" s="59" t="str">
        <f>INDEX(tblGemProv[Grootte],MATCH(tblGem[[#This Row],[Plaats]],tblGemProv[Gemeentenaam],0))</f>
        <v>Middelgroot</v>
      </c>
      <c r="H1754" s="59" t="str">
        <f>INDEX(tblGemProv[Provincie],MATCH(tblGem[[#This Row],[Plaats]],tblGemProv[Gemeentenaam],0))</f>
        <v>Groningen</v>
      </c>
      <c r="I1754" s="68">
        <f>INDEX(tblGemProv[InwonerAantal],MATCH(tblGem[[#This Row],[Plaats]],tblGemProv[Gemeentenaam],0))</f>
        <v>62844</v>
      </c>
      <c r="J1754" s="69">
        <f>tblGem[[#This Row],[Aantal]]/INDEX($N$5:$N$16,MATCH(tblGem[[#This Row],[Prov]],$M$5:$M$16,0))*100000</f>
        <v>1.372346867532503</v>
      </c>
      <c r="K1754" s="69">
        <f>tblGem[[#This Row],[Aantal]]/tblGem[[#This Row],[Inwoners]]*100000</f>
        <v>12.72993444083763</v>
      </c>
    </row>
    <row r="1755" spans="2:11" x14ac:dyDescent="0.3">
      <c r="B1755" s="63">
        <v>43913</v>
      </c>
      <c r="C1755" s="66" t="s">
        <v>328</v>
      </c>
      <c r="D1755" s="65">
        <v>10.3</v>
      </c>
      <c r="E1755" s="66">
        <v>2</v>
      </c>
      <c r="F1755" s="79">
        <f>tblGem[[#This Row],[Aantal]]-SUMIFS(tblGem[Aantal],tblGem[Datum],tblGem[[#This Row],[Datum]]-1,tblGem[Plaats],tblGem[[#This Row],[Plaats]])</f>
        <v>1</v>
      </c>
      <c r="G1755" s="59" t="str">
        <f>INDEX(tblGemProv[Grootte],MATCH(tblGem[[#This Row],[Plaats]],tblGemProv[Gemeentenaam],0))</f>
        <v>Klein</v>
      </c>
      <c r="H1755" s="59" t="str">
        <f>INDEX(tblGemProv[Provincie],MATCH(tblGem[[#This Row],[Plaats]],tblGemProv[Gemeentenaam],0))</f>
        <v>Drenthe</v>
      </c>
      <c r="I1755" s="68">
        <f>INDEX(tblGemProv[InwonerAantal],MATCH(tblGem[[#This Row],[Plaats]],tblGemProv[Gemeentenaam],0))</f>
        <v>19152</v>
      </c>
      <c r="J1755" s="69">
        <f>tblGem[[#This Row],[Aantal]]/INDEX($N$5:$N$16,MATCH(tblGem[[#This Row],[Prov]],$M$5:$M$16,0))*100000</f>
        <v>0.40642145905303795</v>
      </c>
      <c r="K1755" s="69">
        <f>tblGem[[#This Row],[Aantal]]/tblGem[[#This Row],[Inwoners]]*100000</f>
        <v>10.442773600668337</v>
      </c>
    </row>
    <row r="1756" spans="2:11" x14ac:dyDescent="0.3">
      <c r="B1756" s="63">
        <v>43913</v>
      </c>
      <c r="C1756" s="66" t="s">
        <v>329</v>
      </c>
      <c r="D1756" s="65">
        <v>13.4</v>
      </c>
      <c r="E1756" s="66">
        <v>2</v>
      </c>
      <c r="F1756" s="79">
        <f>tblGem[[#This Row],[Aantal]]-SUMIFS(tblGem[Aantal],tblGem[Datum],tblGem[[#This Row],[Datum]]-1,tblGem[Plaats],tblGem[[#This Row],[Plaats]])</f>
        <v>0</v>
      </c>
      <c r="G1756" s="59" t="str">
        <f>INDEX(tblGemProv[Grootte],MATCH(tblGem[[#This Row],[Plaats]],tblGemProv[Gemeentenaam],0))</f>
        <v>Klein</v>
      </c>
      <c r="H1756" s="59" t="str">
        <f>INDEX(tblGemProv[Provincie],MATCH(tblGem[[#This Row],[Plaats]],tblGemProv[Gemeentenaam],0))</f>
        <v>Gelderland</v>
      </c>
      <c r="I1756" s="68">
        <f>INDEX(tblGemProv[InwonerAantal],MATCH(tblGem[[#This Row],[Plaats]],tblGemProv[Gemeentenaam],0))</f>
        <v>15015</v>
      </c>
      <c r="J1756" s="69">
        <f>tblGem[[#This Row],[Aantal]]/INDEX($N$5:$N$16,MATCH(tblGem[[#This Row],[Prov]],$M$5:$M$16,0))*100000</f>
        <v>9.7082524514550975E-2</v>
      </c>
      <c r="K1756" s="69">
        <f>tblGem[[#This Row],[Aantal]]/tblGem[[#This Row],[Inwoners]]*100000</f>
        <v>13.32001332001332</v>
      </c>
    </row>
    <row r="1757" spans="2:11" x14ac:dyDescent="0.3">
      <c r="B1757" s="63">
        <v>43913</v>
      </c>
      <c r="C1757" s="66" t="s">
        <v>330</v>
      </c>
      <c r="D1757" s="65">
        <v>0</v>
      </c>
      <c r="E1757" s="66">
        <v>0</v>
      </c>
      <c r="F1757" s="79">
        <f>tblGem[[#This Row],[Aantal]]-SUMIFS(tblGem[Aantal],tblGem[Datum],tblGem[[#This Row],[Datum]]-1,tblGem[Plaats],tblGem[[#This Row],[Plaats]])</f>
        <v>0</v>
      </c>
      <c r="G1757" s="59" t="str">
        <f>INDEX(tblGemProv[Grootte],MATCH(tblGem[[#This Row],[Plaats]],tblGemProv[Gemeentenaam],0))</f>
        <v>Klein</v>
      </c>
      <c r="H1757" s="59" t="str">
        <f>INDEX(tblGemProv[Provincie],MATCH(tblGem[[#This Row],[Plaats]],tblGemProv[Gemeentenaam],0))</f>
        <v>Groningen</v>
      </c>
      <c r="I1757" s="68">
        <f>INDEX(tblGemProv[InwonerAantal],MATCH(tblGem[[#This Row],[Plaats]],tblGemProv[Gemeentenaam],0))</f>
        <v>24684</v>
      </c>
      <c r="J1757" s="69">
        <f>tblGem[[#This Row],[Aantal]]/INDEX($N$5:$N$16,MATCH(tblGem[[#This Row],[Prov]],$M$5:$M$16,0))*100000</f>
        <v>0</v>
      </c>
      <c r="K1757" s="69">
        <f>tblGem[[#This Row],[Aantal]]/tblGem[[#This Row],[Inwoners]]*100000</f>
        <v>0</v>
      </c>
    </row>
    <row r="1758" spans="2:11" x14ac:dyDescent="0.3">
      <c r="B1758" s="63">
        <v>43913</v>
      </c>
      <c r="C1758" s="66" t="s">
        <v>331</v>
      </c>
      <c r="D1758" s="65">
        <v>19.3</v>
      </c>
      <c r="E1758" s="66">
        <v>21</v>
      </c>
      <c r="F1758" s="79">
        <f>tblGem[[#This Row],[Aantal]]-SUMIFS(tblGem[Aantal],tblGem[Datum],tblGem[[#This Row],[Datum]]-1,tblGem[Plaats],tblGem[[#This Row],[Plaats]])</f>
        <v>6</v>
      </c>
      <c r="G1758" s="59" t="str">
        <f>INDEX(tblGemProv[Grootte],MATCH(tblGem[[#This Row],[Plaats]],tblGemProv[Gemeentenaam],0))</f>
        <v>Groot</v>
      </c>
      <c r="H1758" s="59" t="str">
        <f>INDEX(tblGemProv[Provincie],MATCH(tblGem[[#This Row],[Plaats]],tblGemProv[Gemeentenaam],0))</f>
        <v>Zuid-Holland</v>
      </c>
      <c r="I1758" s="68">
        <f>INDEX(tblGemProv[InwonerAantal],MATCH(tblGem[[#This Row],[Plaats]],tblGemProv[Gemeentenaam],0))</f>
        <v>107492</v>
      </c>
      <c r="J1758" s="69">
        <f>tblGem[[#This Row],[Aantal]]/INDEX($N$5:$N$16,MATCH(tblGem[[#This Row],[Prov]],$M$5:$M$16,0))*100000</f>
        <v>0.57597209003815131</v>
      </c>
      <c r="K1758" s="69">
        <f>tblGem[[#This Row],[Aantal]]/tblGem[[#This Row],[Inwoners]]*100000</f>
        <v>19.536337587913518</v>
      </c>
    </row>
    <row r="1759" spans="2:11" x14ac:dyDescent="0.3">
      <c r="B1759" s="63">
        <v>43913</v>
      </c>
      <c r="C1759" s="66" t="s">
        <v>332</v>
      </c>
      <c r="D1759" s="65">
        <v>3.9</v>
      </c>
      <c r="E1759" s="66">
        <v>1</v>
      </c>
      <c r="F1759" s="79">
        <f>tblGem[[#This Row],[Aantal]]-SUMIFS(tblGem[Aantal],tblGem[Datum],tblGem[[#This Row],[Datum]]-1,tblGem[Plaats],tblGem[[#This Row],[Plaats]])</f>
        <v>0</v>
      </c>
      <c r="G1759" s="59" t="str">
        <f>INDEX(tblGemProv[Grootte],MATCH(tblGem[[#This Row],[Plaats]],tblGemProv[Gemeentenaam],0))</f>
        <v>Klein</v>
      </c>
      <c r="H1759" s="59" t="str">
        <f>INDEX(tblGemProv[Provincie],MATCH(tblGem[[#This Row],[Plaats]],tblGemProv[Gemeentenaam],0))</f>
        <v>Friesland</v>
      </c>
      <c r="I1759" s="68">
        <f>INDEX(tblGemProv[InwonerAantal],MATCH(tblGem[[#This Row],[Plaats]],tblGemProv[Gemeentenaam],0))</f>
        <v>25720</v>
      </c>
      <c r="J1759" s="69">
        <f>tblGem[[#This Row],[Aantal]]/INDEX($N$5:$N$16,MATCH(tblGem[[#This Row],[Prov]],$M$5:$M$16,0))*100000</f>
        <v>0.15449551036046894</v>
      </c>
      <c r="K1759" s="69">
        <f>tblGem[[#This Row],[Aantal]]/tblGem[[#This Row],[Inwoners]]*100000</f>
        <v>3.888024883359253</v>
      </c>
    </row>
    <row r="1760" spans="2:11" x14ac:dyDescent="0.3">
      <c r="B1760" s="63">
        <v>43913</v>
      </c>
      <c r="C1760" s="66" t="s">
        <v>333</v>
      </c>
      <c r="D1760" s="65">
        <v>47.9</v>
      </c>
      <c r="E1760" s="66">
        <v>7</v>
      </c>
      <c r="F1760" s="79">
        <f>tblGem[[#This Row],[Aantal]]-SUMIFS(tblGem[Aantal],tblGem[Datum],tblGem[[#This Row],[Datum]]-1,tblGem[Plaats],tblGem[[#This Row],[Plaats]])</f>
        <v>2</v>
      </c>
      <c r="G1760" s="59" t="str">
        <f>INDEX(tblGemProv[Grootte],MATCH(tblGem[[#This Row],[Plaats]],tblGemProv[Gemeentenaam],0))</f>
        <v>Klein</v>
      </c>
      <c r="H1760" s="59" t="str">
        <f>INDEX(tblGemProv[Provincie],MATCH(tblGem[[#This Row],[Plaats]],tblGemProv[Gemeentenaam],0))</f>
        <v>Zuid-Holland</v>
      </c>
      <c r="I1760" s="68">
        <f>INDEX(tblGemProv[InwonerAantal],MATCH(tblGem[[#This Row],[Plaats]],tblGemProv[Gemeentenaam],0))</f>
        <v>14508</v>
      </c>
      <c r="J1760" s="69">
        <f>tblGem[[#This Row],[Aantal]]/INDEX($N$5:$N$16,MATCH(tblGem[[#This Row],[Prov]],$M$5:$M$16,0))*100000</f>
        <v>0.19199069667938376</v>
      </c>
      <c r="K1760" s="69">
        <f>tblGem[[#This Row],[Aantal]]/tblGem[[#This Row],[Inwoners]]*100000</f>
        <v>48.249241797628898</v>
      </c>
    </row>
    <row r="1761" spans="2:11" x14ac:dyDescent="0.3">
      <c r="B1761" s="63">
        <v>43913</v>
      </c>
      <c r="C1761" s="66" t="s">
        <v>334</v>
      </c>
      <c r="D1761" s="65">
        <v>0</v>
      </c>
      <c r="E1761" s="66">
        <v>0</v>
      </c>
      <c r="F1761" s="79">
        <f>tblGem[[#This Row],[Aantal]]-SUMIFS(tblGem[Aantal],tblGem[Datum],tblGem[[#This Row],[Datum]]-1,tblGem[Plaats],tblGem[[#This Row],[Plaats]])</f>
        <v>0</v>
      </c>
      <c r="G1761" s="59" t="str">
        <f>INDEX(tblGemProv[Grootte],MATCH(tblGem[[#This Row],[Plaats]],tblGemProv[Gemeentenaam],0))</f>
        <v>Klein</v>
      </c>
      <c r="H1761" s="59" t="str">
        <f>INDEX(tblGemProv[Provincie],MATCH(tblGem[[#This Row],[Plaats]],tblGemProv[Gemeentenaam],0))</f>
        <v>Overijssel</v>
      </c>
      <c r="I1761" s="68">
        <f>INDEX(tblGemProv[InwonerAantal],MATCH(tblGem[[#This Row],[Plaats]],tblGemProv[Gemeentenaam],0))</f>
        <v>24258</v>
      </c>
      <c r="J1761" s="69">
        <f>tblGem[[#This Row],[Aantal]]/INDEX($N$5:$N$16,MATCH(tblGem[[#This Row],[Prov]],$M$5:$M$16,0))*100000</f>
        <v>0</v>
      </c>
      <c r="K1761" s="69">
        <f>tblGem[[#This Row],[Aantal]]/tblGem[[#This Row],[Inwoners]]*100000</f>
        <v>0</v>
      </c>
    </row>
    <row r="1762" spans="2:11" x14ac:dyDescent="0.3">
      <c r="B1762" s="63">
        <v>43913</v>
      </c>
      <c r="C1762" s="66" t="s">
        <v>335</v>
      </c>
      <c r="D1762" s="65">
        <v>51.3</v>
      </c>
      <c r="E1762" s="66">
        <v>21</v>
      </c>
      <c r="F1762" s="79">
        <f>tblGem[[#This Row],[Aantal]]-SUMIFS(tblGem[Aantal],tblGem[Datum],tblGem[[#This Row],[Datum]]-1,tblGem[Plaats],tblGem[[#This Row],[Plaats]])</f>
        <v>1</v>
      </c>
      <c r="G1762" s="59" t="str">
        <f>INDEX(tblGemProv[Grootte],MATCH(tblGem[[#This Row],[Plaats]],tblGemProv[Gemeentenaam],0))</f>
        <v>Klein</v>
      </c>
      <c r="H1762" s="59" t="str">
        <f>INDEX(tblGemProv[Provincie],MATCH(tblGem[[#This Row],[Plaats]],tblGemProv[Gemeentenaam],0))</f>
        <v>Gelderland</v>
      </c>
      <c r="I1762" s="68">
        <f>INDEX(tblGemProv[InwonerAantal],MATCH(tblGem[[#This Row],[Plaats]],tblGemProv[Gemeentenaam],0))</f>
        <v>40847</v>
      </c>
      <c r="J1762" s="69">
        <f>tblGem[[#This Row],[Aantal]]/INDEX($N$5:$N$16,MATCH(tblGem[[#This Row],[Prov]],$M$5:$M$16,0))*100000</f>
        <v>1.0193665074027851</v>
      </c>
      <c r="K1762" s="69">
        <f>tblGem[[#This Row],[Aantal]]/tblGem[[#This Row],[Inwoners]]*100000</f>
        <v>51.411364359683702</v>
      </c>
    </row>
    <row r="1763" spans="2:11" x14ac:dyDescent="0.3">
      <c r="B1763" s="63">
        <v>43913</v>
      </c>
      <c r="C1763" s="66" t="s">
        <v>336</v>
      </c>
      <c r="D1763" s="65">
        <v>4.2</v>
      </c>
      <c r="E1763" s="66">
        <v>1</v>
      </c>
      <c r="F1763" s="79">
        <f>tblGem[[#This Row],[Aantal]]-SUMIFS(tblGem[Aantal],tblGem[Datum],tblGem[[#This Row],[Datum]]-1,tblGem[Plaats],tblGem[[#This Row],[Plaats]])</f>
        <v>0</v>
      </c>
      <c r="G1763" s="59" t="str">
        <f>INDEX(tblGemProv[Grootte],MATCH(tblGem[[#This Row],[Plaats]],tblGemProv[Gemeentenaam],0))</f>
        <v>Klein</v>
      </c>
      <c r="H1763" s="59" t="str">
        <f>INDEX(tblGemProv[Provincie],MATCH(tblGem[[#This Row],[Plaats]],tblGemProv[Gemeentenaam],0))</f>
        <v>Noord-Holland</v>
      </c>
      <c r="I1763" s="68">
        <f>INDEX(tblGemProv[InwonerAantal],MATCH(tblGem[[#This Row],[Plaats]],tblGemProv[Gemeentenaam],0))</f>
        <v>23659</v>
      </c>
      <c r="J1763" s="69">
        <f>tblGem[[#This Row],[Aantal]]/INDEX($N$5:$N$16,MATCH(tblGem[[#This Row],[Prov]],$M$5:$M$16,0))*100000</f>
        <v>3.5320936626469089E-2</v>
      </c>
      <c r="K1763" s="69">
        <f>tblGem[[#This Row],[Aantal]]/tblGem[[#This Row],[Inwoners]]*100000</f>
        <v>4.2267213322625636</v>
      </c>
    </row>
    <row r="1764" spans="2:11" x14ac:dyDescent="0.3">
      <c r="B1764" s="63">
        <v>43913</v>
      </c>
      <c r="C1764" s="66" t="s">
        <v>337</v>
      </c>
      <c r="D1764" s="65">
        <v>25.3</v>
      </c>
      <c r="E1764" s="66">
        <v>6</v>
      </c>
      <c r="F1764" s="79">
        <f>tblGem[[#This Row],[Aantal]]-SUMIFS(tblGem[Aantal],tblGem[Datum],tblGem[[#This Row],[Datum]]-1,tblGem[Plaats],tblGem[[#This Row],[Plaats]])</f>
        <v>0</v>
      </c>
      <c r="G1764" s="59" t="str">
        <f>INDEX(tblGemProv[Grootte],MATCH(tblGem[[#This Row],[Plaats]],tblGemProv[Gemeentenaam],0))</f>
        <v>Klein</v>
      </c>
      <c r="H1764" s="59" t="str">
        <f>INDEX(tblGemProv[Provincie],MATCH(tblGem[[#This Row],[Plaats]],tblGemProv[Gemeentenaam],0))</f>
        <v>Utrecht</v>
      </c>
      <c r="I1764" s="68">
        <f>INDEX(tblGemProv[InwonerAantal],MATCH(tblGem[[#This Row],[Plaats]],tblGemProv[Gemeentenaam],0))</f>
        <v>23678</v>
      </c>
      <c r="J1764" s="69">
        <f>tblGem[[#This Row],[Aantal]]/INDEX($N$5:$N$16,MATCH(tblGem[[#This Row],[Prov]],$M$5:$M$16,0))*100000</f>
        <v>0.45095218553976724</v>
      </c>
      <c r="K1764" s="69">
        <f>tblGem[[#This Row],[Aantal]]/tblGem[[#This Row],[Inwoners]]*100000</f>
        <v>25.3399780386857</v>
      </c>
    </row>
    <row r="1765" spans="2:11" x14ac:dyDescent="0.3">
      <c r="B1765" s="63">
        <v>43913</v>
      </c>
      <c r="C1765" s="66" t="s">
        <v>338</v>
      </c>
      <c r="D1765" s="65">
        <v>6.9</v>
      </c>
      <c r="E1765" s="66">
        <v>2</v>
      </c>
      <c r="F1765" s="79">
        <f>tblGem[[#This Row],[Aantal]]-SUMIFS(tblGem[Aantal],tblGem[Datum],tblGem[[#This Row],[Datum]]-1,tblGem[Plaats],tblGem[[#This Row],[Plaats]])</f>
        <v>0</v>
      </c>
      <c r="G1765" s="59" t="str">
        <f>INDEX(tblGemProv[Grootte],MATCH(tblGem[[#This Row],[Plaats]],tblGemProv[Gemeentenaam],0))</f>
        <v>Klein</v>
      </c>
      <c r="H1765" s="59" t="str">
        <f>INDEX(tblGemProv[Provincie],MATCH(tblGem[[#This Row],[Plaats]],tblGemProv[Gemeentenaam],0))</f>
        <v>Gelderland</v>
      </c>
      <c r="I1765" s="68">
        <f>INDEX(tblGemProv[InwonerAantal],MATCH(tblGem[[#This Row],[Plaats]],tblGemProv[Gemeentenaam],0))</f>
        <v>28987</v>
      </c>
      <c r="J1765" s="69">
        <f>tblGem[[#This Row],[Aantal]]/INDEX($N$5:$N$16,MATCH(tblGem[[#This Row],[Prov]],$M$5:$M$16,0))*100000</f>
        <v>9.7082524514550975E-2</v>
      </c>
      <c r="K1765" s="69">
        <f>tblGem[[#This Row],[Aantal]]/tblGem[[#This Row],[Inwoners]]*100000</f>
        <v>6.8996446682995822</v>
      </c>
    </row>
    <row r="1766" spans="2:11" x14ac:dyDescent="0.3">
      <c r="B1766" s="63">
        <v>43913</v>
      </c>
      <c r="C1766" s="66" t="s">
        <v>339</v>
      </c>
      <c r="D1766" s="65">
        <v>13.7</v>
      </c>
      <c r="E1766" s="66">
        <v>3</v>
      </c>
      <c r="F1766" s="79">
        <f>tblGem[[#This Row],[Aantal]]-SUMIFS(tblGem[Aantal],tblGem[Datum],tblGem[[#This Row],[Datum]]-1,tblGem[Plaats],tblGem[[#This Row],[Plaats]])</f>
        <v>1</v>
      </c>
      <c r="G1766" s="59" t="str">
        <f>INDEX(tblGemProv[Grootte],MATCH(tblGem[[#This Row],[Plaats]],tblGemProv[Gemeentenaam],0))</f>
        <v>Klein</v>
      </c>
      <c r="H1766" s="59" t="str">
        <f>INDEX(tblGemProv[Provincie],MATCH(tblGem[[#This Row],[Plaats]],tblGemProv[Gemeentenaam],0))</f>
        <v>Noord-Brabant</v>
      </c>
      <c r="I1766" s="68">
        <f>INDEX(tblGemProv[InwonerAantal],MATCH(tblGem[[#This Row],[Plaats]],tblGemProv[Gemeentenaam],0))</f>
        <v>21800</v>
      </c>
      <c r="J1766" s="69">
        <f>tblGem[[#This Row],[Aantal]]/INDEX($N$5:$N$16,MATCH(tblGem[[#This Row],[Prov]],$M$5:$M$16,0))*100000</f>
        <v>0.11865746201181353</v>
      </c>
      <c r="K1766" s="69">
        <f>tblGem[[#This Row],[Aantal]]/tblGem[[#This Row],[Inwoners]]*100000</f>
        <v>13.761467889908259</v>
      </c>
    </row>
    <row r="1767" spans="2:11" x14ac:dyDescent="0.3">
      <c r="B1767" s="63">
        <v>43913</v>
      </c>
      <c r="C1767" s="66" t="s">
        <v>340</v>
      </c>
      <c r="D1767" s="65">
        <v>26.8</v>
      </c>
      <c r="E1767" s="66">
        <v>14</v>
      </c>
      <c r="F1767" s="79">
        <f>tblGem[[#This Row],[Aantal]]-SUMIFS(tblGem[Aantal],tblGem[Datum],tblGem[[#This Row],[Datum]]-1,tblGem[Plaats],tblGem[[#This Row],[Plaats]])</f>
        <v>7</v>
      </c>
      <c r="G1767" s="59" t="str">
        <f>INDEX(tblGemProv[Grootte],MATCH(tblGem[[#This Row],[Plaats]],tblGemProv[Gemeentenaam],0))</f>
        <v>Middelgroot</v>
      </c>
      <c r="H1767" s="59" t="str">
        <f>INDEX(tblGemProv[Provincie],MATCH(tblGem[[#This Row],[Plaats]],tblGemProv[Gemeentenaam],0))</f>
        <v>Utrecht</v>
      </c>
      <c r="I1767" s="68">
        <f>INDEX(tblGemProv[InwonerAantal],MATCH(tblGem[[#This Row],[Plaats]],tblGemProv[Gemeentenaam],0))</f>
        <v>51758</v>
      </c>
      <c r="J1767" s="69">
        <f>tblGem[[#This Row],[Aantal]]/INDEX($N$5:$N$16,MATCH(tblGem[[#This Row],[Prov]],$M$5:$M$16,0))*100000</f>
        <v>1.0522217662594568</v>
      </c>
      <c r="K1767" s="69">
        <f>tblGem[[#This Row],[Aantal]]/tblGem[[#This Row],[Inwoners]]*100000</f>
        <v>27.048958615093319</v>
      </c>
    </row>
    <row r="1768" spans="2:11" x14ac:dyDescent="0.3">
      <c r="B1768" s="63">
        <v>43913</v>
      </c>
      <c r="C1768" s="66" t="s">
        <v>341</v>
      </c>
      <c r="D1768" s="65">
        <v>12.2</v>
      </c>
      <c r="E1768" s="66">
        <v>2</v>
      </c>
      <c r="F1768" s="79">
        <f>tblGem[[#This Row],[Aantal]]-SUMIFS(tblGem[Aantal],tblGem[Datum],tblGem[[#This Row],[Datum]]-1,tblGem[Plaats],tblGem[[#This Row],[Plaats]])</f>
        <v>1</v>
      </c>
      <c r="G1768" s="59" t="str">
        <f>INDEX(tblGemProv[Grootte],MATCH(tblGem[[#This Row],[Plaats]],tblGemProv[Gemeentenaam],0))</f>
        <v>Klein</v>
      </c>
      <c r="H1768" s="59" t="str">
        <f>INDEX(tblGemProv[Provincie],MATCH(tblGem[[#This Row],[Plaats]],tblGemProv[Gemeentenaam],0))</f>
        <v>Noord-Holland</v>
      </c>
      <c r="I1768" s="68">
        <f>INDEX(tblGemProv[InwonerAantal],MATCH(tblGem[[#This Row],[Plaats]],tblGemProv[Gemeentenaam],0))</f>
        <v>15995</v>
      </c>
      <c r="J1768" s="69">
        <f>tblGem[[#This Row],[Aantal]]/INDEX($N$5:$N$16,MATCH(tblGem[[#This Row],[Prov]],$M$5:$M$16,0))*100000</f>
        <v>7.0641873252938178E-2</v>
      </c>
      <c r="K1768" s="69">
        <f>tblGem[[#This Row],[Aantal]]/tblGem[[#This Row],[Inwoners]]*100000</f>
        <v>12.503907471084714</v>
      </c>
    </row>
    <row r="1769" spans="2:11" x14ac:dyDescent="0.3">
      <c r="B1769" s="63">
        <v>43913</v>
      </c>
      <c r="C1769" s="66" t="s">
        <v>342</v>
      </c>
      <c r="D1769" s="65">
        <v>30.4</v>
      </c>
      <c r="E1769" s="66">
        <v>4</v>
      </c>
      <c r="F1769" s="79">
        <f>tblGem[[#This Row],[Aantal]]-SUMIFS(tblGem[Aantal],tblGem[Datum],tblGem[[#This Row],[Datum]]-1,tblGem[Plaats],tblGem[[#This Row],[Plaats]])</f>
        <v>1</v>
      </c>
      <c r="G1769" s="59" t="str">
        <f>INDEX(tblGemProv[Grootte],MATCH(tblGem[[#This Row],[Plaats]],tblGemProv[Gemeentenaam],0))</f>
        <v>Klein</v>
      </c>
      <c r="H1769" s="59" t="str">
        <f>INDEX(tblGemProv[Provincie],MATCH(tblGem[[#This Row],[Plaats]],tblGemProv[Gemeentenaam],0))</f>
        <v>Utrecht</v>
      </c>
      <c r="I1769" s="68">
        <f>INDEX(tblGemProv[InwonerAantal],MATCH(tblGem[[#This Row],[Plaats]],tblGemProv[Gemeentenaam],0))</f>
        <v>13021</v>
      </c>
      <c r="J1769" s="69">
        <f>tblGem[[#This Row],[Aantal]]/INDEX($N$5:$N$16,MATCH(tblGem[[#This Row],[Prov]],$M$5:$M$16,0))*100000</f>
        <v>0.30063479035984481</v>
      </c>
      <c r="K1769" s="69">
        <f>tblGem[[#This Row],[Aantal]]/tblGem[[#This Row],[Inwoners]]*100000</f>
        <v>30.719606789033104</v>
      </c>
    </row>
    <row r="1770" spans="2:11" x14ac:dyDescent="0.3">
      <c r="B1770" s="63">
        <v>43913</v>
      </c>
      <c r="C1770" s="66" t="s">
        <v>343</v>
      </c>
      <c r="D1770" s="65">
        <v>12.2</v>
      </c>
      <c r="E1770" s="66">
        <v>19</v>
      </c>
      <c r="F1770" s="79">
        <f>tblGem[[#This Row],[Aantal]]-SUMIFS(tblGem[Aantal],tblGem[Datum],tblGem[[#This Row],[Datum]]-1,tblGem[Plaats],tblGem[[#This Row],[Plaats]])</f>
        <v>8</v>
      </c>
      <c r="G1770" s="59" t="str">
        <f>INDEX(tblGemProv[Grootte],MATCH(tblGem[[#This Row],[Plaats]],tblGemProv[Gemeentenaam],0))</f>
        <v>Groot</v>
      </c>
      <c r="H1770" s="59" t="str">
        <f>INDEX(tblGemProv[Provincie],MATCH(tblGem[[#This Row],[Plaats]],tblGemProv[Gemeentenaam],0))</f>
        <v>Noord-Holland</v>
      </c>
      <c r="I1770" s="68">
        <f>INDEX(tblGemProv[InwonerAantal],MATCH(tblGem[[#This Row],[Plaats]],tblGemProv[Gemeentenaam],0))</f>
        <v>154865</v>
      </c>
      <c r="J1770" s="69">
        <f>tblGem[[#This Row],[Aantal]]/INDEX($N$5:$N$16,MATCH(tblGem[[#This Row],[Prov]],$M$5:$M$16,0))*100000</f>
        <v>0.67109779590291263</v>
      </c>
      <c r="K1770" s="69">
        <f>tblGem[[#This Row],[Aantal]]/tblGem[[#This Row],[Inwoners]]*100000</f>
        <v>12.268750201788656</v>
      </c>
    </row>
    <row r="1771" spans="2:11" x14ac:dyDescent="0.3">
      <c r="B1771" s="63">
        <v>43913</v>
      </c>
      <c r="C1771" s="66" t="s">
        <v>344</v>
      </c>
      <c r="D1771" s="65">
        <v>24.6</v>
      </c>
      <c r="E1771" s="66">
        <v>7</v>
      </c>
      <c r="F1771" s="79">
        <f>tblGem[[#This Row],[Aantal]]-SUMIFS(tblGem[Aantal],tblGem[Datum],tblGem[[#This Row],[Datum]]-1,tblGem[Plaats],tblGem[[#This Row],[Plaats]])</f>
        <v>1</v>
      </c>
      <c r="G1771" s="59" t="str">
        <f>INDEX(tblGemProv[Grootte],MATCH(tblGem[[#This Row],[Plaats]],tblGemProv[Gemeentenaam],0))</f>
        <v>Klein</v>
      </c>
      <c r="H1771" s="59" t="str">
        <f>INDEX(tblGemProv[Provincie],MATCH(tblGem[[#This Row],[Plaats]],tblGemProv[Gemeentenaam],0))</f>
        <v>Gelderland</v>
      </c>
      <c r="I1771" s="68">
        <f>INDEX(tblGemProv[InwonerAantal],MATCH(tblGem[[#This Row],[Plaats]],tblGemProv[Gemeentenaam],0))</f>
        <v>28014</v>
      </c>
      <c r="J1771" s="69">
        <f>tblGem[[#This Row],[Aantal]]/INDEX($N$5:$N$16,MATCH(tblGem[[#This Row],[Prov]],$M$5:$M$16,0))*100000</f>
        <v>0.33978883580092839</v>
      </c>
      <c r="K1771" s="69">
        <f>tblGem[[#This Row],[Aantal]]/tblGem[[#This Row],[Inwoners]]*100000</f>
        <v>24.98750624687656</v>
      </c>
    </row>
    <row r="1772" spans="2:11" x14ac:dyDescent="0.3">
      <c r="B1772" s="63">
        <v>43913</v>
      </c>
      <c r="C1772" s="66" t="s">
        <v>345</v>
      </c>
      <c r="D1772" s="65">
        <v>17.600000000000001</v>
      </c>
      <c r="E1772" s="66">
        <v>3</v>
      </c>
      <c r="F1772" s="79">
        <f>tblGem[[#This Row],[Aantal]]-SUMIFS(tblGem[Aantal],tblGem[Datum],tblGem[[#This Row],[Datum]]-1,tblGem[Plaats],tblGem[[#This Row],[Plaats]])</f>
        <v>1</v>
      </c>
      <c r="G1772" s="59" t="str">
        <f>INDEX(tblGemProv[Grootte],MATCH(tblGem[[#This Row],[Plaats]],tblGemProv[Gemeentenaam],0))</f>
        <v>Klein</v>
      </c>
      <c r="H1772" s="59" t="str">
        <f>INDEX(tblGemProv[Provincie],MATCH(tblGem[[#This Row],[Plaats]],tblGemProv[Gemeentenaam],0))</f>
        <v>Noord-Holland</v>
      </c>
      <c r="I1772" s="68">
        <f>INDEX(tblGemProv[InwonerAantal],MATCH(tblGem[[#This Row],[Plaats]],tblGemProv[Gemeentenaam],0))</f>
        <v>16970</v>
      </c>
      <c r="J1772" s="69">
        <f>tblGem[[#This Row],[Aantal]]/INDEX($N$5:$N$16,MATCH(tblGem[[#This Row],[Prov]],$M$5:$M$16,0))*100000</f>
        <v>0.10596280987940725</v>
      </c>
      <c r="K1772" s="69">
        <f>tblGem[[#This Row],[Aantal]]/tblGem[[#This Row],[Inwoners]]*100000</f>
        <v>17.678255745433116</v>
      </c>
    </row>
    <row r="1773" spans="2:11" x14ac:dyDescent="0.3">
      <c r="B1773" s="63">
        <v>43913</v>
      </c>
      <c r="C1773" s="66" t="s">
        <v>346</v>
      </c>
      <c r="D1773" s="65">
        <v>17.899999999999999</v>
      </c>
      <c r="E1773" s="66">
        <v>4</v>
      </c>
      <c r="F1773" s="79">
        <f>tblGem[[#This Row],[Aantal]]-SUMIFS(tblGem[Aantal],tblGem[Datum],tblGem[[#This Row],[Datum]]-1,tblGem[Plaats],tblGem[[#This Row],[Plaats]])</f>
        <v>0</v>
      </c>
      <c r="G1773" s="59" t="str">
        <f>INDEX(tblGemProv[Grootte],MATCH(tblGem[[#This Row],[Plaats]],tblGemProv[Gemeentenaam],0))</f>
        <v>Klein</v>
      </c>
      <c r="H1773" s="59" t="str">
        <f>INDEX(tblGemProv[Provincie],MATCH(tblGem[[#This Row],[Plaats]],tblGemProv[Gemeentenaam],0))</f>
        <v>Flevoland</v>
      </c>
      <c r="I1773" s="68">
        <f>INDEX(tblGemProv[InwonerAantal],MATCH(tblGem[[#This Row],[Plaats]],tblGemProv[Gemeentenaam],0))</f>
        <v>22407</v>
      </c>
      <c r="J1773" s="69">
        <f>tblGem[[#This Row],[Aantal]]/INDEX($N$5:$N$16,MATCH(tblGem[[#This Row],[Prov]],$M$5:$M$16,0))*100000</f>
        <v>0.97165205140039346</v>
      </c>
      <c r="K1773" s="69">
        <f>tblGem[[#This Row],[Aantal]]/tblGem[[#This Row],[Inwoners]]*100000</f>
        <v>17.851564243316822</v>
      </c>
    </row>
    <row r="1774" spans="2:11" x14ac:dyDescent="0.3">
      <c r="B1774" s="63">
        <v>43913</v>
      </c>
      <c r="C1774" s="66" t="s">
        <v>347</v>
      </c>
      <c r="D1774" s="65">
        <v>29.7</v>
      </c>
      <c r="E1774" s="66">
        <v>19</v>
      </c>
      <c r="F1774" s="79">
        <f>tblGem[[#This Row],[Aantal]]-SUMIFS(tblGem[Aantal],tblGem[Datum],tblGem[[#This Row],[Datum]]-1,tblGem[Plaats],tblGem[[#This Row],[Plaats]])</f>
        <v>2</v>
      </c>
      <c r="G1774" s="59" t="str">
        <f>INDEX(tblGemProv[Grootte],MATCH(tblGem[[#This Row],[Plaats]],tblGemProv[Gemeentenaam],0))</f>
        <v>Middelgroot</v>
      </c>
      <c r="H1774" s="59" t="str">
        <f>INDEX(tblGemProv[Provincie],MATCH(tblGem[[#This Row],[Plaats]],tblGemProv[Gemeentenaam],0))</f>
        <v>Utrecht</v>
      </c>
      <c r="I1774" s="68">
        <f>INDEX(tblGemProv[InwonerAantal],MATCH(tblGem[[#This Row],[Plaats]],tblGemProv[Gemeentenaam],0))</f>
        <v>63322</v>
      </c>
      <c r="J1774" s="69">
        <f>tblGem[[#This Row],[Aantal]]/INDEX($N$5:$N$16,MATCH(tblGem[[#This Row],[Prov]],$M$5:$M$16,0))*100000</f>
        <v>1.428015254209263</v>
      </c>
      <c r="K1774" s="69">
        <f>tblGem[[#This Row],[Aantal]]/tblGem[[#This Row],[Inwoners]]*100000</f>
        <v>30.005369381889395</v>
      </c>
    </row>
    <row r="1775" spans="2:11" x14ac:dyDescent="0.3">
      <c r="B1775" s="63">
        <v>43913</v>
      </c>
      <c r="C1775" s="66" t="s">
        <v>348</v>
      </c>
      <c r="D1775" s="65">
        <v>20.7</v>
      </c>
      <c r="E1775" s="66">
        <v>9</v>
      </c>
      <c r="F1775" s="79">
        <f>tblGem[[#This Row],[Aantal]]-SUMIFS(tblGem[Aantal],tblGem[Datum],tblGem[[#This Row],[Datum]]-1,tblGem[Plaats],tblGem[[#This Row],[Plaats]])</f>
        <v>1</v>
      </c>
      <c r="G1775" s="59" t="str">
        <f>INDEX(tblGemProv[Grootte],MATCH(tblGem[[#This Row],[Plaats]],tblGemProv[Gemeentenaam],0))</f>
        <v>Klein</v>
      </c>
      <c r="H1775" s="59" t="str">
        <f>INDEX(tblGemProv[Provincie],MATCH(tblGem[[#This Row],[Plaats]],tblGemProv[Gemeentenaam],0))</f>
        <v>Gelderland</v>
      </c>
      <c r="I1775" s="68">
        <f>INDEX(tblGemProv[InwonerAantal],MATCH(tblGem[[#This Row],[Plaats]],tblGemProv[Gemeentenaam],0))</f>
        <v>43402</v>
      </c>
      <c r="J1775" s="69">
        <f>tblGem[[#This Row],[Aantal]]/INDEX($N$5:$N$16,MATCH(tblGem[[#This Row],[Prov]],$M$5:$M$16,0))*100000</f>
        <v>0.43687136031547941</v>
      </c>
      <c r="K1775" s="69">
        <f>tblGem[[#This Row],[Aantal]]/tblGem[[#This Row],[Inwoners]]*100000</f>
        <v>20.736371595778998</v>
      </c>
    </row>
    <row r="1776" spans="2:11" x14ac:dyDescent="0.3">
      <c r="B1776" s="63">
        <v>43913</v>
      </c>
      <c r="C1776" s="66" t="s">
        <v>349</v>
      </c>
      <c r="D1776" s="65">
        <v>5.6</v>
      </c>
      <c r="E1776" s="66">
        <v>7</v>
      </c>
      <c r="F1776" s="79">
        <f>tblGem[[#This Row],[Aantal]]-SUMIFS(tblGem[Aantal],tblGem[Datum],tblGem[[#This Row],[Datum]]-1,tblGem[Plaats],tblGem[[#This Row],[Plaats]])</f>
        <v>2</v>
      </c>
      <c r="G1776" s="59" t="str">
        <f>INDEX(tblGemProv[Grootte],MATCH(tblGem[[#This Row],[Plaats]],tblGemProv[Gemeentenaam],0))</f>
        <v>Groot</v>
      </c>
      <c r="H1776" s="59" t="str">
        <f>INDEX(tblGemProv[Provincie],MATCH(tblGem[[#This Row],[Plaats]],tblGemProv[Gemeentenaam],0))</f>
        <v>Zuid-Holland</v>
      </c>
      <c r="I1776" s="68">
        <f>INDEX(tblGemProv[InwonerAantal],MATCH(tblGem[[#This Row],[Plaats]],tblGemProv[Gemeentenaam],0))</f>
        <v>124695</v>
      </c>
      <c r="J1776" s="69">
        <f>tblGem[[#This Row],[Aantal]]/INDEX($N$5:$N$16,MATCH(tblGem[[#This Row],[Prov]],$M$5:$M$16,0))*100000</f>
        <v>0.19199069667938376</v>
      </c>
      <c r="K1776" s="69">
        <f>tblGem[[#This Row],[Aantal]]/tblGem[[#This Row],[Inwoners]]*100000</f>
        <v>5.6136974217089692</v>
      </c>
    </row>
    <row r="1777" spans="2:11" x14ac:dyDescent="0.3">
      <c r="B1777" s="63">
        <v>43913</v>
      </c>
      <c r="C1777" s="66" t="s">
        <v>350</v>
      </c>
      <c r="D1777" s="65">
        <v>0</v>
      </c>
      <c r="E1777" s="66">
        <v>0</v>
      </c>
      <c r="F1777" s="79">
        <f>tblGem[[#This Row],[Aantal]]-SUMIFS(tblGem[Aantal],tblGem[Datum],tblGem[[#This Row],[Datum]]-1,tblGem[Plaats],tblGem[[#This Row],[Plaats]])</f>
        <v>0</v>
      </c>
      <c r="G1777" s="59" t="str">
        <f>INDEX(tblGemProv[Grootte],MATCH(tblGem[[#This Row],[Plaats]],tblGemProv[Gemeentenaam],0))</f>
        <v>Klein</v>
      </c>
      <c r="H1777" s="59" t="str">
        <f>INDEX(tblGemProv[Provincie],MATCH(tblGem[[#This Row],[Plaats]],tblGemProv[Gemeentenaam],0))</f>
        <v>Zuid-Holland</v>
      </c>
      <c r="I1777" s="68">
        <f>INDEX(tblGemProv[InwonerAantal],MATCH(tblGem[[#This Row],[Plaats]],tblGemProv[Gemeentenaam],0))</f>
        <v>8430</v>
      </c>
      <c r="J1777" s="69">
        <f>tblGem[[#This Row],[Aantal]]/INDEX($N$5:$N$16,MATCH(tblGem[[#This Row],[Prov]],$M$5:$M$16,0))*100000</f>
        <v>0</v>
      </c>
      <c r="K1777" s="69">
        <f>tblGem[[#This Row],[Aantal]]/tblGem[[#This Row],[Inwoners]]*100000</f>
        <v>0</v>
      </c>
    </row>
    <row r="1778" spans="2:11" x14ac:dyDescent="0.3">
      <c r="B1778" s="63">
        <v>43913</v>
      </c>
      <c r="C1778" s="66" t="s">
        <v>351</v>
      </c>
      <c r="D1778" s="65">
        <v>7</v>
      </c>
      <c r="E1778" s="66">
        <v>3</v>
      </c>
      <c r="F1778" s="79">
        <f>tblGem[[#This Row],[Aantal]]-SUMIFS(tblGem[Aantal],tblGem[Datum],tblGem[[#This Row],[Datum]]-1,tblGem[Plaats],tblGem[[#This Row],[Plaats]])</f>
        <v>0</v>
      </c>
      <c r="G1778" s="59" t="str">
        <f>INDEX(tblGemProv[Grootte],MATCH(tblGem[[#This Row],[Plaats]],tblGemProv[Gemeentenaam],0))</f>
        <v>Klein</v>
      </c>
      <c r="H1778" s="59" t="str">
        <f>INDEX(tblGemProv[Provincie],MATCH(tblGem[[#This Row],[Plaats]],tblGemProv[Gemeentenaam],0))</f>
        <v>Zuid-Holland</v>
      </c>
      <c r="I1778" s="68">
        <f>INDEX(tblGemProv[InwonerAantal],MATCH(tblGem[[#This Row],[Plaats]],tblGemProv[Gemeentenaam],0))</f>
        <v>41882</v>
      </c>
      <c r="J1778" s="69">
        <f>tblGem[[#This Row],[Aantal]]/INDEX($N$5:$N$16,MATCH(tblGem[[#This Row],[Prov]],$M$5:$M$16,0))*100000</f>
        <v>8.2281727148307338E-2</v>
      </c>
      <c r="K1778" s="69">
        <f>tblGem[[#This Row],[Aantal]]/tblGem[[#This Row],[Inwoners]]*100000</f>
        <v>7.1629817105200333</v>
      </c>
    </row>
    <row r="1779" spans="2:11" x14ac:dyDescent="0.3">
      <c r="B1779" s="63">
        <v>43913</v>
      </c>
      <c r="C1779" s="66" t="s">
        <v>352</v>
      </c>
      <c r="D1779" s="65">
        <v>41.6</v>
      </c>
      <c r="E1779" s="66">
        <v>9</v>
      </c>
      <c r="F1779" s="79">
        <f>tblGem[[#This Row],[Aantal]]-SUMIFS(tblGem[Aantal],tblGem[Datum],tblGem[[#This Row],[Datum]]-1,tblGem[Plaats],tblGem[[#This Row],[Plaats]])</f>
        <v>2</v>
      </c>
      <c r="G1779" s="59" t="str">
        <f>INDEX(tblGemProv[Grootte],MATCH(tblGem[[#This Row],[Plaats]],tblGemProv[Gemeentenaam],0))</f>
        <v>Klein</v>
      </c>
      <c r="H1779" s="59" t="str">
        <f>INDEX(tblGemProv[Provincie],MATCH(tblGem[[#This Row],[Plaats]],tblGemProv[Gemeentenaam],0))</f>
        <v>Noord-Brabant</v>
      </c>
      <c r="I1779" s="68">
        <f>INDEX(tblGemProv[InwonerAantal],MATCH(tblGem[[#This Row],[Plaats]],tblGemProv[Gemeentenaam],0))</f>
        <v>21525</v>
      </c>
      <c r="J1779" s="69">
        <f>tblGem[[#This Row],[Aantal]]/INDEX($N$5:$N$16,MATCH(tblGem[[#This Row],[Prov]],$M$5:$M$16,0))*100000</f>
        <v>0.35597238603544057</v>
      </c>
      <c r="K1779" s="69">
        <f>tblGem[[#This Row],[Aantal]]/tblGem[[#This Row],[Inwoners]]*100000</f>
        <v>41.811846689895468</v>
      </c>
    </row>
    <row r="1780" spans="2:11" x14ac:dyDescent="0.3">
      <c r="B1780" s="63">
        <v>43913</v>
      </c>
      <c r="C1780" s="66" t="s">
        <v>353</v>
      </c>
      <c r="D1780" s="65">
        <v>12.6</v>
      </c>
      <c r="E1780" s="66">
        <v>6</v>
      </c>
      <c r="F1780" s="79">
        <f>tblGem[[#This Row],[Aantal]]-SUMIFS(tblGem[Aantal],tblGem[Datum],tblGem[[#This Row],[Datum]]-1,tblGem[Plaats],tblGem[[#This Row],[Plaats]])</f>
        <v>2</v>
      </c>
      <c r="G1780" s="59" t="str">
        <f>INDEX(tblGemProv[Grootte],MATCH(tblGem[[#This Row],[Plaats]],tblGemProv[Gemeentenaam],0))</f>
        <v>Klein</v>
      </c>
      <c r="H1780" s="59" t="str">
        <f>INDEX(tblGemProv[Provincie],MATCH(tblGem[[#This Row],[Plaats]],tblGemProv[Gemeentenaam],0))</f>
        <v>Gelderland</v>
      </c>
      <c r="I1780" s="68">
        <f>INDEX(tblGemProv[InwonerAantal],MATCH(tblGem[[#This Row],[Plaats]],tblGemProv[Gemeentenaam],0))</f>
        <v>47537</v>
      </c>
      <c r="J1780" s="69">
        <f>tblGem[[#This Row],[Aantal]]/INDEX($N$5:$N$16,MATCH(tblGem[[#This Row],[Prov]],$M$5:$M$16,0))*100000</f>
        <v>0.29124757354365294</v>
      </c>
      <c r="K1780" s="69">
        <f>tblGem[[#This Row],[Aantal]]/tblGem[[#This Row],[Inwoners]]*100000</f>
        <v>12.621747270547154</v>
      </c>
    </row>
    <row r="1781" spans="2:11" x14ac:dyDescent="0.3">
      <c r="B1781" s="63">
        <v>43913</v>
      </c>
      <c r="C1781" s="66" t="s">
        <v>354</v>
      </c>
      <c r="D1781" s="65">
        <v>84.4</v>
      </c>
      <c r="E1781" s="66">
        <v>19</v>
      </c>
      <c r="F1781" s="79">
        <f>tblGem[[#This Row],[Aantal]]-SUMIFS(tblGem[Aantal],tblGem[Datum],tblGem[[#This Row],[Datum]]-1,tblGem[Plaats],tblGem[[#This Row],[Plaats]])</f>
        <v>2</v>
      </c>
      <c r="G1781" s="59" t="str">
        <f>INDEX(tblGemProv[Grootte],MATCH(tblGem[[#This Row],[Plaats]],tblGemProv[Gemeentenaam],0))</f>
        <v>Klein</v>
      </c>
      <c r="H1781" s="59" t="str">
        <f>INDEX(tblGemProv[Provincie],MATCH(tblGem[[#This Row],[Plaats]],tblGemProv[Gemeentenaam],0))</f>
        <v>Overijssel</v>
      </c>
      <c r="I1781" s="68">
        <f>INDEX(tblGemProv[InwonerAantal],MATCH(tblGem[[#This Row],[Plaats]],tblGemProv[Gemeentenaam],0))</f>
        <v>22468</v>
      </c>
      <c r="J1781" s="69">
        <f>tblGem[[#This Row],[Aantal]]/INDEX($N$5:$N$16,MATCH(tblGem[[#This Row],[Prov]],$M$5:$M$16,0))*100000</f>
        <v>1.6500202778807835</v>
      </c>
      <c r="K1781" s="69">
        <f>tblGem[[#This Row],[Aantal]]/tblGem[[#This Row],[Inwoners]]*100000</f>
        <v>84.564714260281278</v>
      </c>
    </row>
    <row r="1782" spans="2:11" x14ac:dyDescent="0.3">
      <c r="B1782" s="63">
        <v>43913</v>
      </c>
      <c r="C1782" s="66" t="s">
        <v>355</v>
      </c>
      <c r="D1782" s="65">
        <v>13.4</v>
      </c>
      <c r="E1782" s="66">
        <v>6</v>
      </c>
      <c r="F1782" s="79">
        <f>tblGem[[#This Row],[Aantal]]-SUMIFS(tblGem[Aantal],tblGem[Datum],tblGem[[#This Row],[Datum]]-1,tblGem[Plaats],tblGem[[#This Row],[Plaats]])</f>
        <v>0</v>
      </c>
      <c r="G1782" s="59" t="str">
        <f>INDEX(tblGemProv[Grootte],MATCH(tblGem[[#This Row],[Plaats]],tblGemProv[Gemeentenaam],0))</f>
        <v>Klein</v>
      </c>
      <c r="H1782" s="59" t="str">
        <f>INDEX(tblGemProv[Provincie],MATCH(tblGem[[#This Row],[Plaats]],tblGemProv[Gemeentenaam],0))</f>
        <v>Zuid-Holland</v>
      </c>
      <c r="I1782" s="68">
        <f>INDEX(tblGemProv[InwonerAantal],MATCH(tblGem[[#This Row],[Plaats]],tblGemProv[Gemeentenaam],0))</f>
        <v>44586</v>
      </c>
      <c r="J1782" s="69">
        <f>tblGem[[#This Row],[Aantal]]/INDEX($N$5:$N$16,MATCH(tblGem[[#This Row],[Prov]],$M$5:$M$16,0))*100000</f>
        <v>0.16456345429661468</v>
      </c>
      <c r="K1782" s="69">
        <f>tblGem[[#This Row],[Aantal]]/tblGem[[#This Row],[Inwoners]]*100000</f>
        <v>13.457139012245996</v>
      </c>
    </row>
    <row r="1783" spans="2:11" x14ac:dyDescent="0.3">
      <c r="B1783" s="63">
        <v>43913</v>
      </c>
      <c r="C1783" s="66" t="s">
        <v>356</v>
      </c>
      <c r="D1783" s="65">
        <v>27.5</v>
      </c>
      <c r="E1783" s="66">
        <v>35</v>
      </c>
      <c r="F1783" s="79">
        <f>tblGem[[#This Row],[Aantal]]-SUMIFS(tblGem[Aantal],tblGem[Datum],tblGem[[#This Row],[Datum]]-1,tblGem[Plaats],tblGem[[#This Row],[Plaats]])</f>
        <v>7</v>
      </c>
      <c r="G1783" s="59" t="str">
        <f>INDEX(tblGemProv[Grootte],MATCH(tblGem[[#This Row],[Plaats]],tblGemProv[Gemeentenaam],0))</f>
        <v>Groot</v>
      </c>
      <c r="H1783" s="59" t="str">
        <f>INDEX(tblGemProv[Provincie],MATCH(tblGem[[#This Row],[Plaats]],tblGemProv[Gemeentenaam],0))</f>
        <v>Overijssel</v>
      </c>
      <c r="I1783" s="68">
        <f>INDEX(tblGemProv[InwonerAantal],MATCH(tblGem[[#This Row],[Plaats]],tblGemProv[Gemeentenaam],0))</f>
        <v>126116</v>
      </c>
      <c r="J1783" s="69">
        <f>tblGem[[#This Row],[Aantal]]/INDEX($N$5:$N$16,MATCH(tblGem[[#This Row],[Prov]],$M$5:$M$16,0))*100000</f>
        <v>3.039511038201443</v>
      </c>
      <c r="K1783" s="69">
        <f>tblGem[[#This Row],[Aantal]]/tblGem[[#This Row],[Inwoners]]*100000</f>
        <v>27.752228107456627</v>
      </c>
    </row>
    <row r="1784" spans="2:11" x14ac:dyDescent="0.3">
      <c r="B1784" s="63">
        <v>43913</v>
      </c>
      <c r="C1784" s="64" t="s">
        <v>359</v>
      </c>
      <c r="D1784" s="65"/>
      <c r="E1784" s="66">
        <v>184</v>
      </c>
      <c r="F1784" s="79">
        <f>tblGem[[#This Row],[Aantal]]-SUMIFS(tblGem[Aantal],tblGem[Datum],tblGem[[#This Row],[Datum]]-1,tblGem[Plaats],tblGem[[#This Row],[Plaats]])</f>
        <v>29</v>
      </c>
      <c r="G1784" s="59" t="e">
        <f>INDEX(tblGemProv[Grootte],MATCH(tblGem[[#This Row],[Plaats]],tblGemProv[Gemeentenaam],0))</f>
        <v>#N/A</v>
      </c>
      <c r="H1784" s="59" t="e">
        <f>INDEX(tblGemProv[Provincie],MATCH(tblGem[[#This Row],[Plaats]],tblGemProv[Gemeentenaam],0))</f>
        <v>#N/A</v>
      </c>
      <c r="I1784" s="68" t="e">
        <f>INDEX(tblGemProv[InwonerAantal],MATCH(tblGem[[#This Row],[Plaats]],tblGemProv[Gemeentenaam],0))</f>
        <v>#N/A</v>
      </c>
      <c r="J1784" s="69" t="e">
        <f>tblGem[[#This Row],[Aantal]]/INDEX($N$5:$N$16,MATCH(tblGem[[#This Row],[Prov]],$M$5:$M$16,0))*100000</f>
        <v>#N/A</v>
      </c>
      <c r="K1784" s="69" t="e">
        <f>tblGem[[#This Row],[Aantal]]/tblGem[[#This Row],[Inwoners]]*100000</f>
        <v>#N/A</v>
      </c>
    </row>
    <row r="1785" spans="2:11" x14ac:dyDescent="0.3">
      <c r="B1785" s="63">
        <v>43914</v>
      </c>
      <c r="C1785" s="78" t="s">
        <v>2</v>
      </c>
      <c r="D1785" s="65">
        <v>11.7</v>
      </c>
      <c r="E1785" s="66">
        <v>63</v>
      </c>
      <c r="F1785" s="79">
        <f>tblGem[[#This Row],[Aantal]]-SUMIFS(tblGem[Aantal],tblGem[Datum],tblGem[[#This Row],[Datum]]-1,tblGem[Plaats],tblGem[[#This Row],[Plaats]])</f>
        <v>10</v>
      </c>
      <c r="G1785" s="59" t="str">
        <f>INDEX(tblGemProv[Grootte],MATCH(tblGem[[#This Row],[Plaats]],tblGemProv[Gemeentenaam],0))</f>
        <v>Groot</v>
      </c>
      <c r="H1785" s="59" t="str">
        <f>INDEX(tblGemProv[Provincie],MATCH(tblGem[[#This Row],[Plaats]],tblGemProv[Gemeentenaam],0))</f>
        <v>Zuid-Holland</v>
      </c>
      <c r="I1785" s="68">
        <f>INDEX(tblGemProv[InwonerAantal],MATCH(tblGem[[#This Row],[Plaats]],tblGemProv[Gemeentenaam],0))</f>
        <v>532561</v>
      </c>
      <c r="J1785" s="69">
        <f>tblGem[[#This Row],[Aantal]]/INDEX($N$5:$N$16,MATCH(tblGem[[#This Row],[Prov]],$M$5:$M$16,0))*100000</f>
        <v>1.7279162701144537</v>
      </c>
      <c r="K1785" s="69">
        <f>tblGem[[#This Row],[Aantal]]/tblGem[[#This Row],[Inwoners]]*100000</f>
        <v>11.829630784079194</v>
      </c>
    </row>
    <row r="1786" spans="2:11" x14ac:dyDescent="0.3">
      <c r="B1786" s="63">
        <v>43914</v>
      </c>
      <c r="C1786" s="78" t="s">
        <v>3</v>
      </c>
      <c r="D1786" s="65">
        <v>43.4</v>
      </c>
      <c r="E1786" s="66">
        <v>67</v>
      </c>
      <c r="F1786" s="79">
        <f>tblGem[[#This Row],[Aantal]]-SUMIFS(tblGem[Aantal],tblGem[Datum],tblGem[[#This Row],[Datum]]-1,tblGem[Plaats],tblGem[[#This Row],[Plaats]])</f>
        <v>7</v>
      </c>
      <c r="G1786" s="59" t="str">
        <f>INDEX(tblGemProv[Grootte],MATCH(tblGem[[#This Row],[Plaats]],tblGemProv[Gemeentenaam],0))</f>
        <v>Groot</v>
      </c>
      <c r="H1786" s="59" t="str">
        <f>INDEX(tblGemProv[Provincie],MATCH(tblGem[[#This Row],[Plaats]],tblGemProv[Gemeentenaam],0))</f>
        <v>Noord-Brabant</v>
      </c>
      <c r="I1786" s="68">
        <f>INDEX(tblGemProv[InwonerAantal],MATCH(tblGem[[#This Row],[Plaats]],tblGemProv[Gemeentenaam],0))</f>
        <v>153434</v>
      </c>
      <c r="J1786" s="69">
        <f>tblGem[[#This Row],[Aantal]]/INDEX($N$5:$N$16,MATCH(tblGem[[#This Row],[Prov]],$M$5:$M$16,0))*100000</f>
        <v>2.650016651597169</v>
      </c>
      <c r="K1786" s="69">
        <f>tblGem[[#This Row],[Aantal]]/tblGem[[#This Row],[Inwoners]]*100000</f>
        <v>43.666983849733441</v>
      </c>
    </row>
    <row r="1787" spans="2:11" x14ac:dyDescent="0.3">
      <c r="B1787" s="63">
        <v>43914</v>
      </c>
      <c r="C1787" s="66" t="s">
        <v>4</v>
      </c>
      <c r="D1787" s="65">
        <v>3.9</v>
      </c>
      <c r="E1787" s="66">
        <v>1</v>
      </c>
      <c r="F1787" s="79">
        <f>tblGem[[#This Row],[Aantal]]-SUMIFS(tblGem[Aantal],tblGem[Datum],tblGem[[#This Row],[Datum]]-1,tblGem[Plaats],tblGem[[#This Row],[Plaats]])</f>
        <v>0</v>
      </c>
      <c r="G1787" s="59" t="str">
        <f>INDEX(tblGemProv[Grootte],MATCH(tblGem[[#This Row],[Plaats]],tblGemProv[Gemeentenaam],0))</f>
        <v>Klein</v>
      </c>
      <c r="H1787" s="59" t="str">
        <f>INDEX(tblGemProv[Provincie],MATCH(tblGem[[#This Row],[Plaats]],tblGemProv[Gemeentenaam],0))</f>
        <v>Drenthe</v>
      </c>
      <c r="I1787" s="68">
        <f>INDEX(tblGemProv[InwonerAantal],MATCH(tblGem[[#This Row],[Plaats]],tblGemProv[Gemeentenaam],0))</f>
        <v>25390</v>
      </c>
      <c r="J1787" s="69">
        <f>tblGem[[#This Row],[Aantal]]/INDEX($N$5:$N$16,MATCH(tblGem[[#This Row],[Prov]],$M$5:$M$16,0))*100000</f>
        <v>0.20321072952651897</v>
      </c>
      <c r="K1787" s="69">
        <f>tblGem[[#This Row],[Aantal]]/tblGem[[#This Row],[Inwoners]]*100000</f>
        <v>3.9385584875935407</v>
      </c>
    </row>
    <row r="1788" spans="2:11" x14ac:dyDescent="0.3">
      <c r="B1788" s="63">
        <v>43914</v>
      </c>
      <c r="C1788" s="66" t="s">
        <v>5</v>
      </c>
      <c r="D1788" s="65">
        <v>28.4</v>
      </c>
      <c r="E1788" s="66">
        <v>9</v>
      </c>
      <c r="F1788" s="79">
        <f>tblGem[[#This Row],[Aantal]]-SUMIFS(tblGem[Aantal],tblGem[Datum],tblGem[[#This Row],[Datum]]-1,tblGem[Plaats],tblGem[[#This Row],[Plaats]])</f>
        <v>1</v>
      </c>
      <c r="G1788" s="59" t="str">
        <f>INDEX(tblGemProv[Grootte],MATCH(tblGem[[#This Row],[Plaats]],tblGemProv[Gemeentenaam],0))</f>
        <v>Klein</v>
      </c>
      <c r="H1788" s="59" t="str">
        <f>INDEX(tblGemProv[Provincie],MATCH(tblGem[[#This Row],[Plaats]],tblGemProv[Gemeentenaam],0))</f>
        <v>Noord-Holland</v>
      </c>
      <c r="I1788" s="68">
        <f>INDEX(tblGemProv[InwonerAantal],MATCH(tblGem[[#This Row],[Plaats]],tblGemProv[Gemeentenaam],0))</f>
        <v>31499</v>
      </c>
      <c r="J1788" s="69">
        <f>tblGem[[#This Row],[Aantal]]/INDEX($N$5:$N$16,MATCH(tblGem[[#This Row],[Prov]],$M$5:$M$16,0))*100000</f>
        <v>0.31788842963822178</v>
      </c>
      <c r="K1788" s="69">
        <f>tblGem[[#This Row],[Aantal]]/tblGem[[#This Row],[Inwoners]]*100000</f>
        <v>28.572335629702529</v>
      </c>
    </row>
    <row r="1789" spans="2:11" x14ac:dyDescent="0.3">
      <c r="B1789" s="63">
        <v>43914</v>
      </c>
      <c r="C1789" s="66" t="s">
        <v>6</v>
      </c>
      <c r="D1789" s="65">
        <v>3.7</v>
      </c>
      <c r="E1789" s="66">
        <v>1</v>
      </c>
      <c r="F1789" s="79">
        <f>tblGem[[#This Row],[Aantal]]-SUMIFS(tblGem[Aantal],tblGem[Datum],tblGem[[#This Row],[Datum]]-1,tblGem[Plaats],tblGem[[#This Row],[Plaats]])</f>
        <v>0</v>
      </c>
      <c r="G1789" s="59" t="str">
        <f>INDEX(tblGemProv[Grootte],MATCH(tblGem[[#This Row],[Plaats]],tblGemProv[Gemeentenaam],0))</f>
        <v>Klein</v>
      </c>
      <c r="H1789" s="59" t="str">
        <f>INDEX(tblGemProv[Provincie],MATCH(tblGem[[#This Row],[Plaats]],tblGemProv[Gemeentenaam],0))</f>
        <v>Gelderland</v>
      </c>
      <c r="I1789" s="68">
        <f>INDEX(tblGemProv[InwonerAantal],MATCH(tblGem[[#This Row],[Plaats]],tblGemProv[Gemeentenaam],0))</f>
        <v>26962</v>
      </c>
      <c r="J1789" s="69">
        <f>tblGem[[#This Row],[Aantal]]/INDEX($N$5:$N$16,MATCH(tblGem[[#This Row],[Prov]],$M$5:$M$16,0))*100000</f>
        <v>4.8541262257275487E-2</v>
      </c>
      <c r="K1789" s="69">
        <f>tblGem[[#This Row],[Aantal]]/tblGem[[#This Row],[Inwoners]]*100000</f>
        <v>3.7089236703508646</v>
      </c>
    </row>
    <row r="1790" spans="2:11" x14ac:dyDescent="0.3">
      <c r="B1790" s="63">
        <v>43914</v>
      </c>
      <c r="C1790" s="66" t="s">
        <v>7</v>
      </c>
      <c r="D1790" s="65">
        <v>0</v>
      </c>
      <c r="E1790" s="66">
        <v>0</v>
      </c>
      <c r="F1790" s="79">
        <f>tblGem[[#This Row],[Aantal]]-SUMIFS(tblGem[Aantal],tblGem[Datum],tblGem[[#This Row],[Datum]]-1,tblGem[Plaats],tblGem[[#This Row],[Plaats]])</f>
        <v>0</v>
      </c>
      <c r="G1790" s="59" t="str">
        <f>INDEX(tblGemProv[Grootte],MATCH(tblGem[[#This Row],[Plaats]],tblGemProv[Gemeentenaam],0))</f>
        <v>Klein</v>
      </c>
      <c r="H1790" s="59" t="str">
        <f>INDEX(tblGemProv[Provincie],MATCH(tblGem[[#This Row],[Plaats]],tblGemProv[Gemeentenaam],0))</f>
        <v>Friesland</v>
      </c>
      <c r="I1790" s="68">
        <f>INDEX(tblGemProv[InwonerAantal],MATCH(tblGem[[#This Row],[Plaats]],tblGemProv[Gemeentenaam],0))</f>
        <v>27935</v>
      </c>
      <c r="J1790" s="69">
        <f>tblGem[[#This Row],[Aantal]]/INDEX($N$5:$N$16,MATCH(tblGem[[#This Row],[Prov]],$M$5:$M$16,0))*100000</f>
        <v>0</v>
      </c>
      <c r="K1790" s="69">
        <f>tblGem[[#This Row],[Aantal]]/tblGem[[#This Row],[Inwoners]]*100000</f>
        <v>0</v>
      </c>
    </row>
    <row r="1791" spans="2:11" x14ac:dyDescent="0.3">
      <c r="B1791" s="63">
        <v>43914</v>
      </c>
      <c r="C1791" s="66" t="s">
        <v>8</v>
      </c>
      <c r="D1791" s="65">
        <v>19.899999999999999</v>
      </c>
      <c r="E1791" s="66">
        <v>4</v>
      </c>
      <c r="F1791" s="79">
        <f>tblGem[[#This Row],[Aantal]]-SUMIFS(tblGem[Aantal],tblGem[Datum],tblGem[[#This Row],[Datum]]-1,tblGem[Plaats],tblGem[[#This Row],[Plaats]])</f>
        <v>0</v>
      </c>
      <c r="G1791" s="59" t="str">
        <f>INDEX(tblGemProv[Grootte],MATCH(tblGem[[#This Row],[Plaats]],tblGemProv[Gemeentenaam],0))</f>
        <v>Klein</v>
      </c>
      <c r="H1791" s="59" t="str">
        <f>INDEX(tblGemProv[Provincie],MATCH(tblGem[[#This Row],[Plaats]],tblGemProv[Gemeentenaam],0))</f>
        <v>Zuid-Holland</v>
      </c>
      <c r="I1791" s="68">
        <f>INDEX(tblGemProv[InwonerAantal],MATCH(tblGem[[#This Row],[Plaats]],tblGemProv[Gemeentenaam],0))</f>
        <v>20014</v>
      </c>
      <c r="J1791" s="69">
        <f>tblGem[[#This Row],[Aantal]]/INDEX($N$5:$N$16,MATCH(tblGem[[#This Row],[Prov]],$M$5:$M$16,0))*100000</f>
        <v>0.10970896953107644</v>
      </c>
      <c r="K1791" s="69">
        <f>tblGem[[#This Row],[Aantal]]/tblGem[[#This Row],[Inwoners]]*100000</f>
        <v>19.986009793144799</v>
      </c>
    </row>
    <row r="1792" spans="2:11" x14ac:dyDescent="0.3">
      <c r="B1792" s="63">
        <v>43914</v>
      </c>
      <c r="C1792" s="66" t="s">
        <v>9</v>
      </c>
      <c r="D1792" s="65">
        <v>71.2</v>
      </c>
      <c r="E1792" s="66">
        <v>18</v>
      </c>
      <c r="F1792" s="79">
        <f>tblGem[[#This Row],[Aantal]]-SUMIFS(tblGem[Aantal],tblGem[Datum],tblGem[[#This Row],[Datum]]-1,tblGem[Plaats],tblGem[[#This Row],[Plaats]])</f>
        <v>4</v>
      </c>
      <c r="G1792" s="59" t="str">
        <f>INDEX(tblGemProv[Grootte],MATCH(tblGem[[#This Row],[Plaats]],tblGemProv[Gemeentenaam],0))</f>
        <v>Klein</v>
      </c>
      <c r="H1792" s="59" t="str">
        <f>INDEX(tblGemProv[Provincie],MATCH(tblGem[[#This Row],[Plaats]],tblGemProv[Gemeentenaam],0))</f>
        <v>Zuid-Holland</v>
      </c>
      <c r="I1792" s="68">
        <f>INDEX(tblGemProv[InwonerAantal],MATCH(tblGem[[#This Row],[Plaats]],tblGemProv[Gemeentenaam],0))</f>
        <v>25218</v>
      </c>
      <c r="J1792" s="69">
        <f>tblGem[[#This Row],[Aantal]]/INDEX($N$5:$N$16,MATCH(tblGem[[#This Row],[Prov]],$M$5:$M$16,0))*100000</f>
        <v>0.49369036288984397</v>
      </c>
      <c r="K1792" s="69">
        <f>tblGem[[#This Row],[Aantal]]/tblGem[[#This Row],[Inwoners]]*100000</f>
        <v>71.377587437544605</v>
      </c>
    </row>
    <row r="1793" spans="2:11" x14ac:dyDescent="0.3">
      <c r="B1793" s="63">
        <v>43914</v>
      </c>
      <c r="C1793" s="66" t="s">
        <v>10</v>
      </c>
      <c r="D1793" s="65">
        <v>18.399999999999999</v>
      </c>
      <c r="E1793" s="66">
        <v>20</v>
      </c>
      <c r="F1793" s="79">
        <f>tblGem[[#This Row],[Aantal]]-SUMIFS(tblGem[Aantal],tblGem[Datum],tblGem[[#This Row],[Datum]]-1,tblGem[Plaats],tblGem[[#This Row],[Plaats]])</f>
        <v>4</v>
      </c>
      <c r="G1793" s="59" t="str">
        <f>INDEX(tblGemProv[Grootte],MATCH(tblGem[[#This Row],[Plaats]],tblGemProv[Gemeentenaam],0))</f>
        <v>Groot</v>
      </c>
      <c r="H1793" s="59" t="str">
        <f>INDEX(tblGemProv[Provincie],MATCH(tblGem[[#This Row],[Plaats]],tblGemProv[Gemeentenaam],0))</f>
        <v>Noord-Holland</v>
      </c>
      <c r="I1793" s="68">
        <f>INDEX(tblGemProv[InwonerAantal],MATCH(tblGem[[#This Row],[Plaats]],tblGemProv[Gemeentenaam],0))</f>
        <v>108470</v>
      </c>
      <c r="J1793" s="69">
        <f>tblGem[[#This Row],[Aantal]]/INDEX($N$5:$N$16,MATCH(tblGem[[#This Row],[Prov]],$M$5:$M$16,0))*100000</f>
        <v>0.7064187325293817</v>
      </c>
      <c r="K1793" s="69">
        <f>tblGem[[#This Row],[Aantal]]/tblGem[[#This Row],[Inwoners]]*100000</f>
        <v>18.438277864847421</v>
      </c>
    </row>
    <row r="1794" spans="2:11" x14ac:dyDescent="0.3">
      <c r="B1794" s="63">
        <v>43914</v>
      </c>
      <c r="C1794" s="66" t="s">
        <v>11</v>
      </c>
      <c r="D1794" s="65">
        <v>11</v>
      </c>
      <c r="E1794" s="66">
        <v>8</v>
      </c>
      <c r="F1794" s="79">
        <f>tblGem[[#This Row],[Aantal]]-SUMIFS(tblGem[Aantal],tblGem[Datum],tblGem[[#This Row],[Datum]]-1,tblGem[Plaats],tblGem[[#This Row],[Plaats]])</f>
        <v>1</v>
      </c>
      <c r="G1794" s="59" t="str">
        <f>INDEX(tblGemProv[Grootte],MATCH(tblGem[[#This Row],[Plaats]],tblGemProv[Gemeentenaam],0))</f>
        <v>Middelgroot</v>
      </c>
      <c r="H1794" s="59" t="str">
        <f>INDEX(tblGemProv[Provincie],MATCH(tblGem[[#This Row],[Plaats]],tblGemProv[Gemeentenaam],0))</f>
        <v>Overijssel</v>
      </c>
      <c r="I1794" s="68">
        <f>INDEX(tblGemProv[InwonerAantal],MATCH(tblGem[[#This Row],[Plaats]],tblGemProv[Gemeentenaam],0))</f>
        <v>72629</v>
      </c>
      <c r="J1794" s="69">
        <f>tblGem[[#This Row],[Aantal]]/INDEX($N$5:$N$16,MATCH(tblGem[[#This Row],[Prov]],$M$5:$M$16,0))*100000</f>
        <v>0.69474538016032983</v>
      </c>
      <c r="K1794" s="69">
        <f>tblGem[[#This Row],[Aantal]]/tblGem[[#This Row],[Inwoners]]*100000</f>
        <v>11.014883861818282</v>
      </c>
    </row>
    <row r="1795" spans="2:11" x14ac:dyDescent="0.3">
      <c r="B1795" s="63">
        <v>43914</v>
      </c>
      <c r="C1795" s="66" t="s">
        <v>12</v>
      </c>
      <c r="D1795" s="65">
        <v>10.1</v>
      </c>
      <c r="E1795" s="66">
        <v>21</v>
      </c>
      <c r="F1795" s="79">
        <f>tblGem[[#This Row],[Aantal]]-SUMIFS(tblGem[Aantal],tblGem[Datum],tblGem[[#This Row],[Datum]]-1,tblGem[Plaats],tblGem[[#This Row],[Plaats]])</f>
        <v>3</v>
      </c>
      <c r="G1795" s="59" t="str">
        <f>INDEX(tblGemProv[Grootte],MATCH(tblGem[[#This Row],[Plaats]],tblGemProv[Gemeentenaam],0))</f>
        <v>Groot</v>
      </c>
      <c r="H1795" s="59" t="str">
        <f>INDEX(tblGemProv[Provincie],MATCH(tblGem[[#This Row],[Plaats]],tblGemProv[Gemeentenaam],0))</f>
        <v>Flevoland</v>
      </c>
      <c r="I1795" s="68">
        <f>INDEX(tblGemProv[InwonerAantal],MATCH(tblGem[[#This Row],[Plaats]],tblGemProv[Gemeentenaam],0))</f>
        <v>203990</v>
      </c>
      <c r="J1795" s="69">
        <f>tblGem[[#This Row],[Aantal]]/INDEX($N$5:$N$16,MATCH(tblGem[[#This Row],[Prov]],$M$5:$M$16,0))*100000</f>
        <v>5.1011732698520662</v>
      </c>
      <c r="K1795" s="69">
        <f>tblGem[[#This Row],[Aantal]]/tblGem[[#This Row],[Inwoners]]*100000</f>
        <v>10.294622285406147</v>
      </c>
    </row>
    <row r="1796" spans="2:11" x14ac:dyDescent="0.3">
      <c r="B1796" s="63">
        <v>43914</v>
      </c>
      <c r="C1796" s="66" t="s">
        <v>13</v>
      </c>
      <c r="D1796" s="65">
        <v>18</v>
      </c>
      <c r="E1796" s="66">
        <v>20</v>
      </c>
      <c r="F1796" s="79">
        <f>tblGem[[#This Row],[Aantal]]-SUMIFS(tblGem[Aantal],tblGem[Datum],tblGem[[#This Row],[Datum]]-1,tblGem[Plaats],tblGem[[#This Row],[Plaats]])</f>
        <v>3</v>
      </c>
      <c r="G1796" s="59" t="str">
        <f>INDEX(tblGemProv[Grootte],MATCH(tblGem[[#This Row],[Plaats]],tblGemProv[Gemeentenaam],0))</f>
        <v>Groot</v>
      </c>
      <c r="H1796" s="59" t="str">
        <f>INDEX(tblGemProv[Provincie],MATCH(tblGem[[#This Row],[Plaats]],tblGemProv[Gemeentenaam],0))</f>
        <v>Zuid-Holland</v>
      </c>
      <c r="I1796" s="68">
        <f>INDEX(tblGemProv[InwonerAantal],MATCH(tblGem[[#This Row],[Plaats]],tblGemProv[Gemeentenaam],0))</f>
        <v>109682</v>
      </c>
      <c r="J1796" s="69">
        <f>tblGem[[#This Row],[Aantal]]/INDEX($N$5:$N$16,MATCH(tblGem[[#This Row],[Prov]],$M$5:$M$16,0))*100000</f>
        <v>0.54854484765538214</v>
      </c>
      <c r="K1796" s="69">
        <f>tblGem[[#This Row],[Aantal]]/tblGem[[#This Row],[Inwoners]]*100000</f>
        <v>18.234532557757884</v>
      </c>
    </row>
    <row r="1797" spans="2:11" x14ac:dyDescent="0.3">
      <c r="B1797" s="63">
        <v>43914</v>
      </c>
      <c r="C1797" s="66" t="s">
        <v>14</v>
      </c>
      <c r="D1797" s="65">
        <v>147.80000000000001</v>
      </c>
      <c r="E1797" s="66">
        <v>15</v>
      </c>
      <c r="F1797" s="79">
        <f>tblGem[[#This Row],[Aantal]]-SUMIFS(tblGem[Aantal],tblGem[Datum],tblGem[[#This Row],[Datum]]-1,tblGem[Plaats],tblGem[[#This Row],[Plaats]])</f>
        <v>1</v>
      </c>
      <c r="G1797" s="59" t="str">
        <f>INDEX(tblGemProv[Grootte],MATCH(tblGem[[#This Row],[Plaats]],tblGemProv[Gemeentenaam],0))</f>
        <v>Klein</v>
      </c>
      <c r="H1797" s="59" t="str">
        <f>INDEX(tblGemProv[Provincie],MATCH(tblGem[[#This Row],[Plaats]],tblGemProv[Gemeentenaam],0))</f>
        <v>Noord-Brabant</v>
      </c>
      <c r="I1797" s="68">
        <f>INDEX(tblGemProv[InwonerAantal],MATCH(tblGem[[#This Row],[Plaats]],tblGemProv[Gemeentenaam],0))</f>
        <v>10083</v>
      </c>
      <c r="J1797" s="69">
        <f>tblGem[[#This Row],[Aantal]]/INDEX($N$5:$N$16,MATCH(tblGem[[#This Row],[Prov]],$M$5:$M$16,0))*100000</f>
        <v>0.59328731005906765</v>
      </c>
      <c r="K1797" s="69">
        <f>tblGem[[#This Row],[Aantal]]/tblGem[[#This Row],[Inwoners]]*100000</f>
        <v>148.76524843796489</v>
      </c>
    </row>
    <row r="1798" spans="2:11" x14ac:dyDescent="0.3">
      <c r="B1798" s="63">
        <v>43914</v>
      </c>
      <c r="C1798" s="66" t="s">
        <v>15</v>
      </c>
      <c r="D1798" s="65">
        <v>50.6</v>
      </c>
      <c r="E1798" s="66">
        <v>28</v>
      </c>
      <c r="F1798" s="79">
        <f>tblGem[[#This Row],[Aantal]]-SUMIFS(tblGem[Aantal],tblGem[Datum],tblGem[[#This Row],[Datum]]-1,tblGem[Plaats],tblGem[[#This Row],[Plaats]])</f>
        <v>3</v>
      </c>
      <c r="G1798" s="59" t="str">
        <f>INDEX(tblGemProv[Grootte],MATCH(tblGem[[#This Row],[Plaats]],tblGemProv[Gemeentenaam],0))</f>
        <v>Middelgroot</v>
      </c>
      <c r="H1798" s="59" t="str">
        <f>INDEX(tblGemProv[Provincie],MATCH(tblGem[[#This Row],[Plaats]],tblGemProv[Gemeentenaam],0))</f>
        <v>Noord-Brabant</v>
      </c>
      <c r="I1798" s="68">
        <f>INDEX(tblGemProv[InwonerAantal],MATCH(tblGem[[#This Row],[Plaats]],tblGemProv[Gemeentenaam],0))</f>
        <v>54766</v>
      </c>
      <c r="J1798" s="69">
        <f>tblGem[[#This Row],[Aantal]]/INDEX($N$5:$N$16,MATCH(tblGem[[#This Row],[Prov]],$M$5:$M$16,0))*100000</f>
        <v>1.1074696454435931</v>
      </c>
      <c r="K1798" s="69">
        <f>tblGem[[#This Row],[Aantal]]/tblGem[[#This Row],[Inwoners]]*100000</f>
        <v>51.126611401234342</v>
      </c>
    </row>
    <row r="1799" spans="2:11" x14ac:dyDescent="0.3">
      <c r="B1799" s="63">
        <v>43914</v>
      </c>
      <c r="C1799" s="66" t="s">
        <v>16</v>
      </c>
      <c r="D1799" s="65">
        <v>0</v>
      </c>
      <c r="E1799" s="66">
        <v>0</v>
      </c>
      <c r="F1799" s="79">
        <f>tblGem[[#This Row],[Aantal]]-SUMIFS(tblGem[Aantal],tblGem[Datum],tblGem[[#This Row],[Datum]]-1,tblGem[Plaats],tblGem[[#This Row],[Plaats]])</f>
        <v>0</v>
      </c>
      <c r="G1799" s="59" t="str">
        <f>INDEX(tblGemProv[Grootte],MATCH(tblGem[[#This Row],[Plaats]],tblGemProv[Gemeentenaam],0))</f>
        <v>Klein</v>
      </c>
      <c r="H1799" s="59" t="str">
        <f>INDEX(tblGemProv[Provincie],MATCH(tblGem[[#This Row],[Plaats]],tblGemProv[Gemeentenaam],0))</f>
        <v>Friesland</v>
      </c>
      <c r="I1799" s="68">
        <f>INDEX(tblGemProv[InwonerAantal],MATCH(tblGem[[#This Row],[Plaats]],tblGemProv[Gemeentenaam],0))</f>
        <v>3654</v>
      </c>
      <c r="J1799" s="69">
        <f>tblGem[[#This Row],[Aantal]]/INDEX($N$5:$N$16,MATCH(tblGem[[#This Row],[Prov]],$M$5:$M$16,0))*100000</f>
        <v>0</v>
      </c>
      <c r="K1799" s="69">
        <f>tblGem[[#This Row],[Aantal]]/tblGem[[#This Row],[Inwoners]]*100000</f>
        <v>0</v>
      </c>
    </row>
    <row r="1800" spans="2:11" x14ac:dyDescent="0.3">
      <c r="B1800" s="63">
        <v>43914</v>
      </c>
      <c r="C1800" s="66" t="s">
        <v>17</v>
      </c>
      <c r="D1800" s="65">
        <v>28.2</v>
      </c>
      <c r="E1800" s="66">
        <v>44</v>
      </c>
      <c r="F1800" s="79">
        <f>tblGem[[#This Row],[Aantal]]-SUMIFS(tblGem[Aantal],tblGem[Datum],tblGem[[#This Row],[Datum]]-1,tblGem[Plaats],tblGem[[#This Row],[Plaats]])</f>
        <v>3</v>
      </c>
      <c r="G1800" s="59" t="str">
        <f>INDEX(tblGemProv[Grootte],MATCH(tblGem[[#This Row],[Plaats]],tblGemProv[Gemeentenaam],0))</f>
        <v>Groot</v>
      </c>
      <c r="H1800" s="59" t="str">
        <f>INDEX(tblGemProv[Provincie],MATCH(tblGem[[#This Row],[Plaats]],tblGemProv[Gemeentenaam],0))</f>
        <v>Utrecht</v>
      </c>
      <c r="I1800" s="68">
        <f>INDEX(tblGemProv[InwonerAantal],MATCH(tblGem[[#This Row],[Plaats]],tblGemProv[Gemeentenaam],0))</f>
        <v>155226</v>
      </c>
      <c r="J1800" s="69">
        <f>tblGem[[#This Row],[Aantal]]/INDEX($N$5:$N$16,MATCH(tblGem[[#This Row],[Prov]],$M$5:$M$16,0))*100000</f>
        <v>3.3069826939582927</v>
      </c>
      <c r="K1800" s="69">
        <f>tblGem[[#This Row],[Aantal]]/tblGem[[#This Row],[Inwoners]]*100000</f>
        <v>28.34576681741461</v>
      </c>
    </row>
    <row r="1801" spans="2:11" x14ac:dyDescent="0.3">
      <c r="B1801" s="63">
        <v>43914</v>
      </c>
      <c r="C1801" s="66" t="s">
        <v>18</v>
      </c>
      <c r="D1801" s="65">
        <v>36.299999999999997</v>
      </c>
      <c r="E1801" s="66">
        <v>33</v>
      </c>
      <c r="F1801" s="79">
        <f>tblGem[[#This Row],[Aantal]]-SUMIFS(tblGem[Aantal],tblGem[Datum],tblGem[[#This Row],[Datum]]-1,tblGem[Plaats],tblGem[[#This Row],[Plaats]])</f>
        <v>4</v>
      </c>
      <c r="G1801" s="59" t="str">
        <f>INDEX(tblGemProv[Grootte],MATCH(tblGem[[#This Row],[Plaats]],tblGemProv[Gemeentenaam],0))</f>
        <v>Middelgroot</v>
      </c>
      <c r="H1801" s="59" t="str">
        <f>INDEX(tblGemProv[Provincie],MATCH(tblGem[[#This Row],[Plaats]],tblGemProv[Gemeentenaam],0))</f>
        <v>Noord-Holland</v>
      </c>
      <c r="I1801" s="68">
        <f>INDEX(tblGemProv[InwonerAantal],MATCH(tblGem[[#This Row],[Plaats]],tblGemProv[Gemeentenaam],0))</f>
        <v>89870</v>
      </c>
      <c r="J1801" s="69">
        <f>tblGem[[#This Row],[Aantal]]/INDEX($N$5:$N$16,MATCH(tblGem[[#This Row],[Prov]],$M$5:$M$16,0))*100000</f>
        <v>1.1655909086734799</v>
      </c>
      <c r="K1801" s="69">
        <f>tblGem[[#This Row],[Aantal]]/tblGem[[#This Row],[Inwoners]]*100000</f>
        <v>36.719706242350057</v>
      </c>
    </row>
    <row r="1802" spans="2:11" x14ac:dyDescent="0.3">
      <c r="B1802" s="63">
        <v>43914</v>
      </c>
      <c r="C1802" s="66" t="s">
        <v>19</v>
      </c>
      <c r="D1802" s="65">
        <v>29</v>
      </c>
      <c r="E1802" s="66">
        <v>250</v>
      </c>
      <c r="F1802" s="79">
        <f>tblGem[[#This Row],[Aantal]]-SUMIFS(tblGem[Aantal],tblGem[Datum],tblGem[[#This Row],[Datum]]-1,tblGem[Plaats],tblGem[[#This Row],[Plaats]])</f>
        <v>47</v>
      </c>
      <c r="G1802" s="59" t="str">
        <f>INDEX(tblGemProv[Grootte],MATCH(tblGem[[#This Row],[Plaats]],tblGemProv[Gemeentenaam],0))</f>
        <v>Groot</v>
      </c>
      <c r="H1802" s="59" t="str">
        <f>INDEX(tblGemProv[Provincie],MATCH(tblGem[[#This Row],[Plaats]],tblGemProv[Gemeentenaam],0))</f>
        <v>Noord-Holland</v>
      </c>
      <c r="I1802" s="68">
        <f>INDEX(tblGemProv[InwonerAantal],MATCH(tblGem[[#This Row],[Plaats]],tblGemProv[Gemeentenaam],0))</f>
        <v>854047</v>
      </c>
      <c r="J1802" s="69">
        <f>tblGem[[#This Row],[Aantal]]/INDEX($N$5:$N$16,MATCH(tblGem[[#This Row],[Prov]],$M$5:$M$16,0))*100000</f>
        <v>8.8302341566172728</v>
      </c>
      <c r="K1802" s="69">
        <f>tblGem[[#This Row],[Aantal]]/tblGem[[#This Row],[Inwoners]]*100000</f>
        <v>29.272393673884459</v>
      </c>
    </row>
    <row r="1803" spans="2:11" x14ac:dyDescent="0.3">
      <c r="B1803" s="63">
        <v>43914</v>
      </c>
      <c r="C1803" s="66" t="s">
        <v>20</v>
      </c>
      <c r="D1803" s="65">
        <v>17.899999999999999</v>
      </c>
      <c r="E1803" s="66">
        <v>29</v>
      </c>
      <c r="F1803" s="79">
        <f>tblGem[[#This Row],[Aantal]]-SUMIFS(tblGem[Aantal],tblGem[Datum],tblGem[[#This Row],[Datum]]-1,tblGem[Plaats],tblGem[[#This Row],[Plaats]])</f>
        <v>3</v>
      </c>
      <c r="G1803" s="59" t="str">
        <f>INDEX(tblGemProv[Grootte],MATCH(tblGem[[#This Row],[Plaats]],tblGemProv[Gemeentenaam],0))</f>
        <v>Groot</v>
      </c>
      <c r="H1803" s="59" t="str">
        <f>INDEX(tblGemProv[Provincie],MATCH(tblGem[[#This Row],[Plaats]],tblGemProv[Gemeentenaam],0))</f>
        <v>Gelderland</v>
      </c>
      <c r="I1803" s="68">
        <f>INDEX(tblGemProv[InwonerAantal],MATCH(tblGem[[#This Row],[Plaats]],tblGemProv[Gemeentenaam],0))</f>
        <v>161156</v>
      </c>
      <c r="J1803" s="69">
        <f>tblGem[[#This Row],[Aantal]]/INDEX($N$5:$N$16,MATCH(tblGem[[#This Row],[Prov]],$M$5:$M$16,0))*100000</f>
        <v>1.4076966054609892</v>
      </c>
      <c r="K1803" s="69">
        <f>tblGem[[#This Row],[Aantal]]/tblGem[[#This Row],[Inwoners]]*100000</f>
        <v>17.994986224527786</v>
      </c>
    </row>
    <row r="1804" spans="2:11" x14ac:dyDescent="0.3">
      <c r="B1804" s="63">
        <v>43914</v>
      </c>
      <c r="C1804" s="66" t="s">
        <v>21</v>
      </c>
      <c r="D1804" s="65">
        <v>0</v>
      </c>
      <c r="E1804" s="66">
        <v>0</v>
      </c>
      <c r="F1804" s="79">
        <f>tblGem[[#This Row],[Aantal]]-SUMIFS(tblGem[Aantal],tblGem[Datum],tblGem[[#This Row],[Datum]]-1,tblGem[Plaats],tblGem[[#This Row],[Plaats]])</f>
        <v>0</v>
      </c>
      <c r="G1804" s="59" t="str">
        <f>INDEX(tblGemProv[Grootte],MATCH(tblGem[[#This Row],[Plaats]],tblGemProv[Gemeentenaam],0))</f>
        <v>Klein</v>
      </c>
      <c r="H1804" s="59" t="str">
        <f>INDEX(tblGemProv[Provincie],MATCH(tblGem[[#This Row],[Plaats]],tblGemProv[Gemeentenaam],0))</f>
        <v>Groningen</v>
      </c>
      <c r="I1804" s="68">
        <f>INDEX(tblGemProv[InwonerAantal],MATCH(tblGem[[#This Row],[Plaats]],tblGemProv[Gemeentenaam],0))</f>
        <v>11801</v>
      </c>
      <c r="J1804" s="69">
        <f>tblGem[[#This Row],[Aantal]]/INDEX($N$5:$N$16,MATCH(tblGem[[#This Row],[Prov]],$M$5:$M$16,0))*100000</f>
        <v>0</v>
      </c>
      <c r="K1804" s="69">
        <f>tblGem[[#This Row],[Aantal]]/tblGem[[#This Row],[Inwoners]]*100000</f>
        <v>0</v>
      </c>
    </row>
    <row r="1805" spans="2:11" x14ac:dyDescent="0.3">
      <c r="B1805" s="63">
        <v>43914</v>
      </c>
      <c r="C1805" s="66" t="s">
        <v>22</v>
      </c>
      <c r="D1805" s="65">
        <v>14.4</v>
      </c>
      <c r="E1805" s="66">
        <v>23</v>
      </c>
      <c r="F1805" s="79">
        <f>tblGem[[#This Row],[Aantal]]-SUMIFS(tblGem[Aantal],tblGem[Datum],tblGem[[#This Row],[Datum]]-1,tblGem[Plaats],tblGem[[#This Row],[Plaats]])</f>
        <v>3</v>
      </c>
      <c r="G1805" s="59" t="str">
        <f>INDEX(tblGemProv[Grootte],MATCH(tblGem[[#This Row],[Plaats]],tblGemProv[Gemeentenaam],0))</f>
        <v>Groot</v>
      </c>
      <c r="H1805" s="59" t="str">
        <f>INDEX(tblGemProv[Provincie],MATCH(tblGem[[#This Row],[Plaats]],tblGemProv[Gemeentenaam],0))</f>
        <v>Gelderland</v>
      </c>
      <c r="I1805" s="68">
        <f>INDEX(tblGemProv[InwonerAantal],MATCH(tblGem[[#This Row],[Plaats]],tblGemProv[Gemeentenaam],0))</f>
        <v>157223</v>
      </c>
      <c r="J1805" s="69">
        <f>tblGem[[#This Row],[Aantal]]/INDEX($N$5:$N$16,MATCH(tblGem[[#This Row],[Prov]],$M$5:$M$16,0))*100000</f>
        <v>1.1164490319173361</v>
      </c>
      <c r="K1805" s="69">
        <f>tblGem[[#This Row],[Aantal]]/tblGem[[#This Row],[Inwoners]]*100000</f>
        <v>14.628902895886734</v>
      </c>
    </row>
    <row r="1806" spans="2:11" x14ac:dyDescent="0.3">
      <c r="B1806" s="63">
        <v>43914</v>
      </c>
      <c r="C1806" s="66" t="s">
        <v>23</v>
      </c>
      <c r="D1806" s="65">
        <v>7.4</v>
      </c>
      <c r="E1806" s="66">
        <v>5</v>
      </c>
      <c r="F1806" s="79">
        <f>tblGem[[#This Row],[Aantal]]-SUMIFS(tblGem[Aantal],tblGem[Datum],tblGem[[#This Row],[Datum]]-1,tblGem[Plaats],tblGem[[#This Row],[Plaats]])</f>
        <v>1</v>
      </c>
      <c r="G1806" s="59" t="str">
        <f>INDEX(tblGemProv[Grootte],MATCH(tblGem[[#This Row],[Plaats]],tblGemProv[Gemeentenaam],0))</f>
        <v>Middelgroot</v>
      </c>
      <c r="H1806" s="59" t="str">
        <f>INDEX(tblGemProv[Provincie],MATCH(tblGem[[#This Row],[Plaats]],tblGemProv[Gemeentenaam],0))</f>
        <v>Drenthe</v>
      </c>
      <c r="I1806" s="68">
        <f>INDEX(tblGemProv[InwonerAantal],MATCH(tblGem[[#This Row],[Plaats]],tblGemProv[Gemeentenaam],0))</f>
        <v>67708</v>
      </c>
      <c r="J1806" s="69">
        <f>tblGem[[#This Row],[Aantal]]/INDEX($N$5:$N$16,MATCH(tblGem[[#This Row],[Prov]],$M$5:$M$16,0))*100000</f>
        <v>1.016053647632595</v>
      </c>
      <c r="K1806" s="69">
        <f>tblGem[[#This Row],[Aantal]]/tblGem[[#This Row],[Inwoners]]*100000</f>
        <v>7.3846517398239495</v>
      </c>
    </row>
    <row r="1807" spans="2:11" x14ac:dyDescent="0.3">
      <c r="B1807" s="63">
        <v>43914</v>
      </c>
      <c r="C1807" s="66" t="s">
        <v>24</v>
      </c>
      <c r="D1807" s="65">
        <v>35.9</v>
      </c>
      <c r="E1807" s="66">
        <v>6</v>
      </c>
      <c r="F1807" s="79">
        <f>tblGem[[#This Row],[Aantal]]-SUMIFS(tblGem[Aantal],tblGem[Datum],tblGem[[#This Row],[Datum]]-1,tblGem[Plaats],tblGem[[#This Row],[Plaats]])</f>
        <v>1</v>
      </c>
      <c r="G1807" s="59" t="str">
        <f>INDEX(tblGemProv[Grootte],MATCH(tblGem[[#This Row],[Plaats]],tblGemProv[Gemeentenaam],0))</f>
        <v>Klein</v>
      </c>
      <c r="H1807" s="59" t="str">
        <f>INDEX(tblGemProv[Provincie],MATCH(tblGem[[#This Row],[Plaats]],tblGemProv[Gemeentenaam],0))</f>
        <v>Noord-Brabant</v>
      </c>
      <c r="I1807" s="68">
        <f>INDEX(tblGemProv[InwonerAantal],MATCH(tblGem[[#This Row],[Plaats]],tblGemProv[Gemeentenaam],0))</f>
        <v>16719</v>
      </c>
      <c r="J1807" s="69">
        <f>tblGem[[#This Row],[Aantal]]/INDEX($N$5:$N$16,MATCH(tblGem[[#This Row],[Prov]],$M$5:$M$16,0))*100000</f>
        <v>0.23731492402362706</v>
      </c>
      <c r="K1807" s="69">
        <f>tblGem[[#This Row],[Aantal]]/tblGem[[#This Row],[Inwoners]]*100000</f>
        <v>35.887313834559485</v>
      </c>
    </row>
    <row r="1808" spans="2:11" x14ac:dyDescent="0.3">
      <c r="B1808" s="63">
        <v>43914</v>
      </c>
      <c r="C1808" s="66" t="s">
        <v>25</v>
      </c>
      <c r="D1808" s="65">
        <v>14.6</v>
      </c>
      <c r="E1808" s="66">
        <v>1</v>
      </c>
      <c r="F1808" s="79">
        <f>tblGem[[#This Row],[Aantal]]-SUMIFS(tblGem[Aantal],tblGem[Datum],tblGem[[#This Row],[Datum]]-1,tblGem[Plaats],tblGem[[#This Row],[Plaats]])</f>
        <v>0</v>
      </c>
      <c r="G1808" s="59" t="str">
        <f>INDEX(tblGemProv[Grootte],MATCH(tblGem[[#This Row],[Plaats]],tblGemProv[Gemeentenaam],0))</f>
        <v>Klein</v>
      </c>
      <c r="H1808" s="59" t="str">
        <f>INDEX(tblGemProv[Provincie],MATCH(tblGem[[#This Row],[Plaats]],tblGemProv[Gemeentenaam],0))</f>
        <v>Noord-Brabant</v>
      </c>
      <c r="I1808" s="68">
        <f>INDEX(tblGemProv[InwonerAantal],MATCH(tblGem[[#This Row],[Plaats]],tblGemProv[Gemeentenaam],0))</f>
        <v>6799</v>
      </c>
      <c r="J1808" s="69">
        <f>tblGem[[#This Row],[Aantal]]/INDEX($N$5:$N$16,MATCH(tblGem[[#This Row],[Prov]],$M$5:$M$16,0))*100000</f>
        <v>3.955248733727118E-2</v>
      </c>
      <c r="K1808" s="69">
        <f>tblGem[[#This Row],[Aantal]]/tblGem[[#This Row],[Inwoners]]*100000</f>
        <v>14.708045300779526</v>
      </c>
    </row>
    <row r="1809" spans="2:11" x14ac:dyDescent="0.3">
      <c r="B1809" s="63">
        <v>43914</v>
      </c>
      <c r="C1809" s="66" t="s">
        <v>26</v>
      </c>
      <c r="D1809" s="65">
        <v>8.1</v>
      </c>
      <c r="E1809" s="66">
        <v>2</v>
      </c>
      <c r="F1809" s="79">
        <f>tblGem[[#This Row],[Aantal]]-SUMIFS(tblGem[Aantal],tblGem[Datum],tblGem[[#This Row],[Datum]]-1,tblGem[Plaats],tblGem[[#This Row],[Plaats]])</f>
        <v>0</v>
      </c>
      <c r="G1809" s="59" t="str">
        <f>INDEX(tblGemProv[Grootte],MATCH(tblGem[[#This Row],[Plaats]],tblGemProv[Gemeentenaam],0))</f>
        <v>Klein</v>
      </c>
      <c r="H1809" s="59" t="str">
        <f>INDEX(tblGemProv[Provincie],MATCH(tblGem[[#This Row],[Plaats]],tblGemProv[Gemeentenaam],0))</f>
        <v>Utrecht</v>
      </c>
      <c r="I1809" s="68">
        <f>INDEX(tblGemProv[InwonerAantal],MATCH(tblGem[[#This Row],[Plaats]],tblGemProv[Gemeentenaam],0))</f>
        <v>24630</v>
      </c>
      <c r="J1809" s="69">
        <f>tblGem[[#This Row],[Aantal]]/INDEX($N$5:$N$16,MATCH(tblGem[[#This Row],[Prov]],$M$5:$M$16,0))*100000</f>
        <v>0.1503173951799224</v>
      </c>
      <c r="K1809" s="69">
        <f>tblGem[[#This Row],[Aantal]]/tblGem[[#This Row],[Inwoners]]*100000</f>
        <v>8.1201786439301653</v>
      </c>
    </row>
    <row r="1810" spans="2:11" x14ac:dyDescent="0.3">
      <c r="B1810" s="63">
        <v>43914</v>
      </c>
      <c r="C1810" s="66" t="s">
        <v>27</v>
      </c>
      <c r="D1810" s="65">
        <v>30.8</v>
      </c>
      <c r="E1810" s="66">
        <v>15</v>
      </c>
      <c r="F1810" s="79">
        <f>tblGem[[#This Row],[Aantal]]-SUMIFS(tblGem[Aantal],tblGem[Datum],tblGem[[#This Row],[Datum]]-1,tblGem[Plaats],tblGem[[#This Row],[Plaats]])</f>
        <v>2</v>
      </c>
      <c r="G1810" s="59" t="str">
        <f>INDEX(tblGemProv[Grootte],MATCH(tblGem[[#This Row],[Plaats]],tblGemProv[Gemeentenaam],0))</f>
        <v>Klein</v>
      </c>
      <c r="H1810" s="59" t="str">
        <f>INDEX(tblGemProv[Provincie],MATCH(tblGem[[#This Row],[Plaats]],tblGemProv[Gemeentenaam],0))</f>
        <v>Zuid-Holland</v>
      </c>
      <c r="I1810" s="68">
        <f>INDEX(tblGemProv[InwonerAantal],MATCH(tblGem[[#This Row],[Plaats]],tblGemProv[Gemeentenaam],0))</f>
        <v>48477</v>
      </c>
      <c r="J1810" s="69">
        <f>tblGem[[#This Row],[Aantal]]/INDEX($N$5:$N$16,MATCH(tblGem[[#This Row],[Prov]],$M$5:$M$16,0))*100000</f>
        <v>0.41140863574153658</v>
      </c>
      <c r="K1810" s="69">
        <f>tblGem[[#This Row],[Aantal]]/tblGem[[#This Row],[Inwoners]]*100000</f>
        <v>30.942508818615011</v>
      </c>
    </row>
    <row r="1811" spans="2:11" x14ac:dyDescent="0.3">
      <c r="B1811" s="63">
        <v>43914</v>
      </c>
      <c r="C1811" s="66" t="s">
        <v>28</v>
      </c>
      <c r="D1811" s="65">
        <v>20.7</v>
      </c>
      <c r="E1811" s="66">
        <v>12</v>
      </c>
      <c r="F1811" s="79">
        <f>tblGem[[#This Row],[Aantal]]-SUMIFS(tblGem[Aantal],tblGem[Datum],tblGem[[#This Row],[Datum]]-1,tblGem[Plaats],tblGem[[#This Row],[Plaats]])</f>
        <v>2</v>
      </c>
      <c r="G1811" s="59" t="str">
        <f>INDEX(tblGemProv[Grootte],MATCH(tblGem[[#This Row],[Plaats]],tblGemProv[Gemeentenaam],0))</f>
        <v>Middelgroot</v>
      </c>
      <c r="H1811" s="59" t="str">
        <f>INDEX(tblGemProv[Provincie],MATCH(tblGem[[#This Row],[Plaats]],tblGemProv[Gemeentenaam],0))</f>
        <v>Gelderland</v>
      </c>
      <c r="I1811" s="68">
        <f>INDEX(tblGemProv[InwonerAantal],MATCH(tblGem[[#This Row],[Plaats]],tblGemProv[Gemeentenaam],0))</f>
        <v>57339</v>
      </c>
      <c r="J1811" s="69">
        <f>tblGem[[#This Row],[Aantal]]/INDEX($N$5:$N$16,MATCH(tblGem[[#This Row],[Prov]],$M$5:$M$16,0))*100000</f>
        <v>0.58249514708730588</v>
      </c>
      <c r="K1811" s="69">
        <f>tblGem[[#This Row],[Aantal]]/tblGem[[#This Row],[Inwoners]]*100000</f>
        <v>20.928164076806361</v>
      </c>
    </row>
    <row r="1812" spans="2:11" x14ac:dyDescent="0.3">
      <c r="B1812" s="63">
        <v>43914</v>
      </c>
      <c r="C1812" s="66" t="s">
        <v>29</v>
      </c>
      <c r="D1812" s="65">
        <v>56.5</v>
      </c>
      <c r="E1812" s="66">
        <v>9</v>
      </c>
      <c r="F1812" s="79">
        <f>tblGem[[#This Row],[Aantal]]-SUMIFS(tblGem[Aantal],tblGem[Datum],tblGem[[#This Row],[Datum]]-1,tblGem[Plaats],tblGem[[#This Row],[Plaats]])</f>
        <v>4</v>
      </c>
      <c r="G1812" s="59" t="str">
        <f>INDEX(tblGemProv[Grootte],MATCH(tblGem[[#This Row],[Plaats]],tblGemProv[Gemeentenaam],0))</f>
        <v>Klein</v>
      </c>
      <c r="H1812" s="59" t="str">
        <f>INDEX(tblGemProv[Provincie],MATCH(tblGem[[#This Row],[Plaats]],tblGemProv[Gemeentenaam],0))</f>
        <v>Limburg</v>
      </c>
      <c r="I1812" s="68">
        <f>INDEX(tblGemProv[InwonerAantal],MATCH(tblGem[[#This Row],[Plaats]],tblGemProv[Gemeentenaam],0))</f>
        <v>15895</v>
      </c>
      <c r="J1812" s="69">
        <f>tblGem[[#This Row],[Aantal]]/INDEX($N$5:$N$16,MATCH(tblGem[[#This Row],[Prov]],$M$5:$M$16,0))*100000</f>
        <v>0.80558683420485899</v>
      </c>
      <c r="K1812" s="69">
        <f>tblGem[[#This Row],[Aantal]]/tblGem[[#This Row],[Inwoners]]*100000</f>
        <v>56.621579112928593</v>
      </c>
    </row>
    <row r="1813" spans="2:11" x14ac:dyDescent="0.3">
      <c r="B1813" s="63">
        <v>43914</v>
      </c>
      <c r="C1813" s="66" t="s">
        <v>30</v>
      </c>
      <c r="D1813" s="65">
        <v>81.2</v>
      </c>
      <c r="E1813" s="66">
        <v>29</v>
      </c>
      <c r="F1813" s="79">
        <f>tblGem[[#This Row],[Aantal]]-SUMIFS(tblGem[Aantal],tblGem[Datum],tblGem[[#This Row],[Datum]]-1,tblGem[Plaats],tblGem[[#This Row],[Plaats]])</f>
        <v>9</v>
      </c>
      <c r="G1813" s="59" t="str">
        <f>INDEX(tblGemProv[Grootte],MATCH(tblGem[[#This Row],[Plaats]],tblGemProv[Gemeentenaam],0))</f>
        <v>Klein</v>
      </c>
      <c r="H1813" s="59" t="str">
        <f>INDEX(tblGemProv[Provincie],MATCH(tblGem[[#This Row],[Plaats]],tblGemProv[Gemeentenaam],0))</f>
        <v>Limburg</v>
      </c>
      <c r="I1813" s="68">
        <f>INDEX(tblGemProv[InwonerAantal],MATCH(tblGem[[#This Row],[Plaats]],tblGemProv[Gemeentenaam],0))</f>
        <v>35969</v>
      </c>
      <c r="J1813" s="69">
        <f>tblGem[[#This Row],[Aantal]]/INDEX($N$5:$N$16,MATCH(tblGem[[#This Row],[Prov]],$M$5:$M$16,0))*100000</f>
        <v>2.5957797991045455</v>
      </c>
      <c r="K1813" s="69">
        <f>tblGem[[#This Row],[Aantal]]/tblGem[[#This Row],[Inwoners]]*100000</f>
        <v>80.624982623926158</v>
      </c>
    </row>
    <row r="1814" spans="2:11" x14ac:dyDescent="0.3">
      <c r="B1814" s="63">
        <v>43914</v>
      </c>
      <c r="C1814" s="66" t="s">
        <v>31</v>
      </c>
      <c r="D1814" s="65">
        <v>10.3</v>
      </c>
      <c r="E1814" s="66">
        <v>1</v>
      </c>
      <c r="F1814" s="79">
        <f>tblGem[[#This Row],[Aantal]]-SUMIFS(tblGem[Aantal],tblGem[Datum],tblGem[[#This Row],[Datum]]-1,tblGem[Plaats],tblGem[[#This Row],[Plaats]])</f>
        <v>1</v>
      </c>
      <c r="G1814" s="59" t="str">
        <f>INDEX(tblGemProv[Grootte],MATCH(tblGem[[#This Row],[Plaats]],tblGemProv[Gemeentenaam],0))</f>
        <v>Klein</v>
      </c>
      <c r="H1814" s="59" t="str">
        <f>INDEX(tblGemProv[Provincie],MATCH(tblGem[[#This Row],[Plaats]],tblGemProv[Gemeentenaam],0))</f>
        <v>Noord-Holland</v>
      </c>
      <c r="I1814" s="68">
        <f>INDEX(tblGemProv[InwonerAantal],MATCH(tblGem[[#This Row],[Plaats]],tblGemProv[Gemeentenaam],0))</f>
        <v>9550</v>
      </c>
      <c r="J1814" s="69">
        <f>tblGem[[#This Row],[Aantal]]/INDEX($N$5:$N$16,MATCH(tblGem[[#This Row],[Prov]],$M$5:$M$16,0))*100000</f>
        <v>3.5320936626469089E-2</v>
      </c>
      <c r="K1814" s="69">
        <f>tblGem[[#This Row],[Aantal]]/tblGem[[#This Row],[Inwoners]]*100000</f>
        <v>10.471204188481675</v>
      </c>
    </row>
    <row r="1815" spans="2:11" x14ac:dyDescent="0.3">
      <c r="B1815" s="63">
        <v>43914</v>
      </c>
      <c r="C1815" s="66" t="s">
        <v>32</v>
      </c>
      <c r="D1815" s="65">
        <v>44.4</v>
      </c>
      <c r="E1815" s="66">
        <v>6</v>
      </c>
      <c r="F1815" s="79">
        <f>tblGem[[#This Row],[Aantal]]-SUMIFS(tblGem[Aantal],tblGem[Datum],tblGem[[#This Row],[Datum]]-1,tblGem[Plaats],tblGem[[#This Row],[Plaats]])</f>
        <v>1</v>
      </c>
      <c r="G1815" s="59" t="str">
        <f>INDEX(tblGemProv[Grootte],MATCH(tblGem[[#This Row],[Plaats]],tblGemProv[Gemeentenaam],0))</f>
        <v>Klein</v>
      </c>
      <c r="H1815" s="59" t="str">
        <f>INDEX(tblGemProv[Provincie],MATCH(tblGem[[#This Row],[Plaats]],tblGemProv[Gemeentenaam],0))</f>
        <v>Limburg</v>
      </c>
      <c r="I1815" s="68">
        <f>INDEX(tblGemProv[InwonerAantal],MATCH(tblGem[[#This Row],[Plaats]],tblGemProv[Gemeentenaam],0))</f>
        <v>13444</v>
      </c>
      <c r="J1815" s="69">
        <f>tblGem[[#This Row],[Aantal]]/INDEX($N$5:$N$16,MATCH(tblGem[[#This Row],[Prov]],$M$5:$M$16,0))*100000</f>
        <v>0.53705788946990596</v>
      </c>
      <c r="K1815" s="69">
        <f>tblGem[[#This Row],[Aantal]]/tblGem[[#This Row],[Inwoners]]*100000</f>
        <v>44.629574531389466</v>
      </c>
    </row>
    <row r="1816" spans="2:11" x14ac:dyDescent="0.3">
      <c r="B1816" s="63">
        <v>43914</v>
      </c>
      <c r="C1816" s="66" t="s">
        <v>33</v>
      </c>
      <c r="D1816" s="65">
        <v>100.6</v>
      </c>
      <c r="E1816" s="66">
        <v>35</v>
      </c>
      <c r="F1816" s="79">
        <f>tblGem[[#This Row],[Aantal]]-SUMIFS(tblGem[Aantal],tblGem[Datum],tblGem[[#This Row],[Datum]]-1,tblGem[Plaats],tblGem[[#This Row],[Plaats]])</f>
        <v>2</v>
      </c>
      <c r="G1816" s="59" t="str">
        <f>INDEX(tblGemProv[Grootte],MATCH(tblGem[[#This Row],[Plaats]],tblGemProv[Gemeentenaam],0))</f>
        <v>Klein</v>
      </c>
      <c r="H1816" s="59" t="str">
        <f>INDEX(tblGemProv[Provincie],MATCH(tblGem[[#This Row],[Plaats]],tblGemProv[Gemeentenaam],0))</f>
        <v>Gelderland</v>
      </c>
      <c r="I1816" s="68">
        <f>INDEX(tblGemProv[InwonerAantal],MATCH(tblGem[[#This Row],[Plaats]],tblGemProv[Gemeentenaam],0))</f>
        <v>34748</v>
      </c>
      <c r="J1816" s="69">
        <f>tblGem[[#This Row],[Aantal]]/INDEX($N$5:$N$16,MATCH(tblGem[[#This Row],[Prov]],$M$5:$M$16,0))*100000</f>
        <v>1.698944179004642</v>
      </c>
      <c r="K1816" s="69">
        <f>tblGem[[#This Row],[Aantal]]/tblGem[[#This Row],[Inwoners]]*100000</f>
        <v>100.7252215954875</v>
      </c>
    </row>
    <row r="1817" spans="2:11" x14ac:dyDescent="0.3">
      <c r="B1817" s="63">
        <v>43914</v>
      </c>
      <c r="C1817" s="66" t="s">
        <v>34</v>
      </c>
      <c r="D1817" s="65">
        <v>27</v>
      </c>
      <c r="E1817" s="66">
        <v>5</v>
      </c>
      <c r="F1817" s="79">
        <f>tblGem[[#This Row],[Aantal]]-SUMIFS(tblGem[Aantal],tblGem[Datum],tblGem[[#This Row],[Datum]]-1,tblGem[Plaats],tblGem[[#This Row],[Plaats]])</f>
        <v>2</v>
      </c>
      <c r="G1817" s="59" t="str">
        <f>INDEX(tblGemProv[Grootte],MATCH(tblGem[[#This Row],[Plaats]],tblGemProv[Gemeentenaam],0))</f>
        <v>Klein</v>
      </c>
      <c r="H1817" s="59" t="str">
        <f>INDEX(tblGemProv[Provincie],MATCH(tblGem[[#This Row],[Plaats]],tblGemProv[Gemeentenaam],0))</f>
        <v>Noord-Brabant</v>
      </c>
      <c r="I1817" s="68">
        <f>INDEX(tblGemProv[InwonerAantal],MATCH(tblGem[[#This Row],[Plaats]],tblGemProv[Gemeentenaam],0))</f>
        <v>18398</v>
      </c>
      <c r="J1817" s="69">
        <f>tblGem[[#This Row],[Aantal]]/INDEX($N$5:$N$16,MATCH(tblGem[[#This Row],[Prov]],$M$5:$M$16,0))*100000</f>
        <v>0.1977624366863559</v>
      </c>
      <c r="K1817" s="69">
        <f>tblGem[[#This Row],[Aantal]]/tblGem[[#This Row],[Inwoners]]*100000</f>
        <v>27.176867050766386</v>
      </c>
    </row>
    <row r="1818" spans="2:11" x14ac:dyDescent="0.3">
      <c r="B1818" s="63">
        <v>43914</v>
      </c>
      <c r="C1818" s="66" t="s">
        <v>35</v>
      </c>
      <c r="D1818" s="65">
        <v>7.6</v>
      </c>
      <c r="E1818" s="66">
        <v>1</v>
      </c>
      <c r="F1818" s="79">
        <f>tblGem[[#This Row],[Aantal]]-SUMIFS(tblGem[Aantal],tblGem[Datum],tblGem[[#This Row],[Datum]]-1,tblGem[Plaats],tblGem[[#This Row],[Plaats]])</f>
        <v>0</v>
      </c>
      <c r="G1818" s="59" t="str">
        <f>INDEX(tblGemProv[Grootte],MATCH(tblGem[[#This Row],[Plaats]],tblGemProv[Gemeentenaam],0))</f>
        <v>Klein</v>
      </c>
      <c r="H1818" s="59" t="str">
        <f>INDEX(tblGemProv[Provincie],MATCH(tblGem[[#This Row],[Plaats]],tblGemProv[Gemeentenaam],0))</f>
        <v>Limburg</v>
      </c>
      <c r="I1818" s="68">
        <f>INDEX(tblGemProv[InwonerAantal],MATCH(tblGem[[#This Row],[Plaats]],tblGemProv[Gemeentenaam],0))</f>
        <v>13106</v>
      </c>
      <c r="J1818" s="69">
        <f>tblGem[[#This Row],[Aantal]]/INDEX($N$5:$N$16,MATCH(tblGem[[#This Row],[Prov]],$M$5:$M$16,0))*100000</f>
        <v>8.9509648244984322E-2</v>
      </c>
      <c r="K1818" s="69">
        <f>tblGem[[#This Row],[Aantal]]/tblGem[[#This Row],[Inwoners]]*100000</f>
        <v>7.6300930871356627</v>
      </c>
    </row>
    <row r="1819" spans="2:11" x14ac:dyDescent="0.3">
      <c r="B1819" s="63">
        <v>43914</v>
      </c>
      <c r="C1819" s="66" t="s">
        <v>36</v>
      </c>
      <c r="D1819" s="65">
        <v>40</v>
      </c>
      <c r="E1819" s="66">
        <v>12</v>
      </c>
      <c r="F1819" s="79">
        <f>tblGem[[#This Row],[Aantal]]-SUMIFS(tblGem[Aantal],tblGem[Datum],tblGem[[#This Row],[Datum]]-1,tblGem[Plaats],tblGem[[#This Row],[Plaats]])</f>
        <v>3</v>
      </c>
      <c r="G1819" s="59" t="str">
        <f>INDEX(tblGemProv[Grootte],MATCH(tblGem[[#This Row],[Plaats]],tblGemProv[Gemeentenaam],0))</f>
        <v>Klein</v>
      </c>
      <c r="H1819" s="59" t="str">
        <f>INDEX(tblGemProv[Provincie],MATCH(tblGem[[#This Row],[Plaats]],tblGemProv[Gemeentenaam],0))</f>
        <v>Noord-Holland</v>
      </c>
      <c r="I1819" s="68">
        <f>INDEX(tblGemProv[InwonerAantal],MATCH(tblGem[[#This Row],[Plaats]],tblGemProv[Gemeentenaam],0))</f>
        <v>29941</v>
      </c>
      <c r="J1819" s="69">
        <f>tblGem[[#This Row],[Aantal]]/INDEX($N$5:$N$16,MATCH(tblGem[[#This Row],[Prov]],$M$5:$M$16,0))*100000</f>
        <v>0.42385123951762899</v>
      </c>
      <c r="K1819" s="69">
        <f>tblGem[[#This Row],[Aantal]]/tblGem[[#This Row],[Inwoners]]*100000</f>
        <v>40.078821682642534</v>
      </c>
    </row>
    <row r="1820" spans="2:11" x14ac:dyDescent="0.3">
      <c r="B1820" s="63">
        <v>43914</v>
      </c>
      <c r="C1820" s="66" t="s">
        <v>37</v>
      </c>
      <c r="D1820" s="65">
        <v>18</v>
      </c>
      <c r="E1820" s="66">
        <v>12</v>
      </c>
      <c r="F1820" s="79">
        <f>tblGem[[#This Row],[Aantal]]-SUMIFS(tblGem[Aantal],tblGem[Datum],tblGem[[#This Row],[Datum]]-1,tblGem[Plaats],tblGem[[#This Row],[Plaats]])</f>
        <v>0</v>
      </c>
      <c r="G1820" s="59" t="str">
        <f>INDEX(tblGemProv[Grootte],MATCH(tblGem[[#This Row],[Plaats]],tblGemProv[Gemeentenaam],0))</f>
        <v>Middelgroot</v>
      </c>
      <c r="H1820" s="59" t="str">
        <f>INDEX(tblGemProv[Provincie],MATCH(tblGem[[#This Row],[Plaats]],tblGemProv[Gemeentenaam],0))</f>
        <v>Noord-Brabant</v>
      </c>
      <c r="I1820" s="68">
        <f>INDEX(tblGemProv[InwonerAantal],MATCH(tblGem[[#This Row],[Plaats]],tblGemProv[Gemeentenaam],0))</f>
        <v>66354</v>
      </c>
      <c r="J1820" s="69">
        <f>tblGem[[#This Row],[Aantal]]/INDEX($N$5:$N$16,MATCH(tblGem[[#This Row],[Prov]],$M$5:$M$16,0))*100000</f>
        <v>0.47462984804725411</v>
      </c>
      <c r="K1820" s="69">
        <f>tblGem[[#This Row],[Aantal]]/tblGem[[#This Row],[Inwoners]]*100000</f>
        <v>18.084817795460712</v>
      </c>
    </row>
    <row r="1821" spans="2:11" x14ac:dyDescent="0.3">
      <c r="B1821" s="63">
        <v>43914</v>
      </c>
      <c r="C1821" s="66" t="s">
        <v>38</v>
      </c>
      <c r="D1821" s="65">
        <v>4.5999999999999996</v>
      </c>
      <c r="E1821" s="66">
        <v>2</v>
      </c>
      <c r="F1821" s="79">
        <f>tblGem[[#This Row],[Aantal]]-SUMIFS(tblGem[Aantal],tblGem[Datum],tblGem[[#This Row],[Datum]]-1,tblGem[Plaats],tblGem[[#This Row],[Plaats]])</f>
        <v>0</v>
      </c>
      <c r="G1821" s="59" t="str">
        <f>INDEX(tblGemProv[Grootte],MATCH(tblGem[[#This Row],[Plaats]],tblGemProv[Gemeentenaam],0))</f>
        <v>Klein</v>
      </c>
      <c r="H1821" s="59" t="str">
        <f>INDEX(tblGemProv[Provincie],MATCH(tblGem[[#This Row],[Plaats]],tblGemProv[Gemeentenaam],0))</f>
        <v>Gelderland</v>
      </c>
      <c r="I1821" s="68">
        <f>INDEX(tblGemProv[InwonerAantal],MATCH(tblGem[[#This Row],[Plaats]],tblGemProv[Gemeentenaam],0))</f>
        <v>44029</v>
      </c>
      <c r="J1821" s="69">
        <f>tblGem[[#This Row],[Aantal]]/INDEX($N$5:$N$16,MATCH(tblGem[[#This Row],[Prov]],$M$5:$M$16,0))*100000</f>
        <v>9.7082524514550975E-2</v>
      </c>
      <c r="K1821" s="69">
        <f>tblGem[[#This Row],[Aantal]]/tblGem[[#This Row],[Inwoners]]*100000</f>
        <v>4.5424606509346113</v>
      </c>
    </row>
    <row r="1822" spans="2:11" x14ac:dyDescent="0.3">
      <c r="B1822" s="63">
        <v>43914</v>
      </c>
      <c r="C1822" s="66" t="s">
        <v>39</v>
      </c>
      <c r="D1822" s="65">
        <v>217.5</v>
      </c>
      <c r="E1822" s="66">
        <v>67</v>
      </c>
      <c r="F1822" s="79">
        <f>tblGem[[#This Row],[Aantal]]-SUMIFS(tblGem[Aantal],tblGem[Datum],tblGem[[#This Row],[Datum]]-1,tblGem[Plaats],tblGem[[#This Row],[Plaats]])</f>
        <v>5</v>
      </c>
      <c r="G1822" s="59" t="str">
        <f>INDEX(tblGemProv[Grootte],MATCH(tblGem[[#This Row],[Plaats]],tblGemProv[Gemeentenaam],0))</f>
        <v>Klein</v>
      </c>
      <c r="H1822" s="59" t="str">
        <f>INDEX(tblGemProv[Provincie],MATCH(tblGem[[#This Row],[Plaats]],tblGemProv[Gemeentenaam],0))</f>
        <v>Noord-Brabant</v>
      </c>
      <c r="I1822" s="68">
        <f>INDEX(tblGemProv[InwonerAantal],MATCH(tblGem[[#This Row],[Plaats]],tblGemProv[Gemeentenaam],0))</f>
        <v>30550</v>
      </c>
      <c r="J1822" s="69">
        <f>tblGem[[#This Row],[Aantal]]/INDEX($N$5:$N$16,MATCH(tblGem[[#This Row],[Prov]],$M$5:$M$16,0))*100000</f>
        <v>2.650016651597169</v>
      </c>
      <c r="K1822" s="69">
        <f>tblGem[[#This Row],[Aantal]]/tblGem[[#This Row],[Inwoners]]*100000</f>
        <v>219.3126022913257</v>
      </c>
    </row>
    <row r="1823" spans="2:11" x14ac:dyDescent="0.3">
      <c r="B1823" s="63">
        <v>43914</v>
      </c>
      <c r="C1823" s="66" t="s">
        <v>40</v>
      </c>
      <c r="D1823" s="65">
        <v>57</v>
      </c>
      <c r="E1823" s="66">
        <v>17</v>
      </c>
      <c r="F1823" s="79">
        <f>tblGem[[#This Row],[Aantal]]-SUMIFS(tblGem[Aantal],tblGem[Datum],tblGem[[#This Row],[Datum]]-1,tblGem[Plaats],tblGem[[#This Row],[Plaats]])</f>
        <v>3</v>
      </c>
      <c r="G1823" s="59" t="str">
        <f>INDEX(tblGemProv[Grootte],MATCH(tblGem[[#This Row],[Plaats]],tblGemProv[Gemeentenaam],0))</f>
        <v>Klein</v>
      </c>
      <c r="H1823" s="59" t="str">
        <f>INDEX(tblGemProv[Provincie],MATCH(tblGem[[#This Row],[Plaats]],tblGemProv[Gemeentenaam],0))</f>
        <v>Noord-Brabant</v>
      </c>
      <c r="I1823" s="68">
        <f>INDEX(tblGemProv[InwonerAantal],MATCH(tblGem[[#This Row],[Plaats]],tblGemProv[Gemeentenaam],0))</f>
        <v>29497</v>
      </c>
      <c r="J1823" s="69">
        <f>tblGem[[#This Row],[Aantal]]/INDEX($N$5:$N$16,MATCH(tblGem[[#This Row],[Prov]],$M$5:$M$16,0))*100000</f>
        <v>0.67239228473361001</v>
      </c>
      <c r="K1823" s="69">
        <f>tblGem[[#This Row],[Aantal]]/tblGem[[#This Row],[Inwoners]]*100000</f>
        <v>57.632979625046616</v>
      </c>
    </row>
    <row r="1824" spans="2:11" x14ac:dyDescent="0.3">
      <c r="B1824" s="63">
        <v>43914</v>
      </c>
      <c r="C1824" s="66" t="s">
        <v>41</v>
      </c>
      <c r="D1824" s="65">
        <v>50.2</v>
      </c>
      <c r="E1824" s="66">
        <v>13</v>
      </c>
      <c r="F1824" s="79">
        <f>tblGem[[#This Row],[Aantal]]-SUMIFS(tblGem[Aantal],tblGem[Datum],tblGem[[#This Row],[Datum]]-1,tblGem[Plaats],tblGem[[#This Row],[Plaats]])</f>
        <v>1</v>
      </c>
      <c r="G1824" s="59" t="str">
        <f>INDEX(tblGemProv[Grootte],MATCH(tblGem[[#This Row],[Plaats]],tblGemProv[Gemeentenaam],0))</f>
        <v>Klein</v>
      </c>
      <c r="H1824" s="59" t="str">
        <f>INDEX(tblGemProv[Provincie],MATCH(tblGem[[#This Row],[Plaats]],tblGemProv[Gemeentenaam],0))</f>
        <v>Gelderland</v>
      </c>
      <c r="I1824" s="68">
        <f>INDEX(tblGemProv[InwonerAantal],MATCH(tblGem[[#This Row],[Plaats]],tblGemProv[Gemeentenaam],0))</f>
        <v>25798</v>
      </c>
      <c r="J1824" s="69">
        <f>tblGem[[#This Row],[Aantal]]/INDEX($N$5:$N$16,MATCH(tblGem[[#This Row],[Prov]],$M$5:$M$16,0))*100000</f>
        <v>0.63103640934458127</v>
      </c>
      <c r="K1824" s="69">
        <f>tblGem[[#This Row],[Aantal]]/tblGem[[#This Row],[Inwoners]]*100000</f>
        <v>50.391503217303665</v>
      </c>
    </row>
    <row r="1825" spans="2:11" x14ac:dyDescent="0.3">
      <c r="B1825" s="63">
        <v>43914</v>
      </c>
      <c r="C1825" s="66" t="s">
        <v>42</v>
      </c>
      <c r="D1825" s="65">
        <v>26.7</v>
      </c>
      <c r="E1825" s="66">
        <v>11</v>
      </c>
      <c r="F1825" s="79">
        <f>tblGem[[#This Row],[Aantal]]-SUMIFS(tblGem[Aantal],tblGem[Datum],tblGem[[#This Row],[Datum]]-1,tblGem[Plaats],tblGem[[#This Row],[Plaats]])</f>
        <v>4</v>
      </c>
      <c r="G1825" s="59" t="str">
        <f>INDEX(tblGemProv[Grootte],MATCH(tblGem[[#This Row],[Plaats]],tblGemProv[Gemeentenaam],0))</f>
        <v>Klein</v>
      </c>
      <c r="H1825" s="59" t="str">
        <f>INDEX(tblGemProv[Provincie],MATCH(tblGem[[#This Row],[Plaats]],tblGemProv[Gemeentenaam],0))</f>
        <v>Noord-Holland</v>
      </c>
      <c r="I1825" s="68">
        <f>INDEX(tblGemProv[InwonerAantal],MATCH(tblGem[[#This Row],[Plaats]],tblGemProv[Gemeentenaam],0))</f>
        <v>41077</v>
      </c>
      <c r="J1825" s="69">
        <f>tblGem[[#This Row],[Aantal]]/INDEX($N$5:$N$16,MATCH(tblGem[[#This Row],[Prov]],$M$5:$M$16,0))*100000</f>
        <v>0.38853030289115992</v>
      </c>
      <c r="K1825" s="69">
        <f>tblGem[[#This Row],[Aantal]]/tblGem[[#This Row],[Inwoners]]*100000</f>
        <v>26.778976069333204</v>
      </c>
    </row>
    <row r="1826" spans="2:11" x14ac:dyDescent="0.3">
      <c r="B1826" s="63">
        <v>43914</v>
      </c>
      <c r="C1826" s="66" t="s">
        <v>43</v>
      </c>
      <c r="D1826" s="65">
        <v>69.400000000000006</v>
      </c>
      <c r="E1826" s="66">
        <v>14</v>
      </c>
      <c r="F1826" s="79">
        <f>tblGem[[#This Row],[Aantal]]-SUMIFS(tblGem[Aantal],tblGem[Datum],tblGem[[#This Row],[Datum]]-1,tblGem[Plaats],tblGem[[#This Row],[Plaats]])</f>
        <v>2</v>
      </c>
      <c r="G1826" s="59" t="str">
        <f>INDEX(tblGemProv[Grootte],MATCH(tblGem[[#This Row],[Plaats]],tblGemProv[Gemeentenaam],0))</f>
        <v>Klein</v>
      </c>
      <c r="H1826" s="59" t="str">
        <f>INDEX(tblGemProv[Provincie],MATCH(tblGem[[#This Row],[Plaats]],tblGemProv[Gemeentenaam],0))</f>
        <v>Noord-Brabant</v>
      </c>
      <c r="I1826" s="68">
        <f>INDEX(tblGemProv[InwonerAantal],MATCH(tblGem[[#This Row],[Plaats]],tblGemProv[Gemeentenaam],0))</f>
        <v>20144</v>
      </c>
      <c r="J1826" s="69">
        <f>tblGem[[#This Row],[Aantal]]/INDEX($N$5:$N$16,MATCH(tblGem[[#This Row],[Prov]],$M$5:$M$16,0))*100000</f>
        <v>0.55373482272179653</v>
      </c>
      <c r="K1826" s="69">
        <f>tblGem[[#This Row],[Aantal]]/tblGem[[#This Row],[Inwoners]]*100000</f>
        <v>69.499602859412235</v>
      </c>
    </row>
    <row r="1827" spans="2:11" x14ac:dyDescent="0.3">
      <c r="B1827" s="63">
        <v>43914</v>
      </c>
      <c r="C1827" s="66" t="s">
        <v>44</v>
      </c>
      <c r="D1827" s="65">
        <v>35.700000000000003</v>
      </c>
      <c r="E1827" s="66">
        <v>4</v>
      </c>
      <c r="F1827" s="79">
        <f>tblGem[[#This Row],[Aantal]]-SUMIFS(tblGem[Aantal],tblGem[Datum],tblGem[[#This Row],[Datum]]-1,tblGem[Plaats],tblGem[[#This Row],[Plaats]])</f>
        <v>0</v>
      </c>
      <c r="G1827" s="59" t="str">
        <f>INDEX(tblGemProv[Grootte],MATCH(tblGem[[#This Row],[Plaats]],tblGemProv[Gemeentenaam],0))</f>
        <v>Klein</v>
      </c>
      <c r="H1827" s="59" t="str">
        <f>INDEX(tblGemProv[Provincie],MATCH(tblGem[[#This Row],[Plaats]],tblGemProv[Gemeentenaam],0))</f>
        <v>Noord-Holland</v>
      </c>
      <c r="I1827" s="68">
        <f>INDEX(tblGemProv[InwonerAantal],MATCH(tblGem[[#This Row],[Plaats]],tblGemProv[Gemeentenaam],0))</f>
        <v>10795</v>
      </c>
      <c r="J1827" s="69">
        <f>tblGem[[#This Row],[Aantal]]/INDEX($N$5:$N$16,MATCH(tblGem[[#This Row],[Prov]],$M$5:$M$16,0))*100000</f>
        <v>0.14128374650587636</v>
      </c>
      <c r="K1827" s="69">
        <f>tblGem[[#This Row],[Aantal]]/tblGem[[#This Row],[Inwoners]]*100000</f>
        <v>37.054191755442332</v>
      </c>
    </row>
    <row r="1828" spans="2:11" x14ac:dyDescent="0.3">
      <c r="B1828" s="63">
        <v>43914</v>
      </c>
      <c r="C1828" s="66" t="s">
        <v>45</v>
      </c>
      <c r="D1828" s="65">
        <v>55.5</v>
      </c>
      <c r="E1828" s="66">
        <v>13</v>
      </c>
      <c r="F1828" s="79">
        <f>tblGem[[#This Row],[Aantal]]-SUMIFS(tblGem[Aantal],tblGem[Datum],tblGem[[#This Row],[Datum]]-1,tblGem[Plaats],tblGem[[#This Row],[Plaats]])</f>
        <v>2</v>
      </c>
      <c r="G1828" s="59" t="str">
        <f>INDEX(tblGemProv[Grootte],MATCH(tblGem[[#This Row],[Plaats]],tblGemProv[Gemeentenaam],0))</f>
        <v>Klein</v>
      </c>
      <c r="H1828" s="59" t="str">
        <f>INDEX(tblGemProv[Provincie],MATCH(tblGem[[#This Row],[Plaats]],tblGemProv[Gemeentenaam],0))</f>
        <v>Noord-Holland</v>
      </c>
      <c r="I1828" s="68">
        <f>INDEX(tblGemProv[InwonerAantal],MATCH(tblGem[[#This Row],[Plaats]],tblGemProv[Gemeentenaam],0))</f>
        <v>23208</v>
      </c>
      <c r="J1828" s="69">
        <f>tblGem[[#This Row],[Aantal]]/INDEX($N$5:$N$16,MATCH(tblGem[[#This Row],[Prov]],$M$5:$M$16,0))*100000</f>
        <v>0.45917217614409817</v>
      </c>
      <c r="K1828" s="69">
        <f>tblGem[[#This Row],[Aantal]]/tblGem[[#This Row],[Inwoners]]*100000</f>
        <v>56.015167183729744</v>
      </c>
    </row>
    <row r="1829" spans="2:11" x14ac:dyDescent="0.3">
      <c r="B1829" s="63">
        <v>43914</v>
      </c>
      <c r="C1829" s="66" t="s">
        <v>46</v>
      </c>
      <c r="D1829" s="65">
        <v>14.5</v>
      </c>
      <c r="E1829" s="66">
        <v>5</v>
      </c>
      <c r="F1829" s="79">
        <f>tblGem[[#This Row],[Aantal]]-SUMIFS(tblGem[Aantal],tblGem[Datum],tblGem[[#This Row],[Datum]]-1,tblGem[Plaats],tblGem[[#This Row],[Plaats]])</f>
        <v>0</v>
      </c>
      <c r="G1829" s="59" t="str">
        <f>INDEX(tblGemProv[Grootte],MATCH(tblGem[[#This Row],[Plaats]],tblGemProv[Gemeentenaam],0))</f>
        <v>Klein</v>
      </c>
      <c r="H1829" s="59" t="str">
        <f>INDEX(tblGemProv[Provincie],MATCH(tblGem[[#This Row],[Plaats]],tblGemProv[Gemeentenaam],0))</f>
        <v>Zuid-Holland</v>
      </c>
      <c r="I1829" s="68">
        <f>INDEX(tblGemProv[InwonerAantal],MATCH(tblGem[[#This Row],[Plaats]],tblGemProv[Gemeentenaam],0))</f>
        <v>33948</v>
      </c>
      <c r="J1829" s="69">
        <f>tblGem[[#This Row],[Aantal]]/INDEX($N$5:$N$16,MATCH(tblGem[[#This Row],[Prov]],$M$5:$M$16,0))*100000</f>
        <v>0.13713621191384553</v>
      </c>
      <c r="K1829" s="69">
        <f>tblGem[[#This Row],[Aantal]]/tblGem[[#This Row],[Inwoners]]*100000</f>
        <v>14.728408153646754</v>
      </c>
    </row>
    <row r="1830" spans="2:11" x14ac:dyDescent="0.3">
      <c r="B1830" s="63">
        <v>43914</v>
      </c>
      <c r="C1830" s="66" t="s">
        <v>47</v>
      </c>
      <c r="D1830" s="65">
        <v>396.7</v>
      </c>
      <c r="E1830" s="66">
        <v>42</v>
      </c>
      <c r="F1830" s="79">
        <f>tblGem[[#This Row],[Aantal]]-SUMIFS(tblGem[Aantal],tblGem[Datum],tblGem[[#This Row],[Datum]]-1,tblGem[Plaats],tblGem[[#This Row],[Plaats]])</f>
        <v>2</v>
      </c>
      <c r="G1830" s="59" t="str">
        <f>INDEX(tblGemProv[Grootte],MATCH(tblGem[[#This Row],[Plaats]],tblGemProv[Gemeentenaam],0))</f>
        <v>Klein</v>
      </c>
      <c r="H1830" s="59" t="str">
        <f>INDEX(tblGemProv[Provincie],MATCH(tblGem[[#This Row],[Plaats]],tblGemProv[Gemeentenaam],0))</f>
        <v>Noord-Brabant</v>
      </c>
      <c r="I1830" s="68">
        <f>INDEX(tblGemProv[InwonerAantal],MATCH(tblGem[[#This Row],[Plaats]],tblGemProv[Gemeentenaam],0))</f>
        <v>10502</v>
      </c>
      <c r="J1830" s="69">
        <f>tblGem[[#This Row],[Aantal]]/INDEX($N$5:$N$16,MATCH(tblGem[[#This Row],[Prov]],$M$5:$M$16,0))*100000</f>
        <v>1.6612044681653895</v>
      </c>
      <c r="K1830" s="69">
        <f>tblGem[[#This Row],[Aantal]]/tblGem[[#This Row],[Inwoners]]*100000</f>
        <v>399.92382403351741</v>
      </c>
    </row>
    <row r="1831" spans="2:11" x14ac:dyDescent="0.3">
      <c r="B1831" s="63">
        <v>43914</v>
      </c>
      <c r="C1831" s="66" t="s">
        <v>48</v>
      </c>
      <c r="D1831" s="65">
        <v>0</v>
      </c>
      <c r="E1831" s="66">
        <v>0</v>
      </c>
      <c r="F1831" s="79">
        <f>tblGem[[#This Row],[Aantal]]-SUMIFS(tblGem[Aantal],tblGem[Datum],tblGem[[#This Row],[Datum]]-1,tblGem[Plaats],tblGem[[#This Row],[Plaats]])</f>
        <v>0</v>
      </c>
      <c r="G1831" s="59" t="str">
        <f>INDEX(tblGemProv[Grootte],MATCH(tblGem[[#This Row],[Plaats]],tblGemProv[Gemeentenaam],0))</f>
        <v>Klein</v>
      </c>
      <c r="H1831" s="59" t="str">
        <f>INDEX(tblGemProv[Provincie],MATCH(tblGem[[#This Row],[Plaats]],tblGemProv[Gemeentenaam],0))</f>
        <v>Drenthe</v>
      </c>
      <c r="I1831" s="68">
        <f>INDEX(tblGemProv[InwonerAantal],MATCH(tblGem[[#This Row],[Plaats]],tblGemProv[Gemeentenaam],0))</f>
        <v>25351</v>
      </c>
      <c r="J1831" s="69">
        <f>tblGem[[#This Row],[Aantal]]/INDEX($N$5:$N$16,MATCH(tblGem[[#This Row],[Prov]],$M$5:$M$16,0))*100000</f>
        <v>0</v>
      </c>
      <c r="K1831" s="69">
        <f>tblGem[[#This Row],[Aantal]]/tblGem[[#This Row],[Inwoners]]*100000</f>
        <v>0</v>
      </c>
    </row>
    <row r="1832" spans="2:11" x14ac:dyDescent="0.3">
      <c r="B1832" s="63">
        <v>43914</v>
      </c>
      <c r="C1832" s="66" t="s">
        <v>49</v>
      </c>
      <c r="D1832" s="65">
        <v>34.5</v>
      </c>
      <c r="E1832" s="66">
        <v>8</v>
      </c>
      <c r="F1832" s="79">
        <f>tblGem[[#This Row],[Aantal]]-SUMIFS(tblGem[Aantal],tblGem[Datum],tblGem[[#This Row],[Datum]]-1,tblGem[Plaats],tblGem[[#This Row],[Plaats]])</f>
        <v>1</v>
      </c>
      <c r="G1832" s="59" t="str">
        <f>INDEX(tblGemProv[Grootte],MATCH(tblGem[[#This Row],[Plaats]],tblGemProv[Gemeentenaam],0))</f>
        <v>Klein</v>
      </c>
      <c r="H1832" s="59" t="str">
        <f>INDEX(tblGemProv[Provincie],MATCH(tblGem[[#This Row],[Plaats]],tblGemProv[Gemeentenaam],0))</f>
        <v>Overijssel</v>
      </c>
      <c r="I1832" s="68">
        <f>INDEX(tblGemProv[InwonerAantal],MATCH(tblGem[[#This Row],[Plaats]],tblGemProv[Gemeentenaam],0))</f>
        <v>23124</v>
      </c>
      <c r="J1832" s="69">
        <f>tblGem[[#This Row],[Aantal]]/INDEX($N$5:$N$16,MATCH(tblGem[[#This Row],[Prov]],$M$5:$M$16,0))*100000</f>
        <v>0.69474538016032983</v>
      </c>
      <c r="K1832" s="69">
        <f>tblGem[[#This Row],[Aantal]]/tblGem[[#This Row],[Inwoners]]*100000</f>
        <v>34.596090641757485</v>
      </c>
    </row>
    <row r="1833" spans="2:11" x14ac:dyDescent="0.3">
      <c r="B1833" s="63">
        <v>43914</v>
      </c>
      <c r="C1833" s="66" t="s">
        <v>50</v>
      </c>
      <c r="D1833" s="65">
        <v>17.5</v>
      </c>
      <c r="E1833" s="66">
        <v>4</v>
      </c>
      <c r="F1833" s="79">
        <f>tblGem[[#This Row],[Aantal]]-SUMIFS(tblGem[Aantal],tblGem[Datum],tblGem[[#This Row],[Datum]]-1,tblGem[Plaats],tblGem[[#This Row],[Plaats]])</f>
        <v>1</v>
      </c>
      <c r="G1833" s="59" t="str">
        <f>INDEX(tblGemProv[Grootte],MATCH(tblGem[[#This Row],[Plaats]],tblGemProv[Gemeentenaam],0))</f>
        <v>Klein</v>
      </c>
      <c r="H1833" s="59" t="str">
        <f>INDEX(tblGemProv[Provincie],MATCH(tblGem[[#This Row],[Plaats]],tblGemProv[Gemeentenaam],0))</f>
        <v>Zeeland</v>
      </c>
      <c r="I1833" s="68">
        <f>INDEX(tblGemProv[InwonerAantal],MATCH(tblGem[[#This Row],[Plaats]],tblGemProv[Gemeentenaam],0))</f>
        <v>22716</v>
      </c>
      <c r="J1833" s="69">
        <f>tblGem[[#This Row],[Aantal]]/INDEX($N$5:$N$16,MATCH(tblGem[[#This Row],[Prov]],$M$5:$M$16,0))*100000</f>
        <v>1.0462877709885325</v>
      </c>
      <c r="K1833" s="69">
        <f>tblGem[[#This Row],[Aantal]]/tblGem[[#This Row],[Inwoners]]*100000</f>
        <v>17.608733932030287</v>
      </c>
    </row>
    <row r="1834" spans="2:11" x14ac:dyDescent="0.3">
      <c r="B1834" s="63">
        <v>43914</v>
      </c>
      <c r="C1834" s="66" t="s">
        <v>51</v>
      </c>
      <c r="D1834" s="65">
        <v>31</v>
      </c>
      <c r="E1834" s="66">
        <v>9</v>
      </c>
      <c r="F1834" s="79">
        <f>tblGem[[#This Row],[Aantal]]-SUMIFS(tblGem[Aantal],tblGem[Datum],tblGem[[#This Row],[Datum]]-1,tblGem[Plaats],tblGem[[#This Row],[Plaats]])</f>
        <v>2</v>
      </c>
      <c r="G1834" s="59" t="str">
        <f>INDEX(tblGemProv[Grootte],MATCH(tblGem[[#This Row],[Plaats]],tblGemProv[Gemeentenaam],0))</f>
        <v>Klein</v>
      </c>
      <c r="H1834" s="59" t="str">
        <f>INDEX(tblGemProv[Provincie],MATCH(tblGem[[#This Row],[Plaats]],tblGemProv[Gemeentenaam],0))</f>
        <v>Noord-Brabant</v>
      </c>
      <c r="I1834" s="68">
        <f>INDEX(tblGemProv[InwonerAantal],MATCH(tblGem[[#This Row],[Plaats]],tblGemProv[Gemeentenaam],0))</f>
        <v>28853</v>
      </c>
      <c r="J1834" s="69">
        <f>tblGem[[#This Row],[Aantal]]/INDEX($N$5:$N$16,MATCH(tblGem[[#This Row],[Prov]],$M$5:$M$16,0))*100000</f>
        <v>0.35597238603544057</v>
      </c>
      <c r="K1834" s="69">
        <f>tblGem[[#This Row],[Aantal]]/tblGem[[#This Row],[Inwoners]]*100000</f>
        <v>31.192596956988872</v>
      </c>
    </row>
    <row r="1835" spans="2:11" x14ac:dyDescent="0.3">
      <c r="B1835" s="63">
        <v>43914</v>
      </c>
      <c r="C1835" s="66" t="s">
        <v>52</v>
      </c>
      <c r="D1835" s="65">
        <v>48.8</v>
      </c>
      <c r="E1835" s="66">
        <v>15</v>
      </c>
      <c r="F1835" s="79">
        <f>tblGem[[#This Row],[Aantal]]-SUMIFS(tblGem[Aantal],tblGem[Datum],tblGem[[#This Row],[Datum]]-1,tblGem[Plaats],tblGem[[#This Row],[Plaats]])</f>
        <v>3</v>
      </c>
      <c r="G1835" s="59" t="str">
        <f>INDEX(tblGemProv[Grootte],MATCH(tblGem[[#This Row],[Plaats]],tblGemProv[Gemeentenaam],0))</f>
        <v>Klein</v>
      </c>
      <c r="H1835" s="59" t="str">
        <f>INDEX(tblGemProv[Provincie],MATCH(tblGem[[#This Row],[Plaats]],tblGemProv[Gemeentenaam],0))</f>
        <v>Noord-Brabant</v>
      </c>
      <c r="I1835" s="68">
        <f>INDEX(tblGemProv[InwonerAantal],MATCH(tblGem[[#This Row],[Plaats]],tblGemProv[Gemeentenaam],0))</f>
        <v>30672</v>
      </c>
      <c r="J1835" s="69">
        <f>tblGem[[#This Row],[Aantal]]/INDEX($N$5:$N$16,MATCH(tblGem[[#This Row],[Prov]],$M$5:$M$16,0))*100000</f>
        <v>0.59328731005906765</v>
      </c>
      <c r="K1835" s="69">
        <f>tblGem[[#This Row],[Aantal]]/tblGem[[#This Row],[Inwoners]]*100000</f>
        <v>48.904538341158059</v>
      </c>
    </row>
    <row r="1836" spans="2:11" x14ac:dyDescent="0.3">
      <c r="B1836" s="63">
        <v>43914</v>
      </c>
      <c r="C1836" s="66" t="s">
        <v>53</v>
      </c>
      <c r="D1836" s="65">
        <v>90.8</v>
      </c>
      <c r="E1836" s="66">
        <v>167</v>
      </c>
      <c r="F1836" s="79">
        <f>tblGem[[#This Row],[Aantal]]-SUMIFS(tblGem[Aantal],tblGem[Datum],tblGem[[#This Row],[Datum]]-1,tblGem[Plaats],tblGem[[#This Row],[Plaats]])</f>
        <v>6</v>
      </c>
      <c r="G1836" s="59" t="str">
        <f>INDEX(tblGemProv[Grootte],MATCH(tblGem[[#This Row],[Plaats]],tblGemProv[Gemeentenaam],0))</f>
        <v>Groot</v>
      </c>
      <c r="H1836" s="59" t="str">
        <f>INDEX(tblGemProv[Provincie],MATCH(tblGem[[#This Row],[Plaats]],tblGemProv[Gemeentenaam],0))</f>
        <v>Noord-Brabant</v>
      </c>
      <c r="I1836" s="68">
        <f>INDEX(tblGemProv[InwonerAantal],MATCH(tblGem[[#This Row],[Plaats]],tblGemProv[Gemeentenaam],0))</f>
        <v>183448</v>
      </c>
      <c r="J1836" s="69">
        <f>tblGem[[#This Row],[Aantal]]/INDEX($N$5:$N$16,MATCH(tblGem[[#This Row],[Prov]],$M$5:$M$16,0))*100000</f>
        <v>6.6052653853242864</v>
      </c>
      <c r="K1836" s="69">
        <f>tblGem[[#This Row],[Aantal]]/tblGem[[#This Row],[Inwoners]]*100000</f>
        <v>91.033971479656358</v>
      </c>
    </row>
    <row r="1837" spans="2:11" x14ac:dyDescent="0.3">
      <c r="B1837" s="63">
        <v>43914</v>
      </c>
      <c r="C1837" s="66" t="s">
        <v>54</v>
      </c>
      <c r="D1837" s="65">
        <v>5.8</v>
      </c>
      <c r="E1837" s="66">
        <v>1</v>
      </c>
      <c r="F1837" s="79">
        <f>tblGem[[#This Row],[Aantal]]-SUMIFS(tblGem[Aantal],tblGem[Datum],tblGem[[#This Row],[Datum]]-1,tblGem[Plaats],tblGem[[#This Row],[Plaats]])</f>
        <v>0</v>
      </c>
      <c r="G1837" s="59" t="str">
        <f>INDEX(tblGemProv[Grootte],MATCH(tblGem[[#This Row],[Plaats]],tblGemProv[Gemeentenaam],0))</f>
        <v>Klein</v>
      </c>
      <c r="H1837" s="59" t="str">
        <f>INDEX(tblGemProv[Provincie],MATCH(tblGem[[#This Row],[Plaats]],tblGemProv[Gemeentenaam],0))</f>
        <v>Zuid-Holland</v>
      </c>
      <c r="I1837" s="68">
        <f>INDEX(tblGemProv[InwonerAantal],MATCH(tblGem[[#This Row],[Plaats]],tblGemProv[Gemeentenaam],0))</f>
        <v>17040</v>
      </c>
      <c r="J1837" s="69">
        <f>tblGem[[#This Row],[Aantal]]/INDEX($N$5:$N$16,MATCH(tblGem[[#This Row],[Prov]],$M$5:$M$16,0))*100000</f>
        <v>2.7427242382769109E-2</v>
      </c>
      <c r="K1837" s="69">
        <f>tblGem[[#This Row],[Aantal]]/tblGem[[#This Row],[Inwoners]]*100000</f>
        <v>5.868544600938967</v>
      </c>
    </row>
    <row r="1838" spans="2:11" x14ac:dyDescent="0.3">
      <c r="B1838" s="63">
        <v>43914</v>
      </c>
      <c r="C1838" s="66" t="s">
        <v>55</v>
      </c>
      <c r="D1838" s="65">
        <v>19.3</v>
      </c>
      <c r="E1838" s="66">
        <v>7</v>
      </c>
      <c r="F1838" s="79">
        <f>tblGem[[#This Row],[Aantal]]-SUMIFS(tblGem[Aantal],tblGem[Datum],tblGem[[#This Row],[Datum]]-1,tblGem[Plaats],tblGem[[#This Row],[Plaats]])</f>
        <v>1</v>
      </c>
      <c r="G1838" s="59" t="str">
        <f>INDEX(tblGemProv[Grootte],MATCH(tblGem[[#This Row],[Plaats]],tblGemProv[Gemeentenaam],0))</f>
        <v>Klein</v>
      </c>
      <c r="H1838" s="59" t="str">
        <f>INDEX(tblGemProv[Provincie],MATCH(tblGem[[#This Row],[Plaats]],tblGemProv[Gemeentenaam],0))</f>
        <v>Gelderland</v>
      </c>
      <c r="I1838" s="68">
        <f>INDEX(tblGemProv[InwonerAantal],MATCH(tblGem[[#This Row],[Plaats]],tblGemProv[Gemeentenaam],0))</f>
        <v>36352</v>
      </c>
      <c r="J1838" s="69">
        <f>tblGem[[#This Row],[Aantal]]/INDEX($N$5:$N$16,MATCH(tblGem[[#This Row],[Prov]],$M$5:$M$16,0))*100000</f>
        <v>0.33978883580092839</v>
      </c>
      <c r="K1838" s="69">
        <f>tblGem[[#This Row],[Aantal]]/tblGem[[#This Row],[Inwoners]]*100000</f>
        <v>19.256161971830984</v>
      </c>
    </row>
    <row r="1839" spans="2:11" x14ac:dyDescent="0.3">
      <c r="B1839" s="63">
        <v>43914</v>
      </c>
      <c r="C1839" s="66" t="s">
        <v>56</v>
      </c>
      <c r="D1839" s="65">
        <v>19.3</v>
      </c>
      <c r="E1839" s="66">
        <v>4</v>
      </c>
      <c r="F1839" s="79">
        <f>tblGem[[#This Row],[Aantal]]-SUMIFS(tblGem[Aantal],tblGem[Datum],tblGem[[#This Row],[Datum]]-1,tblGem[Plaats],tblGem[[#This Row],[Plaats]])</f>
        <v>0</v>
      </c>
      <c r="G1839" s="59" t="str">
        <f>INDEX(tblGemProv[Grootte],MATCH(tblGem[[#This Row],[Plaats]],tblGemProv[Gemeentenaam],0))</f>
        <v>Klein</v>
      </c>
      <c r="H1839" s="59" t="str">
        <f>INDEX(tblGemProv[Provincie],MATCH(tblGem[[#This Row],[Plaats]],tblGemProv[Gemeentenaam],0))</f>
        <v>Gelderland</v>
      </c>
      <c r="I1839" s="68">
        <f>INDEX(tblGemProv[InwonerAantal],MATCH(tblGem[[#This Row],[Plaats]],tblGemProv[Gemeentenaam],0))</f>
        <v>20771</v>
      </c>
      <c r="J1839" s="69">
        <f>tblGem[[#This Row],[Aantal]]/INDEX($N$5:$N$16,MATCH(tblGem[[#This Row],[Prov]],$M$5:$M$16,0))*100000</f>
        <v>0.19416504902910195</v>
      </c>
      <c r="K1839" s="69">
        <f>tblGem[[#This Row],[Aantal]]/tblGem[[#This Row],[Inwoners]]*100000</f>
        <v>19.257618795435945</v>
      </c>
    </row>
    <row r="1840" spans="2:11" x14ac:dyDescent="0.3">
      <c r="B1840" s="63">
        <v>43914</v>
      </c>
      <c r="C1840" s="66" t="s">
        <v>57</v>
      </c>
      <c r="D1840" s="65">
        <v>60.5</v>
      </c>
      <c r="E1840" s="66">
        <v>17</v>
      </c>
      <c r="F1840" s="79">
        <f>tblGem[[#This Row],[Aantal]]-SUMIFS(tblGem[Aantal],tblGem[Datum],tblGem[[#This Row],[Datum]]-1,tblGem[Plaats],tblGem[[#This Row],[Plaats]])</f>
        <v>9</v>
      </c>
      <c r="G1840" s="59" t="str">
        <f>INDEX(tblGemProv[Grootte],MATCH(tblGem[[#This Row],[Plaats]],tblGemProv[Gemeentenaam],0))</f>
        <v>Klein</v>
      </c>
      <c r="H1840" s="59" t="str">
        <f>INDEX(tblGemProv[Provincie],MATCH(tblGem[[#This Row],[Plaats]],tblGemProv[Gemeentenaam],0))</f>
        <v>Limburg</v>
      </c>
      <c r="I1840" s="68">
        <f>INDEX(tblGemProv[InwonerAantal],MATCH(tblGem[[#This Row],[Plaats]],tblGemProv[Gemeentenaam],0))</f>
        <v>28241</v>
      </c>
      <c r="J1840" s="69">
        <f>tblGem[[#This Row],[Aantal]]/INDEX($N$5:$N$16,MATCH(tblGem[[#This Row],[Prov]],$M$5:$M$16,0))*100000</f>
        <v>1.5216640201647336</v>
      </c>
      <c r="K1840" s="69">
        <f>tblGem[[#This Row],[Aantal]]/tblGem[[#This Row],[Inwoners]]*100000</f>
        <v>60.196168690910376</v>
      </c>
    </row>
    <row r="1841" spans="2:11" x14ac:dyDescent="0.3">
      <c r="B1841" s="63">
        <v>43914</v>
      </c>
      <c r="C1841" s="66" t="s">
        <v>58</v>
      </c>
      <c r="D1841" s="65">
        <v>39.5</v>
      </c>
      <c r="E1841" s="66">
        <v>6</v>
      </c>
      <c r="F1841" s="79">
        <f>tblGem[[#This Row],[Aantal]]-SUMIFS(tblGem[Aantal],tblGem[Datum],tblGem[[#This Row],[Datum]]-1,tblGem[Plaats],tblGem[[#This Row],[Plaats]])</f>
        <v>2</v>
      </c>
      <c r="G1841" s="59" t="str">
        <f>INDEX(tblGemProv[Grootte],MATCH(tblGem[[#This Row],[Plaats]],tblGemProv[Gemeentenaam],0))</f>
        <v>Klein</v>
      </c>
      <c r="H1841" s="59" t="str">
        <f>INDEX(tblGemProv[Provincie],MATCH(tblGem[[#This Row],[Plaats]],tblGemProv[Gemeentenaam],0))</f>
        <v>Utrecht</v>
      </c>
      <c r="I1841" s="68">
        <f>INDEX(tblGemProv[InwonerAantal],MATCH(tblGem[[#This Row],[Plaats]],tblGemProv[Gemeentenaam],0))</f>
        <v>15214</v>
      </c>
      <c r="J1841" s="69">
        <f>tblGem[[#This Row],[Aantal]]/INDEX($N$5:$N$16,MATCH(tblGem[[#This Row],[Prov]],$M$5:$M$16,0))*100000</f>
        <v>0.45095218553976724</v>
      </c>
      <c r="K1841" s="69">
        <f>tblGem[[#This Row],[Aantal]]/tblGem[[#This Row],[Inwoners]]*100000</f>
        <v>39.437360326015508</v>
      </c>
    </row>
    <row r="1842" spans="2:11" x14ac:dyDescent="0.3">
      <c r="B1842" s="63">
        <v>43914</v>
      </c>
      <c r="C1842" s="66" t="s">
        <v>59</v>
      </c>
      <c r="D1842" s="65">
        <v>4.5999999999999996</v>
      </c>
      <c r="E1842" s="66">
        <v>1</v>
      </c>
      <c r="F1842" s="79">
        <f>tblGem[[#This Row],[Aantal]]-SUMIFS(tblGem[Aantal],tblGem[Datum],tblGem[[#This Row],[Datum]]-1,tblGem[Plaats],tblGem[[#This Row],[Plaats]])</f>
        <v>1</v>
      </c>
      <c r="G1842" s="59" t="str">
        <f>INDEX(tblGemProv[Grootte],MATCH(tblGem[[#This Row],[Plaats]],tblGemProv[Gemeentenaam],0))</f>
        <v>Klein</v>
      </c>
      <c r="H1842" s="59" t="str">
        <f>INDEX(tblGemProv[Provincie],MATCH(tblGem[[#This Row],[Plaats]],tblGemProv[Gemeentenaam],0))</f>
        <v>Utrecht</v>
      </c>
      <c r="I1842" s="68">
        <f>INDEX(tblGemProv[InwonerAantal],MATCH(tblGem[[#This Row],[Plaats]],tblGemProv[Gemeentenaam],0))</f>
        <v>21266</v>
      </c>
      <c r="J1842" s="69">
        <f>tblGem[[#This Row],[Aantal]]/INDEX($N$5:$N$16,MATCH(tblGem[[#This Row],[Prov]],$M$5:$M$16,0))*100000</f>
        <v>7.5158697589961201E-2</v>
      </c>
      <c r="K1842" s="69">
        <f>tblGem[[#This Row],[Aantal]]/tblGem[[#This Row],[Inwoners]]*100000</f>
        <v>4.7023417661995675</v>
      </c>
    </row>
    <row r="1843" spans="2:11" x14ac:dyDescent="0.3">
      <c r="B1843" s="63">
        <v>43914</v>
      </c>
      <c r="C1843" s="66" t="s">
        <v>60</v>
      </c>
      <c r="D1843" s="65">
        <v>22.6</v>
      </c>
      <c r="E1843" s="66">
        <v>6</v>
      </c>
      <c r="F1843" s="79">
        <f>tblGem[[#This Row],[Aantal]]-SUMIFS(tblGem[Aantal],tblGem[Datum],tblGem[[#This Row],[Datum]]-1,tblGem[Plaats],tblGem[[#This Row],[Plaats]])</f>
        <v>1</v>
      </c>
      <c r="G1843" s="59" t="str">
        <f>INDEX(tblGemProv[Grootte],MATCH(tblGem[[#This Row],[Plaats]],tblGemProv[Gemeentenaam],0))</f>
        <v>Klein</v>
      </c>
      <c r="H1843" s="59" t="str">
        <f>INDEX(tblGemProv[Provincie],MATCH(tblGem[[#This Row],[Plaats]],tblGemProv[Gemeentenaam],0))</f>
        <v>Gelderland</v>
      </c>
      <c r="I1843" s="68">
        <f>INDEX(tblGemProv[InwonerAantal],MATCH(tblGem[[#This Row],[Plaats]],tblGemProv[Gemeentenaam],0))</f>
        <v>26365</v>
      </c>
      <c r="J1843" s="69">
        <f>tblGem[[#This Row],[Aantal]]/INDEX($N$5:$N$16,MATCH(tblGem[[#This Row],[Prov]],$M$5:$M$16,0))*100000</f>
        <v>0.29124757354365294</v>
      </c>
      <c r="K1843" s="69">
        <f>tblGem[[#This Row],[Aantal]]/tblGem[[#This Row],[Inwoners]]*100000</f>
        <v>22.757443580504457</v>
      </c>
    </row>
    <row r="1844" spans="2:11" x14ac:dyDescent="0.3">
      <c r="B1844" s="63">
        <v>43914</v>
      </c>
      <c r="C1844" s="66" t="s">
        <v>61</v>
      </c>
      <c r="D1844" s="65">
        <v>19.5</v>
      </c>
      <c r="E1844" s="66">
        <v>13</v>
      </c>
      <c r="F1844" s="79">
        <f>tblGem[[#This Row],[Aantal]]-SUMIFS(tblGem[Aantal],tblGem[Datum],tblGem[[#This Row],[Datum]]-1,tblGem[Plaats],tblGem[[#This Row],[Plaats]])</f>
        <v>6</v>
      </c>
      <c r="G1844" s="59" t="str">
        <f>INDEX(tblGemProv[Grootte],MATCH(tblGem[[#This Row],[Plaats]],tblGemProv[Gemeentenaam],0))</f>
        <v>Middelgroot</v>
      </c>
      <c r="H1844" s="59" t="str">
        <f>INDEX(tblGemProv[Provincie],MATCH(tblGem[[#This Row],[Plaats]],tblGemProv[Gemeentenaam],0))</f>
        <v>Zuid-Holland</v>
      </c>
      <c r="I1844" s="68">
        <f>INDEX(tblGemProv[InwonerAantal],MATCH(tblGem[[#This Row],[Plaats]],tblGemProv[Gemeentenaam],0))</f>
        <v>66854</v>
      </c>
      <c r="J1844" s="69">
        <f>tblGem[[#This Row],[Aantal]]/INDEX($N$5:$N$16,MATCH(tblGem[[#This Row],[Prov]],$M$5:$M$16,0))*100000</f>
        <v>0.35655415097599841</v>
      </c>
      <c r="K1844" s="69">
        <f>tblGem[[#This Row],[Aantal]]/tblGem[[#This Row],[Inwoners]]*100000</f>
        <v>19.445358542495587</v>
      </c>
    </row>
    <row r="1845" spans="2:11" x14ac:dyDescent="0.3">
      <c r="B1845" s="63">
        <v>43914</v>
      </c>
      <c r="C1845" s="66" t="s">
        <v>62</v>
      </c>
      <c r="D1845" s="65">
        <v>28</v>
      </c>
      <c r="E1845" s="66">
        <v>10</v>
      </c>
      <c r="F1845" s="79">
        <f>tblGem[[#This Row],[Aantal]]-SUMIFS(tblGem[Aantal],tblGem[Datum],tblGem[[#This Row],[Datum]]-1,tblGem[Plaats],tblGem[[#This Row],[Plaats]])</f>
        <v>2</v>
      </c>
      <c r="G1845" s="59" t="str">
        <f>INDEX(tblGemProv[Grootte],MATCH(tblGem[[#This Row],[Plaats]],tblGemProv[Gemeentenaam],0))</f>
        <v>Klein</v>
      </c>
      <c r="H1845" s="59" t="str">
        <f>INDEX(tblGemProv[Provincie],MATCH(tblGem[[#This Row],[Plaats]],tblGemProv[Gemeentenaam],0))</f>
        <v>Noord-Holland</v>
      </c>
      <c r="I1845" s="68">
        <f>INDEX(tblGemProv[InwonerAantal],MATCH(tblGem[[#This Row],[Plaats]],tblGemProv[Gemeentenaam],0))</f>
        <v>35608</v>
      </c>
      <c r="J1845" s="69">
        <f>tblGem[[#This Row],[Aantal]]/INDEX($N$5:$N$16,MATCH(tblGem[[#This Row],[Prov]],$M$5:$M$16,0))*100000</f>
        <v>0.35320936626469085</v>
      </c>
      <c r="K1845" s="69">
        <f>tblGem[[#This Row],[Aantal]]/tblGem[[#This Row],[Inwoners]]*100000</f>
        <v>28.083576724331607</v>
      </c>
    </row>
    <row r="1846" spans="2:11" x14ac:dyDescent="0.3">
      <c r="B1846" s="63">
        <v>43914</v>
      </c>
      <c r="C1846" s="66" t="s">
        <v>63</v>
      </c>
      <c r="D1846" s="65">
        <v>42.3</v>
      </c>
      <c r="E1846" s="66">
        <v>15</v>
      </c>
      <c r="F1846" s="79">
        <f>tblGem[[#This Row],[Aantal]]-SUMIFS(tblGem[Aantal],tblGem[Datum],tblGem[[#This Row],[Datum]]-1,tblGem[Plaats],tblGem[[#This Row],[Plaats]])</f>
        <v>1</v>
      </c>
      <c r="G1846" s="59" t="str">
        <f>INDEX(tblGemProv[Grootte],MATCH(tblGem[[#This Row],[Plaats]],tblGemProv[Gemeentenaam],0))</f>
        <v>Klein</v>
      </c>
      <c r="H1846" s="59" t="str">
        <f>INDEX(tblGemProv[Provincie],MATCH(tblGem[[#This Row],[Plaats]],tblGemProv[Gemeentenaam],0))</f>
        <v>Drenthe</v>
      </c>
      <c r="I1846" s="68">
        <f>INDEX(tblGemProv[InwonerAantal],MATCH(tblGem[[#This Row],[Plaats]],tblGemProv[Gemeentenaam],0))</f>
        <v>35299</v>
      </c>
      <c r="J1846" s="69">
        <f>tblGem[[#This Row],[Aantal]]/INDEX($N$5:$N$16,MATCH(tblGem[[#This Row],[Prov]],$M$5:$M$16,0))*100000</f>
        <v>3.0481609428977854</v>
      </c>
      <c r="K1846" s="69">
        <f>tblGem[[#This Row],[Aantal]]/tblGem[[#This Row],[Inwoners]]*100000</f>
        <v>42.494121646505562</v>
      </c>
    </row>
    <row r="1847" spans="2:11" x14ac:dyDescent="0.3">
      <c r="B1847" s="63">
        <v>43914</v>
      </c>
      <c r="C1847" s="66" t="s">
        <v>64</v>
      </c>
      <c r="D1847" s="65">
        <v>112.5</v>
      </c>
      <c r="E1847" s="66">
        <v>23</v>
      </c>
      <c r="F1847" s="79">
        <f>tblGem[[#This Row],[Aantal]]-SUMIFS(tblGem[Aantal],tblGem[Datum],tblGem[[#This Row],[Datum]]-1,tblGem[Plaats],tblGem[[#This Row],[Plaats]])</f>
        <v>4</v>
      </c>
      <c r="G1847" s="59" t="str">
        <f>INDEX(tblGemProv[Grootte],MATCH(tblGem[[#This Row],[Plaats]],tblGemProv[Gemeentenaam],0))</f>
        <v>Klein</v>
      </c>
      <c r="H1847" s="59" t="str">
        <f>INDEX(tblGemProv[Provincie],MATCH(tblGem[[#This Row],[Plaats]],tblGemProv[Gemeentenaam],0))</f>
        <v>Noord-Brabant</v>
      </c>
      <c r="I1847" s="68">
        <f>INDEX(tblGemProv[InwonerAantal],MATCH(tblGem[[#This Row],[Plaats]],tblGemProv[Gemeentenaam],0))</f>
        <v>20336</v>
      </c>
      <c r="J1847" s="69">
        <f>tblGem[[#This Row],[Aantal]]/INDEX($N$5:$N$16,MATCH(tblGem[[#This Row],[Prov]],$M$5:$M$16,0))*100000</f>
        <v>0.9097072087572371</v>
      </c>
      <c r="K1847" s="69">
        <f>tblGem[[#This Row],[Aantal]]/tblGem[[#This Row],[Inwoners]]*100000</f>
        <v>113.09992132179387</v>
      </c>
    </row>
    <row r="1848" spans="2:11" x14ac:dyDescent="0.3">
      <c r="B1848" s="63">
        <v>43914</v>
      </c>
      <c r="C1848" s="66" t="s">
        <v>65</v>
      </c>
      <c r="D1848" s="65">
        <v>24.1</v>
      </c>
      <c r="E1848" s="66">
        <v>6</v>
      </c>
      <c r="F1848" s="79">
        <f>tblGem[[#This Row],[Aantal]]-SUMIFS(tblGem[Aantal],tblGem[Datum],tblGem[[#This Row],[Datum]]-1,tblGem[Plaats],tblGem[[#This Row],[Plaats]])</f>
        <v>1</v>
      </c>
      <c r="G1848" s="59" t="str">
        <f>INDEX(tblGemProv[Grootte],MATCH(tblGem[[#This Row],[Plaats]],tblGemProv[Gemeentenaam],0))</f>
        <v>Klein</v>
      </c>
      <c r="H1848" s="59" t="str">
        <f>INDEX(tblGemProv[Provincie],MATCH(tblGem[[#This Row],[Plaats]],tblGemProv[Gemeentenaam],0))</f>
        <v>Noord-Brabant</v>
      </c>
      <c r="I1848" s="68">
        <f>INDEX(tblGemProv[InwonerAantal],MATCH(tblGem[[#This Row],[Plaats]],tblGemProv[Gemeentenaam],0))</f>
        <v>24911</v>
      </c>
      <c r="J1848" s="69">
        <f>tblGem[[#This Row],[Aantal]]/INDEX($N$5:$N$16,MATCH(tblGem[[#This Row],[Prov]],$M$5:$M$16,0))*100000</f>
        <v>0.23731492402362706</v>
      </c>
      <c r="K1848" s="69">
        <f>tblGem[[#This Row],[Aantal]]/tblGem[[#This Row],[Inwoners]]*100000</f>
        <v>24.085745253101038</v>
      </c>
    </row>
    <row r="1849" spans="2:11" x14ac:dyDescent="0.3">
      <c r="B1849" s="63">
        <v>43914</v>
      </c>
      <c r="C1849" s="66" t="s">
        <v>66</v>
      </c>
      <c r="D1849" s="65">
        <v>28</v>
      </c>
      <c r="E1849" s="66">
        <v>8</v>
      </c>
      <c r="F1849" s="79">
        <f>tblGem[[#This Row],[Aantal]]-SUMIFS(tblGem[Aantal],tblGem[Datum],tblGem[[#This Row],[Datum]]-1,tblGem[Plaats],tblGem[[#This Row],[Plaats]])</f>
        <v>3</v>
      </c>
      <c r="G1849" s="59" t="str">
        <f>INDEX(tblGemProv[Grootte],MATCH(tblGem[[#This Row],[Plaats]],tblGemProv[Gemeentenaam],0))</f>
        <v>Klein</v>
      </c>
      <c r="H1849" s="59" t="str">
        <f>INDEX(tblGemProv[Provincie],MATCH(tblGem[[#This Row],[Plaats]],tblGemProv[Gemeentenaam],0))</f>
        <v>Gelderland</v>
      </c>
      <c r="I1849" s="68">
        <f>INDEX(tblGemProv[InwonerAantal],MATCH(tblGem[[#This Row],[Plaats]],tblGemProv[Gemeentenaam],0))</f>
        <v>28195</v>
      </c>
      <c r="J1849" s="69">
        <f>tblGem[[#This Row],[Aantal]]/INDEX($N$5:$N$16,MATCH(tblGem[[#This Row],[Prov]],$M$5:$M$16,0))*100000</f>
        <v>0.3883300980582039</v>
      </c>
      <c r="K1849" s="69">
        <f>tblGem[[#This Row],[Aantal]]/tblGem[[#This Row],[Inwoners]]*100000</f>
        <v>28.37382514630254</v>
      </c>
    </row>
    <row r="1850" spans="2:11" x14ac:dyDescent="0.3">
      <c r="B1850" s="63">
        <v>43914</v>
      </c>
      <c r="C1850" s="66" t="s">
        <v>67</v>
      </c>
      <c r="D1850" s="65">
        <v>38.6</v>
      </c>
      <c r="E1850" s="66">
        <v>11</v>
      </c>
      <c r="F1850" s="79">
        <f>tblGem[[#This Row],[Aantal]]-SUMIFS(tblGem[Aantal],tblGem[Datum],tblGem[[#This Row],[Datum]]-1,tblGem[Plaats],tblGem[[#This Row],[Plaats]])</f>
        <v>2</v>
      </c>
      <c r="G1850" s="59" t="str">
        <f>INDEX(tblGemProv[Grootte],MATCH(tblGem[[#This Row],[Plaats]],tblGemProv[Gemeentenaam],0))</f>
        <v>Klein</v>
      </c>
      <c r="H1850" s="59" t="str">
        <f>INDEX(tblGemProv[Provincie],MATCH(tblGem[[#This Row],[Plaats]],tblGemProv[Gemeentenaam],0))</f>
        <v>Overijssel</v>
      </c>
      <c r="I1850" s="68">
        <f>INDEX(tblGemProv[InwonerAantal],MATCH(tblGem[[#This Row],[Plaats]],tblGemProv[Gemeentenaam],0))</f>
        <v>28242</v>
      </c>
      <c r="J1850" s="69">
        <f>tblGem[[#This Row],[Aantal]]/INDEX($N$5:$N$16,MATCH(tblGem[[#This Row],[Prov]],$M$5:$M$16,0))*100000</f>
        <v>0.9552748977204536</v>
      </c>
      <c r="K1850" s="69">
        <f>tblGem[[#This Row],[Aantal]]/tblGem[[#This Row],[Inwoners]]*100000</f>
        <v>38.949082926138381</v>
      </c>
    </row>
    <row r="1851" spans="2:11" x14ac:dyDescent="0.3">
      <c r="B1851" s="63">
        <v>43914</v>
      </c>
      <c r="C1851" s="66" t="s">
        <v>68</v>
      </c>
      <c r="D1851" s="65">
        <v>0</v>
      </c>
      <c r="E1851" s="66">
        <v>0</v>
      </c>
      <c r="F1851" s="79">
        <f>tblGem[[#This Row],[Aantal]]-SUMIFS(tblGem[Aantal],tblGem[Datum],tblGem[[#This Row],[Datum]]-1,tblGem[Plaats],tblGem[[#This Row],[Plaats]])</f>
        <v>0</v>
      </c>
      <c r="G1851" s="59" t="str">
        <f>INDEX(tblGemProv[Grootte],MATCH(tblGem[[#This Row],[Plaats]],tblGemProv[Gemeentenaam],0))</f>
        <v>Klein</v>
      </c>
      <c r="H1851" s="59" t="str">
        <f>INDEX(tblGemProv[Provincie],MATCH(tblGem[[#This Row],[Plaats]],tblGemProv[Gemeentenaam],0))</f>
        <v>Friesland</v>
      </c>
      <c r="I1851" s="68">
        <f>INDEX(tblGemProv[InwonerAantal],MATCH(tblGem[[#This Row],[Plaats]],tblGemProv[Gemeentenaam],0))</f>
        <v>18904</v>
      </c>
      <c r="J1851" s="69">
        <f>tblGem[[#This Row],[Aantal]]/INDEX($N$5:$N$16,MATCH(tblGem[[#This Row],[Prov]],$M$5:$M$16,0))*100000</f>
        <v>0</v>
      </c>
      <c r="K1851" s="69">
        <f>tblGem[[#This Row],[Aantal]]/tblGem[[#This Row],[Inwoners]]*100000</f>
        <v>0</v>
      </c>
    </row>
    <row r="1852" spans="2:11" x14ac:dyDescent="0.3">
      <c r="B1852" s="63">
        <v>43914</v>
      </c>
      <c r="C1852" s="66" t="s">
        <v>69</v>
      </c>
      <c r="D1852" s="65">
        <v>63</v>
      </c>
      <c r="E1852" s="66">
        <v>27</v>
      </c>
      <c r="F1852" s="79">
        <f>tblGem[[#This Row],[Aantal]]-SUMIFS(tblGem[Aantal],tblGem[Datum],tblGem[[#This Row],[Datum]]-1,tblGem[Plaats],tblGem[[#This Row],[Plaats]])</f>
        <v>4</v>
      </c>
      <c r="G1852" s="59" t="str">
        <f>INDEX(tblGemProv[Grootte],MATCH(tblGem[[#This Row],[Plaats]],tblGemProv[Gemeentenaam],0))</f>
        <v>Klein</v>
      </c>
      <c r="H1852" s="59" t="str">
        <f>INDEX(tblGemProv[Provincie],MATCH(tblGem[[#This Row],[Plaats]],tblGemProv[Gemeentenaam],0))</f>
        <v>Utrecht</v>
      </c>
      <c r="I1852" s="68">
        <f>INDEX(tblGemProv[InwonerAantal],MATCH(tblGem[[#This Row],[Plaats]],tblGemProv[Gemeentenaam],0))</f>
        <v>42846</v>
      </c>
      <c r="J1852" s="69">
        <f>tblGem[[#This Row],[Aantal]]/INDEX($N$5:$N$16,MATCH(tblGem[[#This Row],[Prov]],$M$5:$M$16,0))*100000</f>
        <v>2.0292848349289523</v>
      </c>
      <c r="K1852" s="69">
        <f>tblGem[[#This Row],[Aantal]]/tblGem[[#This Row],[Inwoners]]*100000</f>
        <v>63.016384259907582</v>
      </c>
    </row>
    <row r="1853" spans="2:11" x14ac:dyDescent="0.3">
      <c r="B1853" s="63">
        <v>43914</v>
      </c>
      <c r="C1853" s="66" t="s">
        <v>70</v>
      </c>
      <c r="D1853" s="65">
        <v>15.6</v>
      </c>
      <c r="E1853" s="66">
        <v>8</v>
      </c>
      <c r="F1853" s="79">
        <f>tblGem[[#This Row],[Aantal]]-SUMIFS(tblGem[Aantal],tblGem[Datum],tblGem[[#This Row],[Datum]]-1,tblGem[Plaats],tblGem[[#This Row],[Plaats]])</f>
        <v>0</v>
      </c>
      <c r="G1853" s="59" t="str">
        <f>INDEX(tblGemProv[Grootte],MATCH(tblGem[[#This Row],[Plaats]],tblGemProv[Gemeentenaam],0))</f>
        <v>Middelgroot</v>
      </c>
      <c r="H1853" s="59" t="str">
        <f>INDEX(tblGemProv[Provincie],MATCH(tblGem[[#This Row],[Plaats]],tblGemProv[Gemeentenaam],0))</f>
        <v>Friesland</v>
      </c>
      <c r="I1853" s="68">
        <f>INDEX(tblGemProv[InwonerAantal],MATCH(tblGem[[#This Row],[Plaats]],tblGemProv[Gemeentenaam],0))</f>
        <v>51742</v>
      </c>
      <c r="J1853" s="69">
        <f>tblGem[[#This Row],[Aantal]]/INDEX($N$5:$N$16,MATCH(tblGem[[#This Row],[Prov]],$M$5:$M$16,0))*100000</f>
        <v>1.2359640828837515</v>
      </c>
      <c r="K1853" s="69">
        <f>tblGem[[#This Row],[Aantal]]/tblGem[[#This Row],[Inwoners]]*100000</f>
        <v>15.461327354953424</v>
      </c>
    </row>
    <row r="1854" spans="2:11" x14ac:dyDescent="0.3">
      <c r="B1854" s="63">
        <v>43914</v>
      </c>
      <c r="C1854" s="66" t="s">
        <v>71</v>
      </c>
      <c r="D1854" s="65">
        <v>18.2</v>
      </c>
      <c r="E1854" s="66">
        <v>8</v>
      </c>
      <c r="F1854" s="79">
        <f>tblGem[[#This Row],[Aantal]]-SUMIFS(tblGem[Aantal],tblGem[Datum],tblGem[[#This Row],[Datum]]-1,tblGem[Plaats],tblGem[[#This Row],[Plaats]])</f>
        <v>2</v>
      </c>
      <c r="G1854" s="59" t="str">
        <f>INDEX(tblGemProv[Grootte],MATCH(tblGem[[#This Row],[Plaats]],tblGemProv[Gemeentenaam],0))</f>
        <v>Klein</v>
      </c>
      <c r="H1854" s="59" t="str">
        <f>INDEX(tblGemProv[Provincie],MATCH(tblGem[[#This Row],[Plaats]],tblGemProv[Gemeentenaam],0))</f>
        <v>Utrecht</v>
      </c>
      <c r="I1854" s="68">
        <f>INDEX(tblGemProv[InwonerAantal],MATCH(tblGem[[#This Row],[Plaats]],tblGemProv[Gemeentenaam],0))</f>
        <v>43620</v>
      </c>
      <c r="J1854" s="69">
        <f>tblGem[[#This Row],[Aantal]]/INDEX($N$5:$N$16,MATCH(tblGem[[#This Row],[Prov]],$M$5:$M$16,0))*100000</f>
        <v>0.60126958071968961</v>
      </c>
      <c r="K1854" s="69">
        <f>tblGem[[#This Row],[Aantal]]/tblGem[[#This Row],[Inwoners]]*100000</f>
        <v>18.340210912425491</v>
      </c>
    </row>
    <row r="1855" spans="2:11" x14ac:dyDescent="0.3">
      <c r="B1855" s="63">
        <v>43914</v>
      </c>
      <c r="C1855" s="66" t="s">
        <v>72</v>
      </c>
      <c r="D1855" s="65">
        <v>12.4</v>
      </c>
      <c r="E1855" s="66">
        <v>3</v>
      </c>
      <c r="F1855" s="79">
        <f>tblGem[[#This Row],[Aantal]]-SUMIFS(tblGem[Aantal],tblGem[Datum],tblGem[[#This Row],[Datum]]-1,tblGem[Plaats],tblGem[[#This Row],[Plaats]])</f>
        <v>0</v>
      </c>
      <c r="G1855" s="59" t="str">
        <f>INDEX(tblGemProv[Grootte],MATCH(tblGem[[#This Row],[Plaats]],tblGemProv[Gemeentenaam],0))</f>
        <v>Klein</v>
      </c>
      <c r="H1855" s="59" t="str">
        <f>INDEX(tblGemProv[Provincie],MATCH(tblGem[[#This Row],[Plaats]],tblGemProv[Gemeentenaam],0))</f>
        <v>Drenthe</v>
      </c>
      <c r="I1855" s="68">
        <f>INDEX(tblGemProv[InwonerAantal],MATCH(tblGem[[#This Row],[Plaats]],tblGemProv[Gemeentenaam],0))</f>
        <v>23917</v>
      </c>
      <c r="J1855" s="69">
        <f>tblGem[[#This Row],[Aantal]]/INDEX($N$5:$N$16,MATCH(tblGem[[#This Row],[Prov]],$M$5:$M$16,0))*100000</f>
        <v>0.60963218857955703</v>
      </c>
      <c r="K1855" s="69">
        <f>tblGem[[#This Row],[Aantal]]/tblGem[[#This Row],[Inwoners]]*100000</f>
        <v>12.543379186352803</v>
      </c>
    </row>
    <row r="1856" spans="2:11" x14ac:dyDescent="0.3">
      <c r="B1856" s="63">
        <v>43914</v>
      </c>
      <c r="C1856" s="66" t="s">
        <v>73</v>
      </c>
      <c r="D1856" s="65">
        <v>16.5</v>
      </c>
      <c r="E1856" s="66">
        <v>17</v>
      </c>
      <c r="F1856" s="79">
        <f>tblGem[[#This Row],[Aantal]]-SUMIFS(tblGem[Aantal],tblGem[Datum],tblGem[[#This Row],[Datum]]-1,tblGem[Plaats],tblGem[[#This Row],[Plaats]])</f>
        <v>1</v>
      </c>
      <c r="G1856" s="59" t="str">
        <f>INDEX(tblGemProv[Grootte],MATCH(tblGem[[#This Row],[Plaats]],tblGemProv[Gemeentenaam],0))</f>
        <v>Groot</v>
      </c>
      <c r="H1856" s="59" t="str">
        <f>INDEX(tblGemProv[Provincie],MATCH(tblGem[[#This Row],[Plaats]],tblGemProv[Gemeentenaam],0))</f>
        <v>Zuid-Holland</v>
      </c>
      <c r="I1856" s="68">
        <f>INDEX(tblGemProv[InwonerAantal],MATCH(tblGem[[#This Row],[Plaats]],tblGemProv[Gemeentenaam],0))</f>
        <v>102253</v>
      </c>
      <c r="J1856" s="69">
        <f>tblGem[[#This Row],[Aantal]]/INDEX($N$5:$N$16,MATCH(tblGem[[#This Row],[Prov]],$M$5:$M$16,0))*100000</f>
        <v>0.46626312050707491</v>
      </c>
      <c r="K1856" s="69">
        <f>tblGem[[#This Row],[Aantal]]/tblGem[[#This Row],[Inwoners]]*100000</f>
        <v>16.625429082765297</v>
      </c>
    </row>
    <row r="1857" spans="2:11" x14ac:dyDescent="0.3">
      <c r="B1857" s="63">
        <v>43914</v>
      </c>
      <c r="C1857" s="66" t="s">
        <v>74</v>
      </c>
      <c r="D1857" s="65">
        <v>4</v>
      </c>
      <c r="E1857" s="66">
        <v>1</v>
      </c>
      <c r="F1857" s="79">
        <f>tblGem[[#This Row],[Aantal]]-SUMIFS(tblGem[Aantal],tblGem[Datum],tblGem[[#This Row],[Datum]]-1,tblGem[Plaats],tblGem[[#This Row],[Plaats]])</f>
        <v>0</v>
      </c>
      <c r="G1857" s="59" t="str">
        <f>INDEX(tblGemProv[Grootte],MATCH(tblGem[[#This Row],[Plaats]],tblGemProv[Gemeentenaam],0))</f>
        <v>Klein</v>
      </c>
      <c r="H1857" s="59" t="str">
        <f>INDEX(tblGemProv[Provincie],MATCH(tblGem[[#This Row],[Plaats]],tblGemProv[Gemeentenaam],0))</f>
        <v>Groningen</v>
      </c>
      <c r="I1857" s="68">
        <f>INDEX(tblGemProv[InwonerAantal],MATCH(tblGem[[#This Row],[Plaats]],tblGemProv[Gemeentenaam],0))</f>
        <v>24864</v>
      </c>
      <c r="J1857" s="69">
        <f>tblGem[[#This Row],[Aantal]]/INDEX($N$5:$N$16,MATCH(tblGem[[#This Row],[Prov]],$M$5:$M$16,0))*100000</f>
        <v>0.17154335844156288</v>
      </c>
      <c r="K1857" s="69">
        <f>tblGem[[#This Row],[Aantal]]/tblGem[[#This Row],[Inwoners]]*100000</f>
        <v>4.0218790218790215</v>
      </c>
    </row>
    <row r="1858" spans="2:11" x14ac:dyDescent="0.3">
      <c r="B1858" s="63">
        <v>43914</v>
      </c>
      <c r="C1858" s="66" t="s">
        <v>75</v>
      </c>
      <c r="D1858" s="65">
        <v>9</v>
      </c>
      <c r="E1858" s="66">
        <v>5</v>
      </c>
      <c r="F1858" s="79">
        <f>tblGem[[#This Row],[Aantal]]-SUMIFS(tblGem[Aantal],tblGem[Datum],tblGem[[#This Row],[Datum]]-1,tblGem[Plaats],tblGem[[#This Row],[Plaats]])</f>
        <v>1</v>
      </c>
      <c r="G1858" s="59" t="str">
        <f>INDEX(tblGemProv[Grootte],MATCH(tblGem[[#This Row],[Plaats]],tblGemProv[Gemeentenaam],0))</f>
        <v>Middelgroot</v>
      </c>
      <c r="H1858" s="59" t="str">
        <f>INDEX(tblGemProv[Provincie],MATCH(tblGem[[#This Row],[Plaats]],tblGemProv[Gemeentenaam],0))</f>
        <v>Noord-Holland</v>
      </c>
      <c r="I1858" s="68">
        <f>INDEX(tblGemProv[InwonerAantal],MATCH(tblGem[[#This Row],[Plaats]],tblGemProv[Gemeentenaam],0))</f>
        <v>55760</v>
      </c>
      <c r="J1858" s="69">
        <f>tblGem[[#This Row],[Aantal]]/INDEX($N$5:$N$16,MATCH(tblGem[[#This Row],[Prov]],$M$5:$M$16,0))*100000</f>
        <v>0.17660468313234542</v>
      </c>
      <c r="K1858" s="69">
        <f>tblGem[[#This Row],[Aantal]]/tblGem[[#This Row],[Inwoners]]*100000</f>
        <v>8.9670014347202294</v>
      </c>
    </row>
    <row r="1859" spans="2:11" x14ac:dyDescent="0.3">
      <c r="B1859" s="63">
        <v>43914</v>
      </c>
      <c r="C1859" s="66" t="s">
        <v>76</v>
      </c>
      <c r="D1859" s="65">
        <v>77.3</v>
      </c>
      <c r="E1859" s="66">
        <v>25</v>
      </c>
      <c r="F1859" s="79">
        <f>tblGem[[#This Row],[Aantal]]-SUMIFS(tblGem[Aantal],tblGem[Datum],tblGem[[#This Row],[Datum]]-1,tblGem[Plaats],tblGem[[#This Row],[Plaats]])</f>
        <v>3</v>
      </c>
      <c r="G1859" s="59" t="str">
        <f>INDEX(tblGemProv[Grootte],MATCH(tblGem[[#This Row],[Plaats]],tblGemProv[Gemeentenaam],0))</f>
        <v>Klein</v>
      </c>
      <c r="H1859" s="59" t="str">
        <f>INDEX(tblGemProv[Provincie],MATCH(tblGem[[#This Row],[Plaats]],tblGemProv[Gemeentenaam],0))</f>
        <v>Noord-Brabant</v>
      </c>
      <c r="I1859" s="68">
        <f>INDEX(tblGemProv[InwonerAantal],MATCH(tblGem[[#This Row],[Plaats]],tblGemProv[Gemeentenaam],0))</f>
        <v>32137</v>
      </c>
      <c r="J1859" s="69">
        <f>tblGem[[#This Row],[Aantal]]/INDEX($N$5:$N$16,MATCH(tblGem[[#This Row],[Prov]],$M$5:$M$16,0))*100000</f>
        <v>0.98881218343177957</v>
      </c>
      <c r="K1859" s="69">
        <f>tblGem[[#This Row],[Aantal]]/tblGem[[#This Row],[Inwoners]]*100000</f>
        <v>77.79195320036095</v>
      </c>
    </row>
    <row r="1860" spans="2:11" x14ac:dyDescent="0.3">
      <c r="B1860" s="63">
        <v>43914</v>
      </c>
      <c r="C1860" s="66" t="s">
        <v>77</v>
      </c>
      <c r="D1860" s="65">
        <v>20</v>
      </c>
      <c r="E1860" s="66">
        <v>20</v>
      </c>
      <c r="F1860" s="79">
        <f>tblGem[[#This Row],[Aantal]]-SUMIFS(tblGem[Aantal],tblGem[Datum],tblGem[[#This Row],[Datum]]-1,tblGem[Plaats],tblGem[[#This Row],[Plaats]])</f>
        <v>3</v>
      </c>
      <c r="G1860" s="59" t="str">
        <f>INDEX(tblGemProv[Grootte],MATCH(tblGem[[#This Row],[Plaats]],tblGemProv[Gemeentenaam],0))</f>
        <v>Middelgroot</v>
      </c>
      <c r="H1860" s="59" t="str">
        <f>INDEX(tblGemProv[Provincie],MATCH(tblGem[[#This Row],[Plaats]],tblGemProv[Gemeentenaam],0))</f>
        <v>Overijssel</v>
      </c>
      <c r="I1860" s="68">
        <f>INDEX(tblGemProv[InwonerAantal],MATCH(tblGem[[#This Row],[Plaats]],tblGemProv[Gemeentenaam],0))</f>
        <v>99653</v>
      </c>
      <c r="J1860" s="69">
        <f>tblGem[[#This Row],[Aantal]]/INDEX($N$5:$N$16,MATCH(tblGem[[#This Row],[Prov]],$M$5:$M$16,0))*100000</f>
        <v>1.7368634504008247</v>
      </c>
      <c r="K1860" s="69">
        <f>tblGem[[#This Row],[Aantal]]/tblGem[[#This Row],[Inwoners]]*100000</f>
        <v>20.069641656548221</v>
      </c>
    </row>
    <row r="1861" spans="2:11" x14ac:dyDescent="0.3">
      <c r="B1861" s="63">
        <v>43914</v>
      </c>
      <c r="C1861" s="66" t="s">
        <v>78</v>
      </c>
      <c r="D1861" s="65">
        <v>13.7</v>
      </c>
      <c r="E1861" s="66">
        <v>4</v>
      </c>
      <c r="F1861" s="79">
        <f>tblGem[[#This Row],[Aantal]]-SUMIFS(tblGem[Aantal],tblGem[Datum],tblGem[[#This Row],[Datum]]-1,tblGem[Plaats],tblGem[[#This Row],[Plaats]])</f>
        <v>0</v>
      </c>
      <c r="G1861" s="59" t="str">
        <f>INDEX(tblGemProv[Grootte],MATCH(tblGem[[#This Row],[Plaats]],tblGemProv[Gemeentenaam],0))</f>
        <v>Klein</v>
      </c>
      <c r="H1861" s="59" t="str">
        <f>INDEX(tblGemProv[Provincie],MATCH(tblGem[[#This Row],[Plaats]],tblGemProv[Gemeentenaam],0))</f>
        <v>Noord-Holland</v>
      </c>
      <c r="I1861" s="68">
        <f>INDEX(tblGemProv[InwonerAantal],MATCH(tblGem[[#This Row],[Plaats]],tblGemProv[Gemeentenaam],0))</f>
        <v>28121</v>
      </c>
      <c r="J1861" s="69">
        <f>tblGem[[#This Row],[Aantal]]/INDEX($N$5:$N$16,MATCH(tblGem[[#This Row],[Prov]],$M$5:$M$16,0))*100000</f>
        <v>0.14128374650587636</v>
      </c>
      <c r="K1861" s="69">
        <f>tblGem[[#This Row],[Aantal]]/tblGem[[#This Row],[Inwoners]]*100000</f>
        <v>14.224245225987696</v>
      </c>
    </row>
    <row r="1862" spans="2:11" x14ac:dyDescent="0.3">
      <c r="B1862" s="63">
        <v>43914</v>
      </c>
      <c r="C1862" s="66" t="s">
        <v>79</v>
      </c>
      <c r="D1862" s="65">
        <v>64.5</v>
      </c>
      <c r="E1862" s="66">
        <v>17</v>
      </c>
      <c r="F1862" s="79">
        <f>tblGem[[#This Row],[Aantal]]-SUMIFS(tblGem[Aantal],tblGem[Datum],tblGem[[#This Row],[Datum]]-1,tblGem[Plaats],tblGem[[#This Row],[Plaats]])</f>
        <v>2</v>
      </c>
      <c r="G1862" s="59" t="str">
        <f>INDEX(tblGemProv[Grootte],MATCH(tblGem[[#This Row],[Plaats]],tblGemProv[Gemeentenaam],0))</f>
        <v>Klein</v>
      </c>
      <c r="H1862" s="59" t="str">
        <f>INDEX(tblGemProv[Provincie],MATCH(tblGem[[#This Row],[Plaats]],tblGemProv[Gemeentenaam],0))</f>
        <v>Overijssel</v>
      </c>
      <c r="I1862" s="68">
        <f>INDEX(tblGemProv[InwonerAantal],MATCH(tblGem[[#This Row],[Plaats]],tblGemProv[Gemeentenaam],0))</f>
        <v>26291</v>
      </c>
      <c r="J1862" s="69">
        <f>tblGem[[#This Row],[Aantal]]/INDEX($N$5:$N$16,MATCH(tblGem[[#This Row],[Prov]],$M$5:$M$16,0))*100000</f>
        <v>1.476333932840701</v>
      </c>
      <c r="K1862" s="69">
        <f>tblGem[[#This Row],[Aantal]]/tblGem[[#This Row],[Inwoners]]*100000</f>
        <v>64.660910577764255</v>
      </c>
    </row>
    <row r="1863" spans="2:11" x14ac:dyDescent="0.3">
      <c r="B1863" s="63">
        <v>43914</v>
      </c>
      <c r="C1863" s="66" t="s">
        <v>80</v>
      </c>
      <c r="D1863" s="65">
        <v>35.9</v>
      </c>
      <c r="E1863" s="66">
        <v>4</v>
      </c>
      <c r="F1863" s="79">
        <f>tblGem[[#This Row],[Aantal]]-SUMIFS(tblGem[Aantal],tblGem[Datum],tblGem[[#This Row],[Datum]]-1,tblGem[Plaats],tblGem[[#This Row],[Plaats]])</f>
        <v>0</v>
      </c>
      <c r="G1863" s="59" t="str">
        <f>INDEX(tblGemProv[Grootte],MATCH(tblGem[[#This Row],[Plaats]],tblGemProv[Gemeentenaam],0))</f>
        <v>Klein</v>
      </c>
      <c r="H1863" s="59" t="str">
        <f>INDEX(tblGemProv[Provincie],MATCH(tblGem[[#This Row],[Plaats]],tblGemProv[Gemeentenaam],0))</f>
        <v>Gelderland</v>
      </c>
      <c r="I1863" s="68">
        <f>INDEX(tblGemProv[InwonerAantal],MATCH(tblGem[[#This Row],[Plaats]],tblGemProv[Gemeentenaam],0))</f>
        <v>11328</v>
      </c>
      <c r="J1863" s="69">
        <f>tblGem[[#This Row],[Aantal]]/INDEX($N$5:$N$16,MATCH(tblGem[[#This Row],[Prov]],$M$5:$M$16,0))*100000</f>
        <v>0.19416504902910195</v>
      </c>
      <c r="K1863" s="69">
        <f>tblGem[[#This Row],[Aantal]]/tblGem[[#This Row],[Inwoners]]*100000</f>
        <v>35.310734463276837</v>
      </c>
    </row>
    <row r="1864" spans="2:11" x14ac:dyDescent="0.3">
      <c r="B1864" s="63">
        <v>43914</v>
      </c>
      <c r="C1864" s="66" t="s">
        <v>81</v>
      </c>
      <c r="D1864" s="65">
        <v>13.9</v>
      </c>
      <c r="E1864" s="66">
        <v>8</v>
      </c>
      <c r="F1864" s="79">
        <f>tblGem[[#This Row],[Aantal]]-SUMIFS(tblGem[Aantal],tblGem[Datum],tblGem[[#This Row],[Datum]]-1,tblGem[Plaats],tblGem[[#This Row],[Plaats]])</f>
        <v>2</v>
      </c>
      <c r="G1864" s="59" t="str">
        <f>INDEX(tblGemProv[Grootte],MATCH(tblGem[[#This Row],[Plaats]],tblGemProv[Gemeentenaam],0))</f>
        <v>Middelgroot</v>
      </c>
      <c r="H1864" s="59" t="str">
        <f>INDEX(tblGemProv[Provincie],MATCH(tblGem[[#This Row],[Plaats]],tblGemProv[Gemeentenaam],0))</f>
        <v>Gelderland</v>
      </c>
      <c r="I1864" s="68">
        <f>INDEX(tblGemProv[InwonerAantal],MATCH(tblGem[[#This Row],[Plaats]],tblGemProv[Gemeentenaam],0))</f>
        <v>57382</v>
      </c>
      <c r="J1864" s="69">
        <f>tblGem[[#This Row],[Aantal]]/INDEX($N$5:$N$16,MATCH(tblGem[[#This Row],[Prov]],$M$5:$M$16,0))*100000</f>
        <v>0.3883300980582039</v>
      </c>
      <c r="K1864" s="69">
        <f>tblGem[[#This Row],[Aantal]]/tblGem[[#This Row],[Inwoners]]*100000</f>
        <v>13.941654177268132</v>
      </c>
    </row>
    <row r="1865" spans="2:11" x14ac:dyDescent="0.3">
      <c r="B1865" s="63">
        <v>43914</v>
      </c>
      <c r="C1865" s="66" t="s">
        <v>82</v>
      </c>
      <c r="D1865" s="65">
        <v>15.4</v>
      </c>
      <c r="E1865" s="66">
        <v>4</v>
      </c>
      <c r="F1865" s="79">
        <f>tblGem[[#This Row],[Aantal]]-SUMIFS(tblGem[Aantal],tblGem[Datum],tblGem[[#This Row],[Datum]]-1,tblGem[Plaats],tblGem[[#This Row],[Plaats]])</f>
        <v>2</v>
      </c>
      <c r="G1865" s="59" t="str">
        <f>INDEX(tblGemProv[Grootte],MATCH(tblGem[[#This Row],[Plaats]],tblGemProv[Gemeentenaam],0))</f>
        <v>Klein</v>
      </c>
      <c r="H1865" s="59" t="str">
        <f>INDEX(tblGemProv[Provincie],MATCH(tblGem[[#This Row],[Plaats]],tblGemProv[Gemeentenaam],0))</f>
        <v>Noord-Brabant</v>
      </c>
      <c r="I1865" s="68">
        <f>INDEX(tblGemProv[InwonerAantal],MATCH(tblGem[[#This Row],[Plaats]],tblGemProv[Gemeentenaam],0))</f>
        <v>25777</v>
      </c>
      <c r="J1865" s="69">
        <f>tblGem[[#This Row],[Aantal]]/INDEX($N$5:$N$16,MATCH(tblGem[[#This Row],[Prov]],$M$5:$M$16,0))*100000</f>
        <v>0.15820994934908472</v>
      </c>
      <c r="K1865" s="69">
        <f>tblGem[[#This Row],[Aantal]]/tblGem[[#This Row],[Inwoners]]*100000</f>
        <v>15.517709586065095</v>
      </c>
    </row>
    <row r="1866" spans="2:11" x14ac:dyDescent="0.3">
      <c r="B1866" s="63">
        <v>43914</v>
      </c>
      <c r="C1866" s="66" t="s">
        <v>83</v>
      </c>
      <c r="D1866" s="65">
        <v>19.399999999999999</v>
      </c>
      <c r="E1866" s="66">
        <v>23</v>
      </c>
      <c r="F1866" s="79">
        <f>tblGem[[#This Row],[Aantal]]-SUMIFS(tblGem[Aantal],tblGem[Datum],tblGem[[#This Row],[Datum]]-1,tblGem[Plaats],tblGem[[#This Row],[Plaats]])</f>
        <v>6</v>
      </c>
      <c r="G1866" s="59" t="str">
        <f>INDEX(tblGemProv[Grootte],MATCH(tblGem[[#This Row],[Plaats]],tblGemProv[Gemeentenaam],0))</f>
        <v>Groot</v>
      </c>
      <c r="H1866" s="59" t="str">
        <f>INDEX(tblGemProv[Provincie],MATCH(tblGem[[#This Row],[Plaats]],tblGemProv[Gemeentenaam],0))</f>
        <v>Zuid-Holland</v>
      </c>
      <c r="I1866" s="68">
        <f>INDEX(tblGemProv[InwonerAantal],MATCH(tblGem[[#This Row],[Plaats]],tblGemProv[Gemeentenaam],0))</f>
        <v>118426</v>
      </c>
      <c r="J1866" s="69">
        <f>tblGem[[#This Row],[Aantal]]/INDEX($N$5:$N$16,MATCH(tblGem[[#This Row],[Prov]],$M$5:$M$16,0))*100000</f>
        <v>0.63082657480368953</v>
      </c>
      <c r="K1866" s="69">
        <f>tblGem[[#This Row],[Aantal]]/tblGem[[#This Row],[Inwoners]]*100000</f>
        <v>19.421410838836067</v>
      </c>
    </row>
    <row r="1867" spans="2:11" x14ac:dyDescent="0.3">
      <c r="B1867" s="63">
        <v>43914</v>
      </c>
      <c r="C1867" s="66" t="s">
        <v>84</v>
      </c>
      <c r="D1867" s="65">
        <v>15.3</v>
      </c>
      <c r="E1867" s="66">
        <v>3</v>
      </c>
      <c r="F1867" s="79">
        <f>tblGem[[#This Row],[Aantal]]-SUMIFS(tblGem[Aantal],tblGem[Datum],tblGem[[#This Row],[Datum]]-1,tblGem[Plaats],tblGem[[#This Row],[Plaats]])</f>
        <v>1</v>
      </c>
      <c r="G1867" s="59" t="str">
        <f>INDEX(tblGemProv[Grootte],MATCH(tblGem[[#This Row],[Plaats]],tblGemProv[Gemeentenaam],0))</f>
        <v>Klein</v>
      </c>
      <c r="H1867" s="59" t="str">
        <f>INDEX(tblGemProv[Provincie],MATCH(tblGem[[#This Row],[Plaats]],tblGemProv[Gemeentenaam],0))</f>
        <v>Noord-Holland</v>
      </c>
      <c r="I1867" s="68">
        <f>INDEX(tblGemProv[InwonerAantal],MATCH(tblGem[[#This Row],[Plaats]],tblGemProv[Gemeentenaam],0))</f>
        <v>19440</v>
      </c>
      <c r="J1867" s="69">
        <f>tblGem[[#This Row],[Aantal]]/INDEX($N$5:$N$16,MATCH(tblGem[[#This Row],[Prov]],$M$5:$M$16,0))*100000</f>
        <v>0.10596280987940725</v>
      </c>
      <c r="K1867" s="69">
        <f>tblGem[[#This Row],[Aantal]]/tblGem[[#This Row],[Inwoners]]*100000</f>
        <v>15.432098765432098</v>
      </c>
    </row>
    <row r="1868" spans="2:11" x14ac:dyDescent="0.3">
      <c r="B1868" s="63">
        <v>43914</v>
      </c>
      <c r="C1868" s="66" t="s">
        <v>85</v>
      </c>
      <c r="D1868" s="65">
        <v>62.6</v>
      </c>
      <c r="E1868" s="66">
        <v>17</v>
      </c>
      <c r="F1868" s="79">
        <f>tblGem[[#This Row],[Aantal]]-SUMIFS(tblGem[Aantal],tblGem[Datum],tblGem[[#This Row],[Datum]]-1,tblGem[Plaats],tblGem[[#This Row],[Plaats]])</f>
        <v>1</v>
      </c>
      <c r="G1868" s="59" t="str">
        <f>INDEX(tblGemProv[Grootte],MATCH(tblGem[[#This Row],[Plaats]],tblGemProv[Gemeentenaam],0))</f>
        <v>Klein</v>
      </c>
      <c r="H1868" s="59" t="str">
        <f>INDEX(tblGemProv[Provincie],MATCH(tblGem[[#This Row],[Plaats]],tblGemProv[Gemeentenaam],0))</f>
        <v>Noord-Brabant</v>
      </c>
      <c r="I1868" s="68">
        <f>INDEX(tblGemProv[InwonerAantal],MATCH(tblGem[[#This Row],[Plaats]],tblGemProv[Gemeentenaam],0))</f>
        <v>27063</v>
      </c>
      <c r="J1868" s="69">
        <f>tblGem[[#This Row],[Aantal]]/INDEX($N$5:$N$16,MATCH(tblGem[[#This Row],[Prov]],$M$5:$M$16,0))*100000</f>
        <v>0.67239228473361001</v>
      </c>
      <c r="K1868" s="69">
        <f>tblGem[[#This Row],[Aantal]]/tblGem[[#This Row],[Inwoners]]*100000</f>
        <v>62.816391383069138</v>
      </c>
    </row>
    <row r="1869" spans="2:11" x14ac:dyDescent="0.3">
      <c r="B1869" s="63">
        <v>43914</v>
      </c>
      <c r="C1869" s="66" t="s">
        <v>86</v>
      </c>
      <c r="D1869" s="65">
        <v>27</v>
      </c>
      <c r="E1869" s="66">
        <v>11</v>
      </c>
      <c r="F1869" s="79">
        <f>tblGem[[#This Row],[Aantal]]-SUMIFS(tblGem[Aantal],tblGem[Datum],tblGem[[#This Row],[Datum]]-1,tblGem[Plaats],tblGem[[#This Row],[Plaats]])</f>
        <v>0</v>
      </c>
      <c r="G1869" s="59" t="str">
        <f>INDEX(tblGemProv[Grootte],MATCH(tblGem[[#This Row],[Plaats]],tblGemProv[Gemeentenaam],0))</f>
        <v>Klein</v>
      </c>
      <c r="H1869" s="59" t="str">
        <f>INDEX(tblGemProv[Provincie],MATCH(tblGem[[#This Row],[Plaats]],tblGemProv[Gemeentenaam],0))</f>
        <v>Flevoland</v>
      </c>
      <c r="I1869" s="68">
        <f>INDEX(tblGemProv[InwonerAantal],MATCH(tblGem[[#This Row],[Plaats]],tblGemProv[Gemeentenaam],0))</f>
        <v>40735</v>
      </c>
      <c r="J1869" s="69">
        <f>tblGem[[#This Row],[Aantal]]/INDEX($N$5:$N$16,MATCH(tblGem[[#This Row],[Prov]],$M$5:$M$16,0))*100000</f>
        <v>2.6720431413510823</v>
      </c>
      <c r="K1869" s="69">
        <f>tblGem[[#This Row],[Aantal]]/tblGem[[#This Row],[Inwoners]]*100000</f>
        <v>27.003805081625138</v>
      </c>
    </row>
    <row r="1870" spans="2:11" x14ac:dyDescent="0.3">
      <c r="B1870" s="63">
        <v>43914</v>
      </c>
      <c r="C1870" s="66" t="s">
        <v>87</v>
      </c>
      <c r="D1870" s="65">
        <v>31.9</v>
      </c>
      <c r="E1870" s="66">
        <v>6</v>
      </c>
      <c r="F1870" s="79">
        <f>tblGem[[#This Row],[Aantal]]-SUMIFS(tblGem[Aantal],tblGem[Datum],tblGem[[#This Row],[Datum]]-1,tblGem[Plaats],tblGem[[#This Row],[Plaats]])</f>
        <v>0</v>
      </c>
      <c r="G1870" s="59" t="str">
        <f>INDEX(tblGemProv[Grootte],MATCH(tblGem[[#This Row],[Plaats]],tblGemProv[Gemeentenaam],0))</f>
        <v>Klein</v>
      </c>
      <c r="H1870" s="59" t="str">
        <f>INDEX(tblGemProv[Provincie],MATCH(tblGem[[#This Row],[Plaats]],tblGemProv[Gemeentenaam],0))</f>
        <v>Gelderland</v>
      </c>
      <c r="I1870" s="68">
        <f>INDEX(tblGemProv[InwonerAantal],MATCH(tblGem[[#This Row],[Plaats]],tblGemProv[Gemeentenaam],0))</f>
        <v>18701</v>
      </c>
      <c r="J1870" s="69">
        <f>tblGem[[#This Row],[Aantal]]/INDEX($N$5:$N$16,MATCH(tblGem[[#This Row],[Prov]],$M$5:$M$16,0))*100000</f>
        <v>0.29124757354365294</v>
      </c>
      <c r="K1870" s="69">
        <f>tblGem[[#This Row],[Aantal]]/tblGem[[#This Row],[Inwoners]]*100000</f>
        <v>32.083845783647931</v>
      </c>
    </row>
    <row r="1871" spans="2:11" x14ac:dyDescent="0.3">
      <c r="B1871" s="63">
        <v>43914</v>
      </c>
      <c r="C1871" s="66" t="s">
        <v>88</v>
      </c>
      <c r="D1871" s="65">
        <v>7.9</v>
      </c>
      <c r="E1871" s="66">
        <v>2</v>
      </c>
      <c r="F1871" s="79">
        <f>tblGem[[#This Row],[Aantal]]-SUMIFS(tblGem[Aantal],tblGem[Datum],tblGem[[#This Row],[Datum]]-1,tblGem[Plaats],tblGem[[#This Row],[Plaats]])</f>
        <v>0</v>
      </c>
      <c r="G1871" s="59" t="str">
        <f>INDEX(tblGemProv[Grootte],MATCH(tblGem[[#This Row],[Plaats]],tblGemProv[Gemeentenaam],0))</f>
        <v>Klein</v>
      </c>
      <c r="H1871" s="59" t="str">
        <f>INDEX(tblGemProv[Provincie],MATCH(tblGem[[#This Row],[Plaats]],tblGemProv[Gemeentenaam],0))</f>
        <v>Gelderland</v>
      </c>
      <c r="I1871" s="68">
        <f>INDEX(tblGemProv[InwonerAantal],MATCH(tblGem[[#This Row],[Plaats]],tblGemProv[Gemeentenaam],0))</f>
        <v>25438</v>
      </c>
      <c r="J1871" s="69">
        <f>tblGem[[#This Row],[Aantal]]/INDEX($N$5:$N$16,MATCH(tblGem[[#This Row],[Prov]],$M$5:$M$16,0))*100000</f>
        <v>9.7082524514550975E-2</v>
      </c>
      <c r="K1871" s="69">
        <f>tblGem[[#This Row],[Aantal]]/tblGem[[#This Row],[Inwoners]]*100000</f>
        <v>7.8622533218020285</v>
      </c>
    </row>
    <row r="1872" spans="2:11" x14ac:dyDescent="0.3">
      <c r="B1872" s="63">
        <v>43914</v>
      </c>
      <c r="C1872" s="66" t="s">
        <v>89</v>
      </c>
      <c r="D1872" s="65">
        <v>47.4</v>
      </c>
      <c r="E1872" s="66">
        <v>15</v>
      </c>
      <c r="F1872" s="79">
        <f>tblGem[[#This Row],[Aantal]]-SUMIFS(tblGem[Aantal],tblGem[Datum],tblGem[[#This Row],[Datum]]-1,tblGem[Plaats],tblGem[[#This Row],[Plaats]])</f>
        <v>1</v>
      </c>
      <c r="G1872" s="59" t="str">
        <f>INDEX(tblGemProv[Grootte],MATCH(tblGem[[#This Row],[Plaats]],tblGemProv[Gemeentenaam],0))</f>
        <v>Klein</v>
      </c>
      <c r="H1872" s="59" t="str">
        <f>INDEX(tblGemProv[Provincie],MATCH(tblGem[[#This Row],[Plaats]],tblGemProv[Gemeentenaam],0))</f>
        <v>Limburg</v>
      </c>
      <c r="I1872" s="68">
        <f>INDEX(tblGemProv[InwonerAantal],MATCH(tblGem[[#This Row],[Plaats]],tblGemProv[Gemeentenaam],0))</f>
        <v>31751</v>
      </c>
      <c r="J1872" s="69">
        <f>tblGem[[#This Row],[Aantal]]/INDEX($N$5:$N$16,MATCH(tblGem[[#This Row],[Prov]],$M$5:$M$16,0))*100000</f>
        <v>1.342644723674765</v>
      </c>
      <c r="K1872" s="69">
        <f>tblGem[[#This Row],[Aantal]]/tblGem[[#This Row],[Inwoners]]*100000</f>
        <v>47.24260653207773</v>
      </c>
    </row>
    <row r="1873" spans="2:11" x14ac:dyDescent="0.3">
      <c r="B1873" s="63">
        <v>43914</v>
      </c>
      <c r="C1873" s="66" t="s">
        <v>90</v>
      </c>
      <c r="D1873" s="65">
        <v>19.399999999999999</v>
      </c>
      <c r="E1873" s="66">
        <v>7</v>
      </c>
      <c r="F1873" s="79">
        <f>tblGem[[#This Row],[Aantal]]-SUMIFS(tblGem[Aantal],tblGem[Datum],tblGem[[#This Row],[Datum]]-1,tblGem[Plaats],tblGem[[#This Row],[Plaats]])</f>
        <v>1</v>
      </c>
      <c r="G1873" s="59" t="str">
        <f>INDEX(tblGemProv[Grootte],MATCH(tblGem[[#This Row],[Plaats]],tblGemProv[Gemeentenaam],0))</f>
        <v>Klein</v>
      </c>
      <c r="H1873" s="59" t="str">
        <f>INDEX(tblGemProv[Provincie],MATCH(tblGem[[#This Row],[Plaats]],tblGemProv[Gemeentenaam],0))</f>
        <v>Noord-Holland</v>
      </c>
      <c r="I1873" s="68">
        <f>INDEX(tblGemProv[InwonerAantal],MATCH(tblGem[[#This Row],[Plaats]],tblGemProv[Gemeentenaam],0))</f>
        <v>35953</v>
      </c>
      <c r="J1873" s="69">
        <f>tblGem[[#This Row],[Aantal]]/INDEX($N$5:$N$16,MATCH(tblGem[[#This Row],[Prov]],$M$5:$M$16,0))*100000</f>
        <v>0.24724655638528362</v>
      </c>
      <c r="K1873" s="69">
        <f>tblGem[[#This Row],[Aantal]]/tblGem[[#This Row],[Inwoners]]*100000</f>
        <v>19.469863432815064</v>
      </c>
    </row>
    <row r="1874" spans="2:11" x14ac:dyDescent="0.3">
      <c r="B1874" s="63">
        <v>43914</v>
      </c>
      <c r="C1874" s="66" t="s">
        <v>91</v>
      </c>
      <c r="D1874" s="65">
        <v>19</v>
      </c>
      <c r="E1874" s="66">
        <v>22</v>
      </c>
      <c r="F1874" s="79">
        <f>tblGem[[#This Row],[Aantal]]-SUMIFS(tblGem[Aantal],tblGem[Datum],tblGem[[#This Row],[Datum]]-1,tblGem[Plaats],tblGem[[#This Row],[Plaats]])</f>
        <v>1</v>
      </c>
      <c r="G1874" s="59" t="str">
        <f>INDEX(tblGemProv[Grootte],MATCH(tblGem[[#This Row],[Plaats]],tblGemProv[Gemeentenaam],0))</f>
        <v>Groot</v>
      </c>
      <c r="H1874" s="59" t="str">
        <f>INDEX(tblGemProv[Provincie],MATCH(tblGem[[#This Row],[Plaats]],tblGemProv[Gemeentenaam],0))</f>
        <v>Gelderland</v>
      </c>
      <c r="I1874" s="68">
        <f>INDEX(tblGemProv[InwonerAantal],MATCH(tblGem[[#This Row],[Plaats]],tblGemProv[Gemeentenaam],0))</f>
        <v>114682</v>
      </c>
      <c r="J1874" s="69">
        <f>tblGem[[#This Row],[Aantal]]/INDEX($N$5:$N$16,MATCH(tblGem[[#This Row],[Prov]],$M$5:$M$16,0))*100000</f>
        <v>1.0679077696600607</v>
      </c>
      <c r="K1874" s="69">
        <f>tblGem[[#This Row],[Aantal]]/tblGem[[#This Row],[Inwoners]]*100000</f>
        <v>19.183481278666225</v>
      </c>
    </row>
    <row r="1875" spans="2:11" x14ac:dyDescent="0.3">
      <c r="B1875" s="63">
        <v>43914</v>
      </c>
      <c r="C1875" s="66" t="s">
        <v>92</v>
      </c>
      <c r="D1875" s="65">
        <v>11</v>
      </c>
      <c r="E1875" s="66">
        <v>1</v>
      </c>
      <c r="F1875" s="79">
        <f>tblGem[[#This Row],[Aantal]]-SUMIFS(tblGem[Aantal],tblGem[Datum],tblGem[[#This Row],[Datum]]-1,tblGem[Plaats],tblGem[[#This Row],[Plaats]])</f>
        <v>0</v>
      </c>
      <c r="G1875" s="59" t="str">
        <f>INDEX(tblGemProv[Grootte],MATCH(tblGem[[#This Row],[Plaats]],tblGemProv[Gemeentenaam],0))</f>
        <v>Klein</v>
      </c>
      <c r="H1875" s="59" t="str">
        <f>INDEX(tblGemProv[Provincie],MATCH(tblGem[[#This Row],[Plaats]],tblGemProv[Gemeentenaam],0))</f>
        <v>Utrecht</v>
      </c>
      <c r="I1875" s="68">
        <f>INDEX(tblGemProv[InwonerAantal],MATCH(tblGem[[#This Row],[Plaats]],tblGemProv[Gemeentenaam],0))</f>
        <v>9112</v>
      </c>
      <c r="J1875" s="69">
        <f>tblGem[[#This Row],[Aantal]]/INDEX($N$5:$N$16,MATCH(tblGem[[#This Row],[Prov]],$M$5:$M$16,0))*100000</f>
        <v>7.5158697589961201E-2</v>
      </c>
      <c r="K1875" s="69">
        <f>tblGem[[#This Row],[Aantal]]/tblGem[[#This Row],[Inwoners]]*100000</f>
        <v>10.974539069359087</v>
      </c>
    </row>
    <row r="1876" spans="2:11" x14ac:dyDescent="0.3">
      <c r="B1876" s="63">
        <v>43914</v>
      </c>
      <c r="C1876" s="66" t="s">
        <v>93</v>
      </c>
      <c r="D1876" s="65">
        <v>68</v>
      </c>
      <c r="E1876" s="66">
        <v>13</v>
      </c>
      <c r="F1876" s="79">
        <f>tblGem[[#This Row],[Aantal]]-SUMIFS(tblGem[Aantal],tblGem[Datum],tblGem[[#This Row],[Datum]]-1,tblGem[Plaats],tblGem[[#This Row],[Plaats]])</f>
        <v>3</v>
      </c>
      <c r="G1876" s="59" t="str">
        <f>INDEX(tblGemProv[Grootte],MATCH(tblGem[[#This Row],[Plaats]],tblGemProv[Gemeentenaam],0))</f>
        <v>Klein</v>
      </c>
      <c r="H1876" s="59" t="str">
        <f>INDEX(tblGemProv[Provincie],MATCH(tblGem[[#This Row],[Plaats]],tblGemProv[Gemeentenaam],0))</f>
        <v>Noord-Brabant</v>
      </c>
      <c r="I1876" s="68">
        <f>INDEX(tblGemProv[InwonerAantal],MATCH(tblGem[[#This Row],[Plaats]],tblGemProv[Gemeentenaam],0))</f>
        <v>18778</v>
      </c>
      <c r="J1876" s="69">
        <f>tblGem[[#This Row],[Aantal]]/INDEX($N$5:$N$16,MATCH(tblGem[[#This Row],[Prov]],$M$5:$M$16,0))*100000</f>
        <v>0.51418233538452529</v>
      </c>
      <c r="K1876" s="69">
        <f>tblGem[[#This Row],[Aantal]]/tblGem[[#This Row],[Inwoners]]*100000</f>
        <v>69.229949941420813</v>
      </c>
    </row>
    <row r="1877" spans="2:11" x14ac:dyDescent="0.3">
      <c r="B1877" s="63">
        <v>43914</v>
      </c>
      <c r="C1877" s="66" t="s">
        <v>94</v>
      </c>
      <c r="D1877" s="65">
        <v>58.5</v>
      </c>
      <c r="E1877" s="66">
        <v>15</v>
      </c>
      <c r="F1877" s="79">
        <f>tblGem[[#This Row],[Aantal]]-SUMIFS(tblGem[Aantal],tblGem[Datum],tblGem[[#This Row],[Datum]]-1,tblGem[Plaats],tblGem[[#This Row],[Plaats]])</f>
        <v>8</v>
      </c>
      <c r="G1877" s="59" t="str">
        <f>INDEX(tblGemProv[Grootte],MATCH(tblGem[[#This Row],[Plaats]],tblGemProv[Gemeentenaam],0))</f>
        <v>Klein</v>
      </c>
      <c r="H1877" s="59" t="str">
        <f>INDEX(tblGemProv[Provincie],MATCH(tblGem[[#This Row],[Plaats]],tblGemProv[Gemeentenaam],0))</f>
        <v>Limburg</v>
      </c>
      <c r="I1877" s="68">
        <f>INDEX(tblGemProv[InwonerAantal],MATCH(tblGem[[#This Row],[Plaats]],tblGemProv[Gemeentenaam],0))</f>
        <v>25566</v>
      </c>
      <c r="J1877" s="69">
        <f>tblGem[[#This Row],[Aantal]]/INDEX($N$5:$N$16,MATCH(tblGem[[#This Row],[Prov]],$M$5:$M$16,0))*100000</f>
        <v>1.342644723674765</v>
      </c>
      <c r="K1877" s="69">
        <f>tblGem[[#This Row],[Aantal]]/tblGem[[#This Row],[Inwoners]]*100000</f>
        <v>58.671673316122977</v>
      </c>
    </row>
    <row r="1878" spans="2:11" x14ac:dyDescent="0.3">
      <c r="B1878" s="63">
        <v>43914</v>
      </c>
      <c r="C1878" s="66" t="s">
        <v>95</v>
      </c>
      <c r="D1878" s="65">
        <v>29.4</v>
      </c>
      <c r="E1878" s="66">
        <v>68</v>
      </c>
      <c r="F1878" s="79">
        <f>tblGem[[#This Row],[Aantal]]-SUMIFS(tblGem[Aantal],tblGem[Datum],tblGem[[#This Row],[Datum]]-1,tblGem[Plaats],tblGem[[#This Row],[Plaats]])</f>
        <v>13</v>
      </c>
      <c r="G1878" s="59" t="str">
        <f>INDEX(tblGemProv[Grootte],MATCH(tblGem[[#This Row],[Plaats]],tblGemProv[Gemeentenaam],0))</f>
        <v>Groot</v>
      </c>
      <c r="H1878" s="59" t="str">
        <f>INDEX(tblGemProv[Provincie],MATCH(tblGem[[#This Row],[Plaats]],tblGemProv[Gemeentenaam],0))</f>
        <v>Noord-Brabant</v>
      </c>
      <c r="I1878" s="68">
        <f>INDEX(tblGemProv[InwonerAantal],MATCH(tblGem[[#This Row],[Plaats]],tblGemProv[Gemeentenaam],0))</f>
        <v>229126</v>
      </c>
      <c r="J1878" s="69">
        <f>tblGem[[#This Row],[Aantal]]/INDEX($N$5:$N$16,MATCH(tblGem[[#This Row],[Prov]],$M$5:$M$16,0))*100000</f>
        <v>2.6895691389344401</v>
      </c>
      <c r="K1878" s="69">
        <f>tblGem[[#This Row],[Aantal]]/tblGem[[#This Row],[Inwoners]]*100000</f>
        <v>29.677993767621309</v>
      </c>
    </row>
    <row r="1879" spans="2:11" x14ac:dyDescent="0.3">
      <c r="B1879" s="63">
        <v>43914</v>
      </c>
      <c r="C1879" s="66" t="s">
        <v>96</v>
      </c>
      <c r="D1879" s="65">
        <v>17.3</v>
      </c>
      <c r="E1879" s="66">
        <v>4</v>
      </c>
      <c r="F1879" s="79">
        <f>tblGem[[#This Row],[Aantal]]-SUMIFS(tblGem[Aantal],tblGem[Datum],tblGem[[#This Row],[Datum]]-1,tblGem[Plaats],tblGem[[#This Row],[Plaats]])</f>
        <v>0</v>
      </c>
      <c r="G1879" s="59" t="str">
        <f>INDEX(tblGemProv[Grootte],MATCH(tblGem[[#This Row],[Plaats]],tblGemProv[Gemeentenaam],0))</f>
        <v>Klein</v>
      </c>
      <c r="H1879" s="59" t="str">
        <f>INDEX(tblGemProv[Provincie],MATCH(tblGem[[#This Row],[Plaats]],tblGemProv[Gemeentenaam],0))</f>
        <v>Gelderland</v>
      </c>
      <c r="I1879" s="68">
        <f>INDEX(tblGemProv[InwonerAantal],MATCH(tblGem[[#This Row],[Plaats]],tblGemProv[Gemeentenaam],0))</f>
        <v>23107</v>
      </c>
      <c r="J1879" s="69">
        <f>tblGem[[#This Row],[Aantal]]/INDEX($N$5:$N$16,MATCH(tblGem[[#This Row],[Prov]],$M$5:$M$16,0))*100000</f>
        <v>0.19416504902910195</v>
      </c>
      <c r="K1879" s="69">
        <f>tblGem[[#This Row],[Aantal]]/tblGem[[#This Row],[Inwoners]]*100000</f>
        <v>17.310771627645302</v>
      </c>
    </row>
    <row r="1880" spans="2:11" x14ac:dyDescent="0.3">
      <c r="B1880" s="63">
        <v>43914</v>
      </c>
      <c r="C1880" s="66" t="s">
        <v>97</v>
      </c>
      <c r="D1880" s="65">
        <v>6.5</v>
      </c>
      <c r="E1880" s="66">
        <v>7</v>
      </c>
      <c r="F1880" s="79">
        <f>tblGem[[#This Row],[Aantal]]-SUMIFS(tblGem[Aantal],tblGem[Datum],tblGem[[#This Row],[Datum]]-1,tblGem[Plaats],tblGem[[#This Row],[Plaats]])</f>
        <v>1</v>
      </c>
      <c r="G1880" s="59" t="str">
        <f>INDEX(tblGemProv[Grootte],MATCH(tblGem[[#This Row],[Plaats]],tblGemProv[Gemeentenaam],0))</f>
        <v>Groot</v>
      </c>
      <c r="H1880" s="59" t="str">
        <f>INDEX(tblGemProv[Provincie],MATCH(tblGem[[#This Row],[Plaats]],tblGemProv[Gemeentenaam],0))</f>
        <v>Drenthe</v>
      </c>
      <c r="I1880" s="68">
        <f>INDEX(tblGemProv[InwonerAantal],MATCH(tblGem[[#This Row],[Plaats]],tblGemProv[Gemeentenaam],0))</f>
        <v>107192</v>
      </c>
      <c r="J1880" s="69">
        <f>tblGem[[#This Row],[Aantal]]/INDEX($N$5:$N$16,MATCH(tblGem[[#This Row],[Prov]],$M$5:$M$16,0))*100000</f>
        <v>1.4224751066856329</v>
      </c>
      <c r="K1880" s="69">
        <f>tblGem[[#This Row],[Aantal]]/tblGem[[#This Row],[Inwoners]]*100000</f>
        <v>6.530338084931711</v>
      </c>
    </row>
    <row r="1881" spans="2:11" x14ac:dyDescent="0.3">
      <c r="B1881" s="63">
        <v>43914</v>
      </c>
      <c r="C1881" s="66" t="s">
        <v>98</v>
      </c>
      <c r="D1881" s="65">
        <v>54</v>
      </c>
      <c r="E1881" s="66">
        <v>10</v>
      </c>
      <c r="F1881" s="79">
        <f>tblGem[[#This Row],[Aantal]]-SUMIFS(tblGem[Aantal],tblGem[Datum],tblGem[[#This Row],[Datum]]-1,tblGem[Plaats],tblGem[[#This Row],[Plaats]])</f>
        <v>2</v>
      </c>
      <c r="G1881" s="59" t="str">
        <f>INDEX(tblGemProv[Grootte],MATCH(tblGem[[#This Row],[Plaats]],tblGemProv[Gemeentenaam],0))</f>
        <v>Klein</v>
      </c>
      <c r="H1881" s="59" t="str">
        <f>INDEX(tblGemProv[Provincie],MATCH(tblGem[[#This Row],[Plaats]],tblGemProv[Gemeentenaam],0))</f>
        <v>Noord-Holland</v>
      </c>
      <c r="I1881" s="68">
        <f>INDEX(tblGemProv[InwonerAantal],MATCH(tblGem[[#This Row],[Plaats]],tblGemProv[Gemeentenaam],0))</f>
        <v>18476</v>
      </c>
      <c r="J1881" s="69">
        <f>tblGem[[#This Row],[Aantal]]/INDEX($N$5:$N$16,MATCH(tblGem[[#This Row],[Prov]],$M$5:$M$16,0))*100000</f>
        <v>0.35320936626469085</v>
      </c>
      <c r="K1881" s="69">
        <f>tblGem[[#This Row],[Aantal]]/tblGem[[#This Row],[Inwoners]]*100000</f>
        <v>54.12426932236415</v>
      </c>
    </row>
    <row r="1882" spans="2:11" x14ac:dyDescent="0.3">
      <c r="B1882" s="63">
        <v>43914</v>
      </c>
      <c r="C1882" s="66" t="s">
        <v>99</v>
      </c>
      <c r="D1882" s="65">
        <v>12.6</v>
      </c>
      <c r="E1882" s="66">
        <v>20</v>
      </c>
      <c r="F1882" s="79">
        <f>tblGem[[#This Row],[Aantal]]-SUMIFS(tblGem[Aantal],tblGem[Datum],tblGem[[#This Row],[Datum]]-1,tblGem[Plaats],tblGem[[#This Row],[Plaats]])</f>
        <v>0</v>
      </c>
      <c r="G1882" s="59" t="str">
        <f>INDEX(tblGemProv[Grootte],MATCH(tblGem[[#This Row],[Plaats]],tblGemProv[Gemeentenaam],0))</f>
        <v>Groot</v>
      </c>
      <c r="H1882" s="59" t="str">
        <f>INDEX(tblGemProv[Provincie],MATCH(tblGem[[#This Row],[Plaats]],tblGemProv[Gemeentenaam],0))</f>
        <v>Overijssel</v>
      </c>
      <c r="I1882" s="68">
        <f>INDEX(tblGemProv[InwonerAantal],MATCH(tblGem[[#This Row],[Plaats]],tblGemProv[Gemeentenaam],0))</f>
        <v>158261</v>
      </c>
      <c r="J1882" s="69">
        <f>tblGem[[#This Row],[Aantal]]/INDEX($N$5:$N$16,MATCH(tblGem[[#This Row],[Prov]],$M$5:$M$16,0))*100000</f>
        <v>1.7368634504008247</v>
      </c>
      <c r="K1882" s="69">
        <f>tblGem[[#This Row],[Aantal]]/tblGem[[#This Row],[Inwoners]]*100000</f>
        <v>12.637352221962455</v>
      </c>
    </row>
    <row r="1883" spans="2:11" x14ac:dyDescent="0.3">
      <c r="B1883" s="63">
        <v>43914</v>
      </c>
      <c r="C1883" s="66" t="s">
        <v>100</v>
      </c>
      <c r="D1883" s="65">
        <v>39.200000000000003</v>
      </c>
      <c r="E1883" s="66">
        <v>13</v>
      </c>
      <c r="F1883" s="79">
        <f>tblGem[[#This Row],[Aantal]]-SUMIFS(tblGem[Aantal],tblGem[Datum],tblGem[[#This Row],[Datum]]-1,tblGem[Plaats],tblGem[[#This Row],[Plaats]])</f>
        <v>3</v>
      </c>
      <c r="G1883" s="59" t="str">
        <f>INDEX(tblGemProv[Grootte],MATCH(tblGem[[#This Row],[Plaats]],tblGemProv[Gemeentenaam],0))</f>
        <v>Klein</v>
      </c>
      <c r="H1883" s="59" t="str">
        <f>INDEX(tblGemProv[Provincie],MATCH(tblGem[[#This Row],[Plaats]],tblGemProv[Gemeentenaam],0))</f>
        <v>Gelderland</v>
      </c>
      <c r="I1883" s="68">
        <f>INDEX(tblGemProv[InwonerAantal],MATCH(tblGem[[#This Row],[Plaats]],tblGemProv[Gemeentenaam],0))</f>
        <v>32863</v>
      </c>
      <c r="J1883" s="69">
        <f>tblGem[[#This Row],[Aantal]]/INDEX($N$5:$N$16,MATCH(tblGem[[#This Row],[Prov]],$M$5:$M$16,0))*100000</f>
        <v>0.63103640934458127</v>
      </c>
      <c r="K1883" s="69">
        <f>tblGem[[#This Row],[Aantal]]/tblGem[[#This Row],[Inwoners]]*100000</f>
        <v>39.558165718285004</v>
      </c>
    </row>
    <row r="1884" spans="2:11" x14ac:dyDescent="0.3">
      <c r="B1884" s="63">
        <v>43914</v>
      </c>
      <c r="C1884" s="66" t="s">
        <v>101</v>
      </c>
      <c r="D1884" s="65">
        <v>52.1</v>
      </c>
      <c r="E1884" s="66">
        <v>14</v>
      </c>
      <c r="F1884" s="79">
        <f>tblGem[[#This Row],[Aantal]]-SUMIFS(tblGem[Aantal],tblGem[Datum],tblGem[[#This Row],[Datum]]-1,tblGem[Plaats],tblGem[[#This Row],[Plaats]])</f>
        <v>1</v>
      </c>
      <c r="G1884" s="59" t="str">
        <f>INDEX(tblGemProv[Grootte],MATCH(tblGem[[#This Row],[Plaats]],tblGemProv[Gemeentenaam],0))</f>
        <v>Klein</v>
      </c>
      <c r="H1884" s="59" t="str">
        <f>INDEX(tblGemProv[Provincie],MATCH(tblGem[[#This Row],[Plaats]],tblGemProv[Gemeentenaam],0))</f>
        <v>Gelderland</v>
      </c>
      <c r="I1884" s="68">
        <f>INDEX(tblGemProv[InwonerAantal],MATCH(tblGem[[#This Row],[Plaats]],tblGemProv[Gemeentenaam],0))</f>
        <v>26793</v>
      </c>
      <c r="J1884" s="69">
        <f>tblGem[[#This Row],[Aantal]]/INDEX($N$5:$N$16,MATCH(tblGem[[#This Row],[Prov]],$M$5:$M$16,0))*100000</f>
        <v>0.67957767160185678</v>
      </c>
      <c r="K1884" s="69">
        <f>tblGem[[#This Row],[Aantal]]/tblGem[[#This Row],[Inwoners]]*100000</f>
        <v>52.25245399917889</v>
      </c>
    </row>
    <row r="1885" spans="2:11" x14ac:dyDescent="0.3">
      <c r="B1885" s="63">
        <v>43914</v>
      </c>
      <c r="C1885" s="66" t="s">
        <v>102</v>
      </c>
      <c r="D1885" s="65">
        <v>54.8</v>
      </c>
      <c r="E1885" s="66">
        <v>24</v>
      </c>
      <c r="F1885" s="79">
        <f>tblGem[[#This Row],[Aantal]]-SUMIFS(tblGem[Aantal],tblGem[Datum],tblGem[[#This Row],[Datum]]-1,tblGem[Plaats],tblGem[[#This Row],[Plaats]])</f>
        <v>0</v>
      </c>
      <c r="G1885" s="59" t="str">
        <f>INDEX(tblGemProv[Grootte],MATCH(tblGem[[#This Row],[Plaats]],tblGemProv[Gemeentenaam],0))</f>
        <v>Klein</v>
      </c>
      <c r="H1885" s="59" t="str">
        <f>INDEX(tblGemProv[Provincie],MATCH(tblGem[[#This Row],[Plaats]],tblGemProv[Gemeentenaam],0))</f>
        <v>Noord-Brabant</v>
      </c>
      <c r="I1885" s="68">
        <f>INDEX(tblGemProv[InwonerAantal],MATCH(tblGem[[#This Row],[Plaats]],tblGemProv[Gemeentenaam],0))</f>
        <v>43532</v>
      </c>
      <c r="J1885" s="69">
        <f>tblGem[[#This Row],[Aantal]]/INDEX($N$5:$N$16,MATCH(tblGem[[#This Row],[Prov]],$M$5:$M$16,0))*100000</f>
        <v>0.94925969609450822</v>
      </c>
      <c r="K1885" s="69">
        <f>tblGem[[#This Row],[Aantal]]/tblGem[[#This Row],[Inwoners]]*100000</f>
        <v>55.131857024717455</v>
      </c>
    </row>
    <row r="1886" spans="2:11" x14ac:dyDescent="0.3">
      <c r="B1886" s="63">
        <v>43914</v>
      </c>
      <c r="C1886" s="66" t="s">
        <v>103</v>
      </c>
      <c r="D1886" s="65">
        <v>46.5</v>
      </c>
      <c r="E1886" s="66">
        <v>10</v>
      </c>
      <c r="F1886" s="79">
        <f>tblGem[[#This Row],[Aantal]]-SUMIFS(tblGem[Aantal],tblGem[Datum],tblGem[[#This Row],[Datum]]-1,tblGem[Plaats],tblGem[[#This Row],[Plaats]])</f>
        <v>0</v>
      </c>
      <c r="G1886" s="59" t="str">
        <f>INDEX(tblGemProv[Grootte],MATCH(tblGem[[#This Row],[Plaats]],tblGemProv[Gemeentenaam],0))</f>
        <v>Klein</v>
      </c>
      <c r="H1886" s="59" t="str">
        <f>INDEX(tblGemProv[Provincie],MATCH(tblGem[[#This Row],[Plaats]],tblGemProv[Gemeentenaam],0))</f>
        <v>Noord-Brabant</v>
      </c>
      <c r="I1886" s="68">
        <f>INDEX(tblGemProv[InwonerAantal],MATCH(tblGem[[#This Row],[Plaats]],tblGemProv[Gemeentenaam],0))</f>
        <v>21517</v>
      </c>
      <c r="J1886" s="69">
        <f>tblGem[[#This Row],[Aantal]]/INDEX($N$5:$N$16,MATCH(tblGem[[#This Row],[Prov]],$M$5:$M$16,0))*100000</f>
        <v>0.3955248733727118</v>
      </c>
      <c r="K1886" s="69">
        <f>tblGem[[#This Row],[Aantal]]/tblGem[[#This Row],[Inwoners]]*100000</f>
        <v>46.474880327183158</v>
      </c>
    </row>
    <row r="1887" spans="2:11" x14ac:dyDescent="0.3">
      <c r="B1887" s="63">
        <v>43914</v>
      </c>
      <c r="C1887" s="66" t="s">
        <v>104</v>
      </c>
      <c r="D1887" s="65">
        <v>22.7</v>
      </c>
      <c r="E1887" s="66">
        <v>9</v>
      </c>
      <c r="F1887" s="79">
        <f>tblGem[[#This Row],[Aantal]]-SUMIFS(tblGem[Aantal],tblGem[Datum],tblGem[[#This Row],[Datum]]-1,tblGem[Plaats],tblGem[[#This Row],[Plaats]])</f>
        <v>1</v>
      </c>
      <c r="G1887" s="59" t="str">
        <f>INDEX(tblGemProv[Grootte],MATCH(tblGem[[#This Row],[Plaats]],tblGemProv[Gemeentenaam],0))</f>
        <v>Klein</v>
      </c>
      <c r="H1887" s="59" t="str">
        <f>INDEX(tblGemProv[Provincie],MATCH(tblGem[[#This Row],[Plaats]],tblGemProv[Gemeentenaam],0))</f>
        <v>Noord-Brabant</v>
      </c>
      <c r="I1887" s="68">
        <f>INDEX(tblGemProv[InwonerAantal],MATCH(tblGem[[#This Row],[Plaats]],tblGemProv[Gemeentenaam],0))</f>
        <v>39252</v>
      </c>
      <c r="J1887" s="69">
        <f>tblGem[[#This Row],[Aantal]]/INDEX($N$5:$N$16,MATCH(tblGem[[#This Row],[Prov]],$M$5:$M$16,0))*100000</f>
        <v>0.35597238603544057</v>
      </c>
      <c r="K1887" s="69">
        <f>tblGem[[#This Row],[Aantal]]/tblGem[[#This Row],[Inwoners]]*100000</f>
        <v>22.928767960868235</v>
      </c>
    </row>
    <row r="1888" spans="2:11" x14ac:dyDescent="0.3">
      <c r="B1888" s="63">
        <v>43914</v>
      </c>
      <c r="C1888" s="66" t="s">
        <v>105</v>
      </c>
      <c r="D1888" s="65">
        <v>210.2</v>
      </c>
      <c r="E1888" s="66">
        <v>64</v>
      </c>
      <c r="F1888" s="79">
        <f>tblGem[[#This Row],[Aantal]]-SUMIFS(tblGem[Aantal],tblGem[Datum],tblGem[[#This Row],[Datum]]-1,tblGem[Plaats],tblGem[[#This Row],[Plaats]])</f>
        <v>8</v>
      </c>
      <c r="G1888" s="59" t="str">
        <f>INDEX(tblGemProv[Grootte],MATCH(tblGem[[#This Row],[Plaats]],tblGemProv[Gemeentenaam],0))</f>
        <v>Klein</v>
      </c>
      <c r="H1888" s="59" t="str">
        <f>INDEX(tblGemProv[Provincie],MATCH(tblGem[[#This Row],[Plaats]],tblGemProv[Gemeentenaam],0))</f>
        <v>Noord-Brabant</v>
      </c>
      <c r="I1888" s="68">
        <f>INDEX(tblGemProv[InwonerAantal],MATCH(tblGem[[#This Row],[Plaats]],tblGemProv[Gemeentenaam],0))</f>
        <v>30340</v>
      </c>
      <c r="J1888" s="69">
        <f>tblGem[[#This Row],[Aantal]]/INDEX($N$5:$N$16,MATCH(tblGem[[#This Row],[Prov]],$M$5:$M$16,0))*100000</f>
        <v>2.5313591895853556</v>
      </c>
      <c r="K1888" s="69">
        <f>tblGem[[#This Row],[Aantal]]/tblGem[[#This Row],[Inwoners]]*100000</f>
        <v>210.94264996704021</v>
      </c>
    </row>
    <row r="1889" spans="2:11" x14ac:dyDescent="0.3">
      <c r="B1889" s="63">
        <v>43914</v>
      </c>
      <c r="C1889" s="66" t="s">
        <v>106</v>
      </c>
      <c r="D1889" s="65">
        <v>41</v>
      </c>
      <c r="E1889" s="66">
        <v>7</v>
      </c>
      <c r="F1889" s="79">
        <f>tblGem[[#This Row],[Aantal]]-SUMIFS(tblGem[Aantal],tblGem[Datum],tblGem[[#This Row],[Datum]]-1,tblGem[Plaats],tblGem[[#This Row],[Plaats]])</f>
        <v>0</v>
      </c>
      <c r="G1889" s="59" t="str">
        <f>INDEX(tblGemProv[Grootte],MATCH(tblGem[[#This Row],[Plaats]],tblGemProv[Gemeentenaam],0))</f>
        <v>Klein</v>
      </c>
      <c r="H1889" s="59" t="str">
        <f>INDEX(tblGemProv[Provincie],MATCH(tblGem[[#This Row],[Plaats]],tblGemProv[Gemeentenaam],0))</f>
        <v>Limburg</v>
      </c>
      <c r="I1889" s="68">
        <f>INDEX(tblGemProv[InwonerAantal],MATCH(tblGem[[#This Row],[Plaats]],tblGemProv[Gemeentenaam],0))</f>
        <v>17052</v>
      </c>
      <c r="J1889" s="69">
        <f>tblGem[[#This Row],[Aantal]]/INDEX($N$5:$N$16,MATCH(tblGem[[#This Row],[Prov]],$M$5:$M$16,0))*100000</f>
        <v>0.62656753771489038</v>
      </c>
      <c r="K1889" s="69">
        <f>tblGem[[#This Row],[Aantal]]/tblGem[[#This Row],[Inwoners]]*100000</f>
        <v>41.050903119868636</v>
      </c>
    </row>
    <row r="1890" spans="2:11" x14ac:dyDescent="0.3">
      <c r="B1890" s="63">
        <v>43914</v>
      </c>
      <c r="C1890" s="66" t="s">
        <v>107</v>
      </c>
      <c r="D1890" s="65">
        <v>60.5</v>
      </c>
      <c r="E1890" s="66">
        <v>16</v>
      </c>
      <c r="F1890" s="79">
        <f>tblGem[[#This Row],[Aantal]]-SUMIFS(tblGem[Aantal],tblGem[Datum],tblGem[[#This Row],[Datum]]-1,tblGem[Plaats],tblGem[[#This Row],[Plaats]])</f>
        <v>3</v>
      </c>
      <c r="G1890" s="59" t="str">
        <f>INDEX(tblGemProv[Grootte],MATCH(tblGem[[#This Row],[Plaats]],tblGemProv[Gemeentenaam],0))</f>
        <v>Klein</v>
      </c>
      <c r="H1890" s="59" t="str">
        <f>INDEX(tblGemProv[Provincie],MATCH(tblGem[[#This Row],[Plaats]],tblGemProv[Gemeentenaam],0))</f>
        <v>Noord-Brabant</v>
      </c>
      <c r="I1890" s="68">
        <f>INDEX(tblGemProv[InwonerAantal],MATCH(tblGem[[#This Row],[Plaats]],tblGemProv[Gemeentenaam],0))</f>
        <v>26313</v>
      </c>
      <c r="J1890" s="69">
        <f>tblGem[[#This Row],[Aantal]]/INDEX($N$5:$N$16,MATCH(tblGem[[#This Row],[Prov]],$M$5:$M$16,0))*100000</f>
        <v>0.63283979739633889</v>
      </c>
      <c r="K1890" s="69">
        <f>tblGem[[#This Row],[Aantal]]/tblGem[[#This Row],[Inwoners]]*100000</f>
        <v>60.806445483221225</v>
      </c>
    </row>
    <row r="1891" spans="2:11" x14ac:dyDescent="0.3">
      <c r="B1891" s="63">
        <v>43914</v>
      </c>
      <c r="C1891" s="66" t="s">
        <v>108</v>
      </c>
      <c r="D1891" s="65">
        <v>86.7</v>
      </c>
      <c r="E1891" s="66">
        <v>43</v>
      </c>
      <c r="F1891" s="79">
        <f>tblGem[[#This Row],[Aantal]]-SUMIFS(tblGem[Aantal],tblGem[Datum],tblGem[[#This Row],[Datum]]-1,tblGem[Plaats],tblGem[[#This Row],[Plaats]])</f>
        <v>7</v>
      </c>
      <c r="G1891" s="59" t="str">
        <f>INDEX(tblGemProv[Grootte],MATCH(tblGem[[#This Row],[Plaats]],tblGemProv[Gemeentenaam],0))</f>
        <v>Klein</v>
      </c>
      <c r="H1891" s="59" t="str">
        <f>INDEX(tblGemProv[Provincie],MATCH(tblGem[[#This Row],[Plaats]],tblGemProv[Gemeentenaam],0))</f>
        <v>Zuid-Holland</v>
      </c>
      <c r="I1891" s="68">
        <f>INDEX(tblGemProv[InwonerAantal],MATCH(tblGem[[#This Row],[Plaats]],tblGemProv[Gemeentenaam],0))</f>
        <v>49129</v>
      </c>
      <c r="J1891" s="69">
        <f>tblGem[[#This Row],[Aantal]]/INDEX($N$5:$N$16,MATCH(tblGem[[#This Row],[Prov]],$M$5:$M$16,0))*100000</f>
        <v>1.1793714224590717</v>
      </c>
      <c r="K1891" s="69">
        <f>tblGem[[#This Row],[Aantal]]/tblGem[[#This Row],[Inwoners]]*100000</f>
        <v>87.524679924280974</v>
      </c>
    </row>
    <row r="1892" spans="2:11" x14ac:dyDescent="0.3">
      <c r="B1892" s="63">
        <v>43914</v>
      </c>
      <c r="C1892" s="66" t="s">
        <v>109</v>
      </c>
      <c r="D1892" s="65">
        <v>10.6</v>
      </c>
      <c r="E1892" s="66">
        <v>4</v>
      </c>
      <c r="F1892" s="79">
        <f>tblGem[[#This Row],[Aantal]]-SUMIFS(tblGem[Aantal],tblGem[Datum],tblGem[[#This Row],[Datum]]-1,tblGem[Plaats],tblGem[[#This Row],[Plaats]])</f>
        <v>1</v>
      </c>
      <c r="G1892" s="59" t="str">
        <f>INDEX(tblGemProv[Grootte],MATCH(tblGem[[#This Row],[Plaats]],tblGemProv[Gemeentenaam],0))</f>
        <v>Klein</v>
      </c>
      <c r="H1892" s="59" t="str">
        <f>INDEX(tblGemProv[Provincie],MATCH(tblGem[[#This Row],[Plaats]],tblGemProv[Gemeentenaam],0))</f>
        <v>Zeeland</v>
      </c>
      <c r="I1892" s="68">
        <f>INDEX(tblGemProv[InwonerAantal],MATCH(tblGem[[#This Row],[Plaats]],tblGemProv[Gemeentenaam],0))</f>
        <v>37636</v>
      </c>
      <c r="J1892" s="69">
        <f>tblGem[[#This Row],[Aantal]]/INDEX($N$5:$N$16,MATCH(tblGem[[#This Row],[Prov]],$M$5:$M$16,0))*100000</f>
        <v>1.0462877709885325</v>
      </c>
      <c r="K1892" s="69">
        <f>tblGem[[#This Row],[Aantal]]/tblGem[[#This Row],[Inwoners]]*100000</f>
        <v>10.628122010840684</v>
      </c>
    </row>
    <row r="1893" spans="2:11" x14ac:dyDescent="0.3">
      <c r="B1893" s="63">
        <v>43914</v>
      </c>
      <c r="C1893" s="66" t="s">
        <v>110</v>
      </c>
      <c r="D1893" s="65">
        <v>67.2</v>
      </c>
      <c r="E1893" s="66">
        <v>16</v>
      </c>
      <c r="F1893" s="79">
        <f>tblGem[[#This Row],[Aantal]]-SUMIFS(tblGem[Aantal],tblGem[Datum],tblGem[[#This Row],[Datum]]-1,tblGem[Plaats],tblGem[[#This Row],[Plaats]])</f>
        <v>3</v>
      </c>
      <c r="G1893" s="59" t="str">
        <f>INDEX(tblGemProv[Grootte],MATCH(tblGem[[#This Row],[Plaats]],tblGemProv[Gemeentenaam],0))</f>
        <v>Klein</v>
      </c>
      <c r="H1893" s="59" t="str">
        <f>INDEX(tblGemProv[Provincie],MATCH(tblGem[[#This Row],[Plaats]],tblGemProv[Gemeentenaam],0))</f>
        <v>Noord-Brabant</v>
      </c>
      <c r="I1893" s="68">
        <f>INDEX(tblGemProv[InwonerAantal],MATCH(tblGem[[#This Row],[Plaats]],tblGemProv[Gemeentenaam],0))</f>
        <v>23621</v>
      </c>
      <c r="J1893" s="69">
        <f>tblGem[[#This Row],[Aantal]]/INDEX($N$5:$N$16,MATCH(tblGem[[#This Row],[Prov]],$M$5:$M$16,0))*100000</f>
        <v>0.63283979739633889</v>
      </c>
      <c r="K1893" s="69">
        <f>tblGem[[#This Row],[Aantal]]/tblGem[[#This Row],[Inwoners]]*100000</f>
        <v>67.736336310909792</v>
      </c>
    </row>
    <row r="1894" spans="2:11" x14ac:dyDescent="0.3">
      <c r="B1894" s="63">
        <v>43914</v>
      </c>
      <c r="C1894" s="66" t="s">
        <v>111</v>
      </c>
      <c r="D1894" s="65">
        <v>20.8</v>
      </c>
      <c r="E1894" s="66">
        <v>12</v>
      </c>
      <c r="F1894" s="79">
        <f>tblGem[[#This Row],[Aantal]]-SUMIFS(tblGem[Aantal],tblGem[Datum],tblGem[[#This Row],[Datum]]-1,tblGem[Plaats],tblGem[[#This Row],[Plaats]])</f>
        <v>1</v>
      </c>
      <c r="G1894" s="59" t="str">
        <f>INDEX(tblGemProv[Grootte],MATCH(tblGem[[#This Row],[Plaats]],tblGemProv[Gemeentenaam],0))</f>
        <v>Middelgroot</v>
      </c>
      <c r="H1894" s="59" t="str">
        <f>INDEX(tblGemProv[Provincie],MATCH(tblGem[[#This Row],[Plaats]],tblGemProv[Gemeentenaam],0))</f>
        <v>Noord-Holland</v>
      </c>
      <c r="I1894" s="68">
        <f>INDEX(tblGemProv[InwonerAantal],MATCH(tblGem[[#This Row],[Plaats]],tblGemProv[Gemeentenaam],0))</f>
        <v>57337</v>
      </c>
      <c r="J1894" s="69">
        <f>tblGem[[#This Row],[Aantal]]/INDEX($N$5:$N$16,MATCH(tblGem[[#This Row],[Prov]],$M$5:$M$16,0))*100000</f>
        <v>0.42385123951762899</v>
      </c>
      <c r="K1894" s="69">
        <f>tblGem[[#This Row],[Aantal]]/tblGem[[#This Row],[Inwoners]]*100000</f>
        <v>20.928894082355196</v>
      </c>
    </row>
    <row r="1895" spans="2:11" x14ac:dyDescent="0.3">
      <c r="B1895" s="63">
        <v>43914</v>
      </c>
      <c r="C1895" s="66" t="s">
        <v>112</v>
      </c>
      <c r="D1895" s="65">
        <v>10.9</v>
      </c>
      <c r="E1895" s="66">
        <v>4</v>
      </c>
      <c r="F1895" s="79">
        <f>tblGem[[#This Row],[Aantal]]-SUMIFS(tblGem[Aantal],tblGem[Datum],tblGem[[#This Row],[Datum]]-1,tblGem[Plaats],tblGem[[#This Row],[Plaats]])</f>
        <v>2</v>
      </c>
      <c r="G1895" s="59" t="str">
        <f>INDEX(tblGemProv[Grootte],MATCH(tblGem[[#This Row],[Plaats]],tblGemProv[Gemeentenaam],0))</f>
        <v>Klein</v>
      </c>
      <c r="H1895" s="59" t="str">
        <f>INDEX(tblGemProv[Provincie],MATCH(tblGem[[#This Row],[Plaats]],tblGemProv[Gemeentenaam],0))</f>
        <v>Zuid-Holland</v>
      </c>
      <c r="I1895" s="68">
        <f>INDEX(tblGemProv[InwonerAantal],MATCH(tblGem[[#This Row],[Plaats]],tblGemProv[Gemeentenaam],0))</f>
        <v>36284</v>
      </c>
      <c r="J1895" s="69">
        <f>tblGem[[#This Row],[Aantal]]/INDEX($N$5:$N$16,MATCH(tblGem[[#This Row],[Prov]],$M$5:$M$16,0))*100000</f>
        <v>0.10970896953107644</v>
      </c>
      <c r="K1895" s="69">
        <f>tblGem[[#This Row],[Aantal]]/tblGem[[#This Row],[Inwoners]]*100000</f>
        <v>11.024142872891634</v>
      </c>
    </row>
    <row r="1896" spans="2:11" x14ac:dyDescent="0.3">
      <c r="B1896" s="63">
        <v>43914</v>
      </c>
      <c r="C1896" s="66" t="s">
        <v>113</v>
      </c>
      <c r="D1896" s="65">
        <v>23.2</v>
      </c>
      <c r="E1896" s="66">
        <v>17</v>
      </c>
      <c r="F1896" s="79">
        <f>tblGem[[#This Row],[Aantal]]-SUMIFS(tblGem[Aantal],tblGem[Datum],tblGem[[#This Row],[Datum]]-1,tblGem[Plaats],tblGem[[#This Row],[Plaats]])</f>
        <v>1</v>
      </c>
      <c r="G1896" s="59" t="str">
        <f>INDEX(tblGemProv[Grootte],MATCH(tblGem[[#This Row],[Plaats]],tblGemProv[Gemeentenaam],0))</f>
        <v>Middelgroot</v>
      </c>
      <c r="H1896" s="59" t="str">
        <f>INDEX(tblGemProv[Provincie],MATCH(tblGem[[#This Row],[Plaats]],tblGemProv[Gemeentenaam],0))</f>
        <v>Zuid-Holland</v>
      </c>
      <c r="I1896" s="68">
        <f>INDEX(tblGemProv[InwonerAantal],MATCH(tblGem[[#This Row],[Plaats]],tblGemProv[Gemeentenaam],0))</f>
        <v>72700</v>
      </c>
      <c r="J1896" s="69">
        <f>tblGem[[#This Row],[Aantal]]/INDEX($N$5:$N$16,MATCH(tblGem[[#This Row],[Prov]],$M$5:$M$16,0))*100000</f>
        <v>0.46626312050707491</v>
      </c>
      <c r="K1896" s="69">
        <f>tblGem[[#This Row],[Aantal]]/tblGem[[#This Row],[Inwoners]]*100000</f>
        <v>23.383768913342504</v>
      </c>
    </row>
    <row r="1897" spans="2:11" x14ac:dyDescent="0.3">
      <c r="B1897" s="63">
        <v>43914</v>
      </c>
      <c r="C1897" s="66" t="s">
        <v>114</v>
      </c>
      <c r="D1897" s="65">
        <v>88.1</v>
      </c>
      <c r="E1897" s="66">
        <v>11</v>
      </c>
      <c r="F1897" s="79">
        <f>tblGem[[#This Row],[Aantal]]-SUMIFS(tblGem[Aantal],tblGem[Datum],tblGem[[#This Row],[Datum]]-1,tblGem[Plaats],tblGem[[#This Row],[Plaats]])</f>
        <v>0</v>
      </c>
      <c r="G1897" s="59" t="str">
        <f>INDEX(tblGemProv[Grootte],MATCH(tblGem[[#This Row],[Plaats]],tblGemProv[Gemeentenaam],0))</f>
        <v>Klein</v>
      </c>
      <c r="H1897" s="59" t="str">
        <f>INDEX(tblGemProv[Provincie],MATCH(tblGem[[#This Row],[Plaats]],tblGemProv[Gemeentenaam],0))</f>
        <v>Noord-Brabant</v>
      </c>
      <c r="I1897" s="68">
        <f>INDEX(tblGemProv[InwonerAantal],MATCH(tblGem[[#This Row],[Plaats]],tblGemProv[Gemeentenaam],0))</f>
        <v>12419</v>
      </c>
      <c r="J1897" s="69">
        <f>tblGem[[#This Row],[Aantal]]/INDEX($N$5:$N$16,MATCH(tblGem[[#This Row],[Prov]],$M$5:$M$16,0))*100000</f>
        <v>0.43507736070998299</v>
      </c>
      <c r="K1897" s="69">
        <f>tblGem[[#This Row],[Aantal]]/tblGem[[#This Row],[Inwoners]]*100000</f>
        <v>88.57395925597875</v>
      </c>
    </row>
    <row r="1898" spans="2:11" x14ac:dyDescent="0.3">
      <c r="B1898" s="63">
        <v>43914</v>
      </c>
      <c r="C1898" s="66" t="s">
        <v>115</v>
      </c>
      <c r="D1898" s="65">
        <v>22.9</v>
      </c>
      <c r="E1898" s="66">
        <v>53</v>
      </c>
      <c r="F1898" s="79">
        <f>tblGem[[#This Row],[Aantal]]-SUMIFS(tblGem[Aantal],tblGem[Datum],tblGem[[#This Row],[Datum]]-1,tblGem[Plaats],tblGem[[#This Row],[Plaats]])</f>
        <v>0</v>
      </c>
      <c r="G1898" s="59" t="str">
        <f>INDEX(tblGemProv[Grootte],MATCH(tblGem[[#This Row],[Plaats]],tblGemProv[Gemeentenaam],0))</f>
        <v>Groot</v>
      </c>
      <c r="H1898" s="59" t="str">
        <f>INDEX(tblGemProv[Provincie],MATCH(tblGem[[#This Row],[Plaats]],tblGemProv[Gemeentenaam],0))</f>
        <v>Groningen</v>
      </c>
      <c r="I1898" s="68">
        <f>INDEX(tblGemProv[InwonerAantal],MATCH(tblGem[[#This Row],[Plaats]],tblGemProv[Gemeentenaam],0))</f>
        <v>229962</v>
      </c>
      <c r="J1898" s="69">
        <f>tblGem[[#This Row],[Aantal]]/INDEX($N$5:$N$16,MATCH(tblGem[[#This Row],[Prov]],$M$5:$M$16,0))*100000</f>
        <v>9.0917979974028338</v>
      </c>
      <c r="K1898" s="69">
        <f>tblGem[[#This Row],[Aantal]]/tblGem[[#This Row],[Inwoners]]*100000</f>
        <v>23.047286073351248</v>
      </c>
    </row>
    <row r="1899" spans="2:11" x14ac:dyDescent="0.3">
      <c r="B1899" s="63">
        <v>43914</v>
      </c>
      <c r="C1899" s="66" t="s">
        <v>116</v>
      </c>
      <c r="D1899" s="65">
        <v>28.1</v>
      </c>
      <c r="E1899" s="66">
        <v>4</v>
      </c>
      <c r="F1899" s="79">
        <f>tblGem[[#This Row],[Aantal]]-SUMIFS(tblGem[Aantal],tblGem[Datum],tblGem[[#This Row],[Datum]]-1,tblGem[Plaats],tblGem[[#This Row],[Plaats]])</f>
        <v>2</v>
      </c>
      <c r="G1899" s="59" t="str">
        <f>INDEX(tblGemProv[Grootte],MATCH(tblGem[[#This Row],[Plaats]],tblGemProv[Gemeentenaam],0))</f>
        <v>Klein</v>
      </c>
      <c r="H1899" s="59" t="str">
        <f>INDEX(tblGemProv[Provincie],MATCH(tblGem[[#This Row],[Plaats]],tblGemProv[Gemeentenaam],0))</f>
        <v>Limburg</v>
      </c>
      <c r="I1899" s="68">
        <f>INDEX(tblGemProv[InwonerAantal],MATCH(tblGem[[#This Row],[Plaats]],tblGemProv[Gemeentenaam],0))</f>
        <v>14196</v>
      </c>
      <c r="J1899" s="69">
        <f>tblGem[[#This Row],[Aantal]]/INDEX($N$5:$N$16,MATCH(tblGem[[#This Row],[Prov]],$M$5:$M$16,0))*100000</f>
        <v>0.35803859297993729</v>
      </c>
      <c r="K1899" s="69">
        <f>tblGem[[#This Row],[Aantal]]/tblGem[[#This Row],[Inwoners]]*100000</f>
        <v>28.176951253874329</v>
      </c>
    </row>
    <row r="1900" spans="2:11" x14ac:dyDescent="0.3">
      <c r="B1900" s="63">
        <v>43914</v>
      </c>
      <c r="C1900" s="66" t="s">
        <v>117</v>
      </c>
      <c r="D1900" s="65">
        <v>12.4</v>
      </c>
      <c r="E1900" s="66">
        <v>3</v>
      </c>
      <c r="F1900" s="79">
        <f>tblGem[[#This Row],[Aantal]]-SUMIFS(tblGem[Aantal],tblGem[Datum],tblGem[[#This Row],[Datum]]-1,tblGem[Plaats],tblGem[[#This Row],[Plaats]])</f>
        <v>0</v>
      </c>
      <c r="G1900" s="59" t="str">
        <f>INDEX(tblGemProv[Grootte],MATCH(tblGem[[#This Row],[Plaats]],tblGemProv[Gemeentenaam],0))</f>
        <v>Klein</v>
      </c>
      <c r="H1900" s="59" t="str">
        <f>INDEX(tblGemProv[Provincie],MATCH(tblGem[[#This Row],[Plaats]],tblGemProv[Gemeentenaam],0))</f>
        <v>Overijssel</v>
      </c>
      <c r="I1900" s="68">
        <f>INDEX(tblGemProv[InwonerAantal],MATCH(tblGem[[#This Row],[Plaats]],tblGemProv[Gemeentenaam],0))</f>
        <v>24291</v>
      </c>
      <c r="J1900" s="69">
        <f>tblGem[[#This Row],[Aantal]]/INDEX($N$5:$N$16,MATCH(tblGem[[#This Row],[Prov]],$M$5:$M$16,0))*100000</f>
        <v>0.26052951756012371</v>
      </c>
      <c r="K1900" s="69">
        <f>tblGem[[#This Row],[Aantal]]/tblGem[[#This Row],[Inwoners]]*100000</f>
        <v>12.350253180190194</v>
      </c>
    </row>
    <row r="1901" spans="2:11" x14ac:dyDescent="0.3">
      <c r="B1901" s="63">
        <v>43914</v>
      </c>
      <c r="C1901" s="66" t="s">
        <v>118</v>
      </c>
      <c r="D1901" s="65">
        <v>84.5</v>
      </c>
      <c r="E1901" s="66">
        <v>12</v>
      </c>
      <c r="F1901" s="79">
        <f>tblGem[[#This Row],[Aantal]]-SUMIFS(tblGem[Aantal],tblGem[Datum],tblGem[[#This Row],[Datum]]-1,tblGem[Plaats],tblGem[[#This Row],[Plaats]])</f>
        <v>0</v>
      </c>
      <c r="G1901" s="59" t="str">
        <f>INDEX(tblGemProv[Grootte],MATCH(tblGem[[#This Row],[Plaats]],tblGemProv[Gemeentenaam],0))</f>
        <v>Klein</v>
      </c>
      <c r="H1901" s="59" t="str">
        <f>INDEX(tblGemProv[Provincie],MATCH(tblGem[[#This Row],[Plaats]],tblGemProv[Gemeentenaam],0))</f>
        <v>Noord-Brabant</v>
      </c>
      <c r="I1901" s="68">
        <f>INDEX(tblGemProv[InwonerAantal],MATCH(tblGem[[#This Row],[Plaats]],tblGemProv[Gemeentenaam],0))</f>
        <v>14103</v>
      </c>
      <c r="J1901" s="69">
        <f>tblGem[[#This Row],[Aantal]]/INDEX($N$5:$N$16,MATCH(tblGem[[#This Row],[Prov]],$M$5:$M$16,0))*100000</f>
        <v>0.47462984804725411</v>
      </c>
      <c r="K1901" s="69">
        <f>tblGem[[#This Row],[Aantal]]/tblGem[[#This Row],[Inwoners]]*100000</f>
        <v>85.088279089555414</v>
      </c>
    </row>
    <row r="1902" spans="2:11" x14ac:dyDescent="0.3">
      <c r="B1902" s="63">
        <v>43914</v>
      </c>
      <c r="C1902" s="66" t="s">
        <v>119</v>
      </c>
      <c r="D1902" s="65">
        <v>25.4</v>
      </c>
      <c r="E1902" s="66">
        <v>41</v>
      </c>
      <c r="F1902" s="79">
        <f>tblGem[[#This Row],[Aantal]]-SUMIFS(tblGem[Aantal],tblGem[Datum],tblGem[[#This Row],[Datum]]-1,tblGem[Plaats],tblGem[[#This Row],[Plaats]])</f>
        <v>12</v>
      </c>
      <c r="G1902" s="59" t="str">
        <f>INDEX(tblGemProv[Grootte],MATCH(tblGem[[#This Row],[Plaats]],tblGemProv[Gemeentenaam],0))</f>
        <v>Groot</v>
      </c>
      <c r="H1902" s="59" t="str">
        <f>INDEX(tblGemProv[Provincie],MATCH(tblGem[[#This Row],[Plaats]],tblGemProv[Gemeentenaam],0))</f>
        <v>Noord-Holland</v>
      </c>
      <c r="I1902" s="68">
        <f>INDEX(tblGemProv[InwonerAantal],MATCH(tblGem[[#This Row],[Plaats]],tblGemProv[Gemeentenaam],0))</f>
        <v>159709</v>
      </c>
      <c r="J1902" s="69">
        <f>tblGem[[#This Row],[Aantal]]/INDEX($N$5:$N$16,MATCH(tblGem[[#This Row],[Prov]],$M$5:$M$16,0))*100000</f>
        <v>1.4481584016852325</v>
      </c>
      <c r="K1902" s="69">
        <f>tblGem[[#This Row],[Aantal]]/tblGem[[#This Row],[Inwoners]]*100000</f>
        <v>25.671690386891157</v>
      </c>
    </row>
    <row r="1903" spans="2:11" x14ac:dyDescent="0.3">
      <c r="B1903" s="63">
        <v>43914</v>
      </c>
      <c r="C1903" s="66" t="s">
        <v>120</v>
      </c>
      <c r="D1903" s="65">
        <v>14.9</v>
      </c>
      <c r="E1903" s="66">
        <v>23</v>
      </c>
      <c r="F1903" s="79">
        <f>tblGem[[#This Row],[Aantal]]-SUMIFS(tblGem[Aantal],tblGem[Datum],tblGem[[#This Row],[Datum]]-1,tblGem[Plaats],tblGem[[#This Row],[Plaats]])</f>
        <v>5</v>
      </c>
      <c r="G1903" s="59" t="str">
        <f>INDEX(tblGemProv[Grootte],MATCH(tblGem[[#This Row],[Plaats]],tblGemProv[Gemeentenaam],0))</f>
        <v>Groot</v>
      </c>
      <c r="H1903" s="59" t="str">
        <f>INDEX(tblGemProv[Provincie],MATCH(tblGem[[#This Row],[Plaats]],tblGemProv[Gemeentenaam],0))</f>
        <v>Noord-Holland</v>
      </c>
      <c r="I1903" s="68">
        <f>INDEX(tblGemProv[InwonerAantal],MATCH(tblGem[[#This Row],[Plaats]],tblGemProv[Gemeentenaam],0))</f>
        <v>153149</v>
      </c>
      <c r="J1903" s="69">
        <f>tblGem[[#This Row],[Aantal]]/INDEX($N$5:$N$16,MATCH(tblGem[[#This Row],[Prov]],$M$5:$M$16,0))*100000</f>
        <v>0.81238154240878901</v>
      </c>
      <c r="K1903" s="69">
        <f>tblGem[[#This Row],[Aantal]]/tblGem[[#This Row],[Inwoners]]*100000</f>
        <v>15.018054313119903</v>
      </c>
    </row>
    <row r="1904" spans="2:11" x14ac:dyDescent="0.3">
      <c r="B1904" s="63">
        <v>43914</v>
      </c>
      <c r="C1904" s="66" t="s">
        <v>121</v>
      </c>
      <c r="D1904" s="65">
        <v>26.5</v>
      </c>
      <c r="E1904" s="66">
        <v>8</v>
      </c>
      <c r="F1904" s="79">
        <f>tblGem[[#This Row],[Aantal]]-SUMIFS(tblGem[Aantal],tblGem[Datum],tblGem[[#This Row],[Datum]]-1,tblGem[Plaats],tblGem[[#This Row],[Plaats]])</f>
        <v>1</v>
      </c>
      <c r="G1904" s="59" t="str">
        <f>INDEX(tblGemProv[Grootte],MATCH(tblGem[[#This Row],[Plaats]],tblGemProv[Gemeentenaam],0))</f>
        <v>Klein</v>
      </c>
      <c r="H1904" s="59" t="str">
        <f>INDEX(tblGemProv[Provincie],MATCH(tblGem[[#This Row],[Plaats]],tblGemProv[Gemeentenaam],0))</f>
        <v>Noord-Brabant</v>
      </c>
      <c r="I1904" s="68">
        <f>INDEX(tblGemProv[InwonerAantal],MATCH(tblGem[[#This Row],[Plaats]],tblGemProv[Gemeentenaam],0))</f>
        <v>29888</v>
      </c>
      <c r="J1904" s="69">
        <f>tblGem[[#This Row],[Aantal]]/INDEX($N$5:$N$16,MATCH(tblGem[[#This Row],[Prov]],$M$5:$M$16,0))*100000</f>
        <v>0.31641989869816944</v>
      </c>
      <c r="K1904" s="69">
        <f>tblGem[[#This Row],[Aantal]]/tblGem[[#This Row],[Inwoners]]*100000</f>
        <v>26.76659528907923</v>
      </c>
    </row>
    <row r="1905" spans="2:11" x14ac:dyDescent="0.3">
      <c r="B1905" s="63">
        <v>43914</v>
      </c>
      <c r="C1905" s="66" t="s">
        <v>122</v>
      </c>
      <c r="D1905" s="65">
        <v>9.9</v>
      </c>
      <c r="E1905" s="66">
        <v>6</v>
      </c>
      <c r="F1905" s="79">
        <f>tblGem[[#This Row],[Aantal]]-SUMIFS(tblGem[Aantal],tblGem[Datum],tblGem[[#This Row],[Datum]]-1,tblGem[Plaats],tblGem[[#This Row],[Plaats]])</f>
        <v>2</v>
      </c>
      <c r="G1905" s="59" t="str">
        <f>INDEX(tblGemProv[Grootte],MATCH(tblGem[[#This Row],[Plaats]],tblGemProv[Gemeentenaam],0))</f>
        <v>Middelgroot</v>
      </c>
      <c r="H1905" s="59" t="str">
        <f>INDEX(tblGemProv[Provincie],MATCH(tblGem[[#This Row],[Plaats]],tblGemProv[Gemeentenaam],0))</f>
        <v>Overijssel</v>
      </c>
      <c r="I1905" s="68">
        <f>INDEX(tblGemProv[InwonerAantal],MATCH(tblGem[[#This Row],[Plaats]],tblGemProv[Gemeentenaam],0))</f>
        <v>60539</v>
      </c>
      <c r="J1905" s="69">
        <f>tblGem[[#This Row],[Aantal]]/INDEX($N$5:$N$16,MATCH(tblGem[[#This Row],[Prov]],$M$5:$M$16,0))*100000</f>
        <v>0.52105903512024743</v>
      </c>
      <c r="K1905" s="69">
        <f>tblGem[[#This Row],[Aantal]]/tblGem[[#This Row],[Inwoners]]*100000</f>
        <v>9.9109664844150043</v>
      </c>
    </row>
    <row r="1906" spans="2:11" x14ac:dyDescent="0.3">
      <c r="B1906" s="63">
        <v>43914</v>
      </c>
      <c r="C1906" s="66" t="s">
        <v>123</v>
      </c>
      <c r="D1906" s="65">
        <v>18.899999999999999</v>
      </c>
      <c r="E1906" s="66">
        <v>9</v>
      </c>
      <c r="F1906" s="79">
        <f>tblGem[[#This Row],[Aantal]]-SUMIFS(tblGem[Aantal],tblGem[Datum],tblGem[[#This Row],[Datum]]-1,tblGem[Plaats],tblGem[[#This Row],[Plaats]])</f>
        <v>1</v>
      </c>
      <c r="G1906" s="59" t="str">
        <f>INDEX(tblGemProv[Grootte],MATCH(tblGem[[#This Row],[Plaats]],tblGemProv[Gemeentenaam],0))</f>
        <v>Klein</v>
      </c>
      <c r="H1906" s="59" t="str">
        <f>INDEX(tblGemProv[Provincie],MATCH(tblGem[[#This Row],[Plaats]],tblGemProv[Gemeentenaam],0))</f>
        <v>Gelderland</v>
      </c>
      <c r="I1906" s="68">
        <f>INDEX(tblGemProv[InwonerAantal],MATCH(tblGem[[#This Row],[Plaats]],tblGemProv[Gemeentenaam],0))</f>
        <v>46832</v>
      </c>
      <c r="J1906" s="69">
        <f>tblGem[[#This Row],[Aantal]]/INDEX($N$5:$N$16,MATCH(tblGem[[#This Row],[Prov]],$M$5:$M$16,0))*100000</f>
        <v>0.43687136031547941</v>
      </c>
      <c r="K1906" s="69">
        <f>tblGem[[#This Row],[Aantal]]/tblGem[[#This Row],[Inwoners]]*100000</f>
        <v>19.217628971643322</v>
      </c>
    </row>
    <row r="1907" spans="2:11" x14ac:dyDescent="0.3">
      <c r="B1907" s="63">
        <v>43914</v>
      </c>
      <c r="C1907" s="66" t="s">
        <v>124</v>
      </c>
      <c r="D1907" s="65">
        <v>33.200000000000003</v>
      </c>
      <c r="E1907" s="66">
        <v>6</v>
      </c>
      <c r="F1907" s="79">
        <f>tblGem[[#This Row],[Aantal]]-SUMIFS(tblGem[Aantal],tblGem[Datum],tblGem[[#This Row],[Datum]]-1,tblGem[Plaats],tblGem[[#This Row],[Plaats]])</f>
        <v>0</v>
      </c>
      <c r="G1907" s="59" t="str">
        <f>INDEX(tblGemProv[Grootte],MATCH(tblGem[[#This Row],[Plaats]],tblGemProv[Gemeentenaam],0))</f>
        <v>Klein</v>
      </c>
      <c r="H1907" s="59" t="str">
        <f>INDEX(tblGemProv[Provincie],MATCH(tblGem[[#This Row],[Plaats]],tblGemProv[Gemeentenaam],0))</f>
        <v>Zuid-Holland</v>
      </c>
      <c r="I1907" s="68">
        <f>INDEX(tblGemProv[InwonerAantal],MATCH(tblGem[[#This Row],[Plaats]],tblGemProv[Gemeentenaam],0))</f>
        <v>17958</v>
      </c>
      <c r="J1907" s="69">
        <f>tblGem[[#This Row],[Aantal]]/INDEX($N$5:$N$16,MATCH(tblGem[[#This Row],[Prov]],$M$5:$M$16,0))*100000</f>
        <v>0.16456345429661468</v>
      </c>
      <c r="K1907" s="69">
        <f>tblGem[[#This Row],[Aantal]]/tblGem[[#This Row],[Inwoners]]*100000</f>
        <v>33.41129301703976</v>
      </c>
    </row>
    <row r="1908" spans="2:11" x14ac:dyDescent="0.3">
      <c r="B1908" s="63">
        <v>43914</v>
      </c>
      <c r="C1908" s="66" t="s">
        <v>125</v>
      </c>
      <c r="D1908" s="65">
        <v>19</v>
      </c>
      <c r="E1908" s="66">
        <v>3</v>
      </c>
      <c r="F1908" s="79">
        <f>tblGem[[#This Row],[Aantal]]-SUMIFS(tblGem[Aantal],tblGem[Datum],tblGem[[#This Row],[Datum]]-1,tblGem[Plaats],tblGem[[#This Row],[Plaats]])</f>
        <v>0</v>
      </c>
      <c r="G1908" s="59" t="str">
        <f>INDEX(tblGemProv[Grootte],MATCH(tblGem[[#This Row],[Plaats]],tblGemProv[Gemeentenaam],0))</f>
        <v>Klein</v>
      </c>
      <c r="H1908" s="59" t="str">
        <f>INDEX(tblGemProv[Provincie],MATCH(tblGem[[#This Row],[Plaats]],tblGemProv[Gemeentenaam],0))</f>
        <v>Friesland</v>
      </c>
      <c r="I1908" s="68">
        <f>INDEX(tblGemProv[InwonerAantal],MATCH(tblGem[[#This Row],[Plaats]],tblGemProv[Gemeentenaam],0))</f>
        <v>15783</v>
      </c>
      <c r="J1908" s="69">
        <f>tblGem[[#This Row],[Aantal]]/INDEX($N$5:$N$16,MATCH(tblGem[[#This Row],[Prov]],$M$5:$M$16,0))*100000</f>
        <v>0.46348653108140681</v>
      </c>
      <c r="K1908" s="69">
        <f>tblGem[[#This Row],[Aantal]]/tblGem[[#This Row],[Inwoners]]*100000</f>
        <v>19.007793195210038</v>
      </c>
    </row>
    <row r="1909" spans="2:11" x14ac:dyDescent="0.3">
      <c r="B1909" s="63">
        <v>43914</v>
      </c>
      <c r="C1909" s="66" t="s">
        <v>126</v>
      </c>
      <c r="D1909" s="65">
        <v>16.399999999999999</v>
      </c>
      <c r="E1909" s="66">
        <v>2</v>
      </c>
      <c r="F1909" s="79">
        <f>tblGem[[#This Row],[Aantal]]-SUMIFS(tblGem[Aantal],tblGem[Datum],tblGem[[#This Row],[Datum]]-1,tblGem[Plaats],tblGem[[#This Row],[Plaats]])</f>
        <v>1</v>
      </c>
      <c r="G1909" s="59" t="str">
        <f>INDEX(tblGemProv[Grootte],MATCH(tblGem[[#This Row],[Plaats]],tblGemProv[Gemeentenaam],0))</f>
        <v>Klein</v>
      </c>
      <c r="H1909" s="59" t="str">
        <f>INDEX(tblGemProv[Provincie],MATCH(tblGem[[#This Row],[Plaats]],tblGemProv[Gemeentenaam],0))</f>
        <v>Gelderland</v>
      </c>
      <c r="I1909" s="68">
        <f>INDEX(tblGemProv[InwonerAantal],MATCH(tblGem[[#This Row],[Plaats]],tblGemProv[Gemeentenaam],0))</f>
        <v>12154</v>
      </c>
      <c r="J1909" s="69">
        <f>tblGem[[#This Row],[Aantal]]/INDEX($N$5:$N$16,MATCH(tblGem[[#This Row],[Prov]],$M$5:$M$16,0))*100000</f>
        <v>9.7082524514550975E-2</v>
      </c>
      <c r="K1909" s="69">
        <f>tblGem[[#This Row],[Aantal]]/tblGem[[#This Row],[Inwoners]]*100000</f>
        <v>16.45548790521639</v>
      </c>
    </row>
    <row r="1910" spans="2:11" x14ac:dyDescent="0.3">
      <c r="B1910" s="63">
        <v>43914</v>
      </c>
      <c r="C1910" s="66" t="s">
        <v>127</v>
      </c>
      <c r="D1910" s="65">
        <v>17.899999999999999</v>
      </c>
      <c r="E1910" s="66">
        <v>7</v>
      </c>
      <c r="F1910" s="79">
        <f>tblGem[[#This Row],[Aantal]]-SUMIFS(tblGem[Aantal],tblGem[Datum],tblGem[[#This Row],[Datum]]-1,tblGem[Plaats],tblGem[[#This Row],[Plaats]])</f>
        <v>2</v>
      </c>
      <c r="G1910" s="59" t="str">
        <f>INDEX(tblGemProv[Grootte],MATCH(tblGem[[#This Row],[Plaats]],tblGemProv[Gemeentenaam],0))</f>
        <v>Klein</v>
      </c>
      <c r="H1910" s="59" t="str">
        <f>INDEX(tblGemProv[Provincie],MATCH(tblGem[[#This Row],[Plaats]],tblGemProv[Gemeentenaam],0))</f>
        <v>Noord-Holland</v>
      </c>
      <c r="I1910" s="68">
        <f>INDEX(tblGemProv[InwonerAantal],MATCH(tblGem[[#This Row],[Plaats]],tblGemProv[Gemeentenaam],0))</f>
        <v>39146</v>
      </c>
      <c r="J1910" s="69">
        <f>tblGem[[#This Row],[Aantal]]/INDEX($N$5:$N$16,MATCH(tblGem[[#This Row],[Prov]],$M$5:$M$16,0))*100000</f>
        <v>0.24724655638528362</v>
      </c>
      <c r="K1910" s="69">
        <f>tblGem[[#This Row],[Aantal]]/tblGem[[#This Row],[Inwoners]]*100000</f>
        <v>17.881775915802379</v>
      </c>
    </row>
    <row r="1911" spans="2:11" x14ac:dyDescent="0.3">
      <c r="B1911" s="63">
        <v>43914</v>
      </c>
      <c r="C1911" s="66" t="s">
        <v>128</v>
      </c>
      <c r="D1911" s="65">
        <v>58.6</v>
      </c>
      <c r="E1911" s="66">
        <v>16</v>
      </c>
      <c r="F1911" s="79">
        <f>tblGem[[#This Row],[Aantal]]-SUMIFS(tblGem[Aantal],tblGem[Datum],tblGem[[#This Row],[Datum]]-1,tblGem[Plaats],tblGem[[#This Row],[Plaats]])</f>
        <v>3</v>
      </c>
      <c r="G1911" s="59" t="str">
        <f>INDEX(tblGemProv[Grootte],MATCH(tblGem[[#This Row],[Plaats]],tblGemProv[Gemeentenaam],0))</f>
        <v>Klein</v>
      </c>
      <c r="H1911" s="59" t="str">
        <f>INDEX(tblGemProv[Provincie],MATCH(tblGem[[#This Row],[Plaats]],tblGemProv[Gemeentenaam],0))</f>
        <v>Noord-Holland</v>
      </c>
      <c r="I1911" s="68">
        <f>INDEX(tblGemProv[InwonerAantal],MATCH(tblGem[[#This Row],[Plaats]],tblGemProv[Gemeentenaam],0))</f>
        <v>27080</v>
      </c>
      <c r="J1911" s="69">
        <f>tblGem[[#This Row],[Aantal]]/INDEX($N$5:$N$16,MATCH(tblGem[[#This Row],[Prov]],$M$5:$M$16,0))*100000</f>
        <v>0.56513498602350543</v>
      </c>
      <c r="K1911" s="69">
        <f>tblGem[[#This Row],[Aantal]]/tblGem[[#This Row],[Inwoners]]*100000</f>
        <v>59.084194977843424</v>
      </c>
    </row>
    <row r="1912" spans="2:11" x14ac:dyDescent="0.3">
      <c r="B1912" s="63">
        <v>43914</v>
      </c>
      <c r="C1912" s="66" t="s">
        <v>129</v>
      </c>
      <c r="D1912" s="65">
        <v>80.900000000000006</v>
      </c>
      <c r="E1912" s="66">
        <v>15</v>
      </c>
      <c r="F1912" s="79">
        <f>tblGem[[#This Row],[Aantal]]-SUMIFS(tblGem[Aantal],tblGem[Datum],tblGem[[#This Row],[Datum]]-1,tblGem[Plaats],tblGem[[#This Row],[Plaats]])</f>
        <v>2</v>
      </c>
      <c r="G1912" s="59" t="str">
        <f>INDEX(tblGemProv[Grootte],MATCH(tblGem[[#This Row],[Plaats]],tblGemProv[Gemeentenaam],0))</f>
        <v>Klein</v>
      </c>
      <c r="H1912" s="59" t="str">
        <f>INDEX(tblGemProv[Provincie],MATCH(tblGem[[#This Row],[Plaats]],tblGemProv[Gemeentenaam],0))</f>
        <v>Gelderland</v>
      </c>
      <c r="I1912" s="68">
        <f>INDEX(tblGemProv[InwonerAantal],MATCH(tblGem[[#This Row],[Plaats]],tblGemProv[Gemeentenaam],0))</f>
        <v>18603</v>
      </c>
      <c r="J1912" s="69">
        <f>tblGem[[#This Row],[Aantal]]/INDEX($N$5:$N$16,MATCH(tblGem[[#This Row],[Prov]],$M$5:$M$16,0))*100000</f>
        <v>0.72811893385913229</v>
      </c>
      <c r="K1912" s="69">
        <f>tblGem[[#This Row],[Aantal]]/tblGem[[#This Row],[Inwoners]]*100000</f>
        <v>80.632156103854214</v>
      </c>
    </row>
    <row r="1913" spans="2:11" x14ac:dyDescent="0.3">
      <c r="B1913" s="63">
        <v>43914</v>
      </c>
      <c r="C1913" s="66" t="s">
        <v>130</v>
      </c>
      <c r="D1913" s="65">
        <v>6</v>
      </c>
      <c r="E1913" s="66">
        <v>3</v>
      </c>
      <c r="F1913" s="79">
        <f>tblGem[[#This Row],[Aantal]]-SUMIFS(tblGem[Aantal],tblGem[Datum],tblGem[[#This Row],[Datum]]-1,tblGem[Plaats],tblGem[[#This Row],[Plaats]])</f>
        <v>0</v>
      </c>
      <c r="G1913" s="59" t="str">
        <f>INDEX(tblGemProv[Grootte],MATCH(tblGem[[#This Row],[Plaats]],tblGemProv[Gemeentenaam],0))</f>
        <v>Middelgroot</v>
      </c>
      <c r="H1913" s="59" t="str">
        <f>INDEX(tblGemProv[Provincie],MATCH(tblGem[[#This Row],[Plaats]],tblGemProv[Gemeentenaam],0))</f>
        <v>Friesland</v>
      </c>
      <c r="I1913" s="68">
        <f>INDEX(tblGemProv[InwonerAantal],MATCH(tblGem[[#This Row],[Plaats]],tblGemProv[Gemeentenaam],0))</f>
        <v>50192</v>
      </c>
      <c r="J1913" s="69">
        <f>tblGem[[#This Row],[Aantal]]/INDEX($N$5:$N$16,MATCH(tblGem[[#This Row],[Prov]],$M$5:$M$16,0))*100000</f>
        <v>0.46348653108140681</v>
      </c>
      <c r="K1913" s="69">
        <f>tblGem[[#This Row],[Aantal]]/tblGem[[#This Row],[Inwoners]]*100000</f>
        <v>5.9770481351609819</v>
      </c>
    </row>
    <row r="1914" spans="2:11" x14ac:dyDescent="0.3">
      <c r="B1914" s="63">
        <v>43914</v>
      </c>
      <c r="C1914" s="66" t="s">
        <v>131</v>
      </c>
      <c r="D1914" s="65">
        <v>26.4</v>
      </c>
      <c r="E1914" s="66">
        <v>15</v>
      </c>
      <c r="F1914" s="79">
        <f>tblGem[[#This Row],[Aantal]]-SUMIFS(tblGem[Aantal],tblGem[Datum],tblGem[[#This Row],[Datum]]-1,tblGem[Plaats],tblGem[[#This Row],[Plaats]])</f>
        <v>5</v>
      </c>
      <c r="G1914" s="59" t="str">
        <f>INDEX(tblGemProv[Grootte],MATCH(tblGem[[#This Row],[Plaats]],tblGemProv[Gemeentenaam],0))</f>
        <v>Middelgroot</v>
      </c>
      <c r="H1914" s="59" t="str">
        <f>INDEX(tblGemProv[Provincie],MATCH(tblGem[[#This Row],[Plaats]],tblGemProv[Gemeentenaam],0))</f>
        <v>Noord-Holland</v>
      </c>
      <c r="I1914" s="68">
        <f>INDEX(tblGemProv[InwonerAantal],MATCH(tblGem[[#This Row],[Plaats]],tblGemProv[Gemeentenaam],0))</f>
        <v>55850</v>
      </c>
      <c r="J1914" s="69">
        <f>tblGem[[#This Row],[Aantal]]/INDEX($N$5:$N$16,MATCH(tblGem[[#This Row],[Prov]],$M$5:$M$16,0))*100000</f>
        <v>0.52981404939703636</v>
      </c>
      <c r="K1914" s="69">
        <f>tblGem[[#This Row],[Aantal]]/tblGem[[#This Row],[Inwoners]]*100000</f>
        <v>26.857654431512984</v>
      </c>
    </row>
    <row r="1915" spans="2:11" x14ac:dyDescent="0.3">
      <c r="B1915" s="63">
        <v>43914</v>
      </c>
      <c r="C1915" s="66" t="s">
        <v>132</v>
      </c>
      <c r="D1915" s="65">
        <v>53</v>
      </c>
      <c r="E1915" s="66">
        <v>46</v>
      </c>
      <c r="F1915" s="79">
        <f>tblGem[[#This Row],[Aantal]]-SUMIFS(tblGem[Aantal],tblGem[Datum],tblGem[[#This Row],[Datum]]-1,tblGem[Plaats],tblGem[[#This Row],[Plaats]])</f>
        <v>17</v>
      </c>
      <c r="G1915" s="59" t="str">
        <f>INDEX(tblGemProv[Grootte],MATCH(tblGem[[#This Row],[Plaats]],tblGemProv[Gemeentenaam],0))</f>
        <v>Middelgroot</v>
      </c>
      <c r="H1915" s="59" t="str">
        <f>INDEX(tblGemProv[Provincie],MATCH(tblGem[[#This Row],[Plaats]],tblGemProv[Gemeentenaam],0))</f>
        <v>Limburg</v>
      </c>
      <c r="I1915" s="68">
        <f>INDEX(tblGemProv[InwonerAantal],MATCH(tblGem[[#This Row],[Plaats]],tblGemProv[Gemeentenaam],0))</f>
        <v>86762</v>
      </c>
      <c r="J1915" s="69">
        <f>tblGem[[#This Row],[Aantal]]/INDEX($N$5:$N$16,MATCH(tblGem[[#This Row],[Prov]],$M$5:$M$16,0))*100000</f>
        <v>4.1174438192692797</v>
      </c>
      <c r="K1915" s="69">
        <f>tblGem[[#This Row],[Aantal]]/tblGem[[#This Row],[Inwoners]]*100000</f>
        <v>53.01860261404763</v>
      </c>
    </row>
    <row r="1916" spans="2:11" x14ac:dyDescent="0.3">
      <c r="B1916" s="63">
        <v>43914</v>
      </c>
      <c r="C1916" s="66" t="s">
        <v>133</v>
      </c>
      <c r="D1916" s="65">
        <v>43.8</v>
      </c>
      <c r="E1916" s="66">
        <v>7</v>
      </c>
      <c r="F1916" s="79">
        <f>tblGem[[#This Row],[Aantal]]-SUMIFS(tblGem[Aantal],tblGem[Datum],tblGem[[#This Row],[Datum]]-1,tblGem[Plaats],tblGem[[#This Row],[Plaats]])</f>
        <v>0</v>
      </c>
      <c r="G1916" s="59" t="str">
        <f>INDEX(tblGemProv[Grootte],MATCH(tblGem[[#This Row],[Plaats]],tblGemProv[Gemeentenaam],0))</f>
        <v>Klein</v>
      </c>
      <c r="H1916" s="59" t="str">
        <f>INDEX(tblGemProv[Provincie],MATCH(tblGem[[#This Row],[Plaats]],tblGemProv[Gemeentenaam],0))</f>
        <v>Noord-Brabant</v>
      </c>
      <c r="I1916" s="68">
        <f>INDEX(tblGemProv[InwonerAantal],MATCH(tblGem[[#This Row],[Plaats]],tblGemProv[Gemeentenaam],0))</f>
        <v>15886</v>
      </c>
      <c r="J1916" s="69">
        <f>tblGem[[#This Row],[Aantal]]/INDEX($N$5:$N$16,MATCH(tblGem[[#This Row],[Prov]],$M$5:$M$16,0))*100000</f>
        <v>0.27686741136089826</v>
      </c>
      <c r="K1916" s="69">
        <f>tblGem[[#This Row],[Aantal]]/tblGem[[#This Row],[Inwoners]]*100000</f>
        <v>44.063955684250281</v>
      </c>
    </row>
    <row r="1917" spans="2:11" x14ac:dyDescent="0.3">
      <c r="B1917" s="63">
        <v>43914</v>
      </c>
      <c r="C1917" s="66" t="s">
        <v>134</v>
      </c>
      <c r="D1917" s="65">
        <v>34.1</v>
      </c>
      <c r="E1917" s="66">
        <v>8</v>
      </c>
      <c r="F1917" s="79">
        <f>tblGem[[#This Row],[Aantal]]-SUMIFS(tblGem[Aantal],tblGem[Datum],tblGem[[#This Row],[Datum]]-1,tblGem[Plaats],tblGem[[#This Row],[Plaats]])</f>
        <v>2</v>
      </c>
      <c r="G1917" s="59" t="str">
        <f>INDEX(tblGemProv[Grootte],MATCH(tblGem[[#This Row],[Plaats]],tblGemProv[Gemeentenaam],0))</f>
        <v>Klein</v>
      </c>
      <c r="H1917" s="59" t="str">
        <f>INDEX(tblGemProv[Provincie],MATCH(tblGem[[#This Row],[Plaats]],tblGemProv[Gemeentenaam],0))</f>
        <v>Noord-Holland</v>
      </c>
      <c r="I1917" s="68">
        <f>INDEX(tblGemProv[InwonerAantal],MATCH(tblGem[[#This Row],[Plaats]],tblGemProv[Gemeentenaam],0))</f>
        <v>23099</v>
      </c>
      <c r="J1917" s="69">
        <f>tblGem[[#This Row],[Aantal]]/INDEX($N$5:$N$16,MATCH(tblGem[[#This Row],[Prov]],$M$5:$M$16,0))*100000</f>
        <v>0.28256749301175271</v>
      </c>
      <c r="K1917" s="69">
        <f>tblGem[[#This Row],[Aantal]]/tblGem[[#This Row],[Inwoners]]*100000</f>
        <v>34.633533919217278</v>
      </c>
    </row>
    <row r="1918" spans="2:11" x14ac:dyDescent="0.3">
      <c r="B1918" s="63">
        <v>43914</v>
      </c>
      <c r="C1918" s="66" t="s">
        <v>135</v>
      </c>
      <c r="D1918" s="65">
        <v>16.8</v>
      </c>
      <c r="E1918" s="66">
        <v>6</v>
      </c>
      <c r="F1918" s="79">
        <f>tblGem[[#This Row],[Aantal]]-SUMIFS(tblGem[Aantal],tblGem[Datum],tblGem[[#This Row],[Datum]]-1,tblGem[Plaats],tblGem[[#This Row],[Plaats]])</f>
        <v>1</v>
      </c>
      <c r="G1918" s="59" t="str">
        <f>INDEX(tblGemProv[Grootte],MATCH(tblGem[[#This Row],[Plaats]],tblGemProv[Gemeentenaam],0))</f>
        <v>Klein</v>
      </c>
      <c r="H1918" s="59" t="str">
        <f>INDEX(tblGemProv[Provincie],MATCH(tblGem[[#This Row],[Plaats]],tblGemProv[Gemeentenaam],0))</f>
        <v>Overijssel</v>
      </c>
      <c r="I1918" s="68">
        <f>INDEX(tblGemProv[InwonerAantal],MATCH(tblGem[[#This Row],[Plaats]],tblGemProv[Gemeentenaam],0))</f>
        <v>35796</v>
      </c>
      <c r="J1918" s="69">
        <f>tblGem[[#This Row],[Aantal]]/INDEX($N$5:$N$16,MATCH(tblGem[[#This Row],[Prov]],$M$5:$M$16,0))*100000</f>
        <v>0.52105903512024743</v>
      </c>
      <c r="K1918" s="69">
        <f>tblGem[[#This Row],[Aantal]]/tblGem[[#This Row],[Inwoners]]*100000</f>
        <v>16.761649346295677</v>
      </c>
    </row>
    <row r="1919" spans="2:11" x14ac:dyDescent="0.3">
      <c r="B1919" s="63">
        <v>43914</v>
      </c>
      <c r="C1919" s="66" t="s">
        <v>136</v>
      </c>
      <c r="D1919" s="65">
        <v>12.5</v>
      </c>
      <c r="E1919" s="66">
        <v>5</v>
      </c>
      <c r="F1919" s="79">
        <f>tblGem[[#This Row],[Aantal]]-SUMIFS(tblGem[Aantal],tblGem[Datum],tblGem[[#This Row],[Datum]]-1,tblGem[Plaats],tblGem[[#This Row],[Plaats]])</f>
        <v>0</v>
      </c>
      <c r="G1919" s="59" t="str">
        <f>INDEX(tblGemProv[Grootte],MATCH(tblGem[[#This Row],[Plaats]],tblGemProv[Gemeentenaam],0))</f>
        <v>Klein</v>
      </c>
      <c r="H1919" s="59" t="str">
        <f>INDEX(tblGemProv[Provincie],MATCH(tblGem[[#This Row],[Plaats]],tblGemProv[Gemeentenaam],0))</f>
        <v>Zuid-Holland</v>
      </c>
      <c r="I1919" s="68">
        <f>INDEX(tblGemProv[InwonerAantal],MATCH(tblGem[[#This Row],[Plaats]],tblGemProv[Gemeentenaam],0))</f>
        <v>39997</v>
      </c>
      <c r="J1919" s="69">
        <f>tblGem[[#This Row],[Aantal]]/INDEX($N$5:$N$16,MATCH(tblGem[[#This Row],[Prov]],$M$5:$M$16,0))*100000</f>
        <v>0.13713621191384553</v>
      </c>
      <c r="K1919" s="69">
        <f>tblGem[[#This Row],[Aantal]]/tblGem[[#This Row],[Inwoners]]*100000</f>
        <v>12.500937570317776</v>
      </c>
    </row>
    <row r="1920" spans="2:11" x14ac:dyDescent="0.3">
      <c r="B1920" s="63">
        <v>43914</v>
      </c>
      <c r="C1920" s="66" t="s">
        <v>137</v>
      </c>
      <c r="D1920" s="65">
        <v>60.1</v>
      </c>
      <c r="E1920" s="66">
        <v>55</v>
      </c>
      <c r="F1920" s="79">
        <f>tblGem[[#This Row],[Aantal]]-SUMIFS(tblGem[Aantal],tblGem[Datum],tblGem[[#This Row],[Datum]]-1,tblGem[Plaats],tblGem[[#This Row],[Plaats]])</f>
        <v>6</v>
      </c>
      <c r="G1920" s="59" t="str">
        <f>INDEX(tblGemProv[Grootte],MATCH(tblGem[[#This Row],[Plaats]],tblGemProv[Gemeentenaam],0))</f>
        <v>Middelgroot</v>
      </c>
      <c r="H1920" s="59" t="str">
        <f>INDEX(tblGemProv[Provincie],MATCH(tblGem[[#This Row],[Plaats]],tblGemProv[Gemeentenaam],0))</f>
        <v>Noord-Brabant</v>
      </c>
      <c r="I1920" s="68">
        <f>INDEX(tblGemProv[InwonerAantal],MATCH(tblGem[[#This Row],[Plaats]],tblGemProv[Gemeentenaam],0))</f>
        <v>90903</v>
      </c>
      <c r="J1920" s="69">
        <f>tblGem[[#This Row],[Aantal]]/INDEX($N$5:$N$16,MATCH(tblGem[[#This Row],[Prov]],$M$5:$M$16,0))*100000</f>
        <v>2.1753868035499146</v>
      </c>
      <c r="K1920" s="69">
        <f>tblGem[[#This Row],[Aantal]]/tblGem[[#This Row],[Inwoners]]*100000</f>
        <v>60.504053771602706</v>
      </c>
    </row>
    <row r="1921" spans="2:11" x14ac:dyDescent="0.3">
      <c r="B1921" s="63">
        <v>43914</v>
      </c>
      <c r="C1921" s="66" t="s">
        <v>138</v>
      </c>
      <c r="D1921" s="65">
        <v>6.5</v>
      </c>
      <c r="E1921" s="66">
        <v>2</v>
      </c>
      <c r="F1921" s="79">
        <f>tblGem[[#This Row],[Aantal]]-SUMIFS(tblGem[Aantal],tblGem[Datum],tblGem[[#This Row],[Datum]]-1,tblGem[Plaats],tblGem[[#This Row],[Plaats]])</f>
        <v>0</v>
      </c>
      <c r="G1921" s="59" t="str">
        <f>INDEX(tblGemProv[Grootte],MATCH(tblGem[[#This Row],[Plaats]],tblGemProv[Gemeentenaam],0))</f>
        <v>Klein</v>
      </c>
      <c r="H1921" s="59" t="str">
        <f>INDEX(tblGemProv[Provincie],MATCH(tblGem[[#This Row],[Plaats]],tblGemProv[Gemeentenaam],0))</f>
        <v>Zuid-Holland</v>
      </c>
      <c r="I1921" s="68">
        <f>INDEX(tblGemProv[InwonerAantal],MATCH(tblGem[[#This Row],[Plaats]],tblGemProv[Gemeentenaam],0))</f>
        <v>30677</v>
      </c>
      <c r="J1921" s="69">
        <f>tblGem[[#This Row],[Aantal]]/INDEX($N$5:$N$16,MATCH(tblGem[[#This Row],[Prov]],$M$5:$M$16,0))*100000</f>
        <v>5.4854484765538218E-2</v>
      </c>
      <c r="K1921" s="69">
        <f>tblGem[[#This Row],[Aantal]]/tblGem[[#This Row],[Inwoners]]*100000</f>
        <v>6.5195423281285647</v>
      </c>
    </row>
    <row r="1922" spans="2:11" x14ac:dyDescent="0.3">
      <c r="B1922" s="63">
        <v>43914</v>
      </c>
      <c r="C1922" s="66" t="s">
        <v>139</v>
      </c>
      <c r="D1922" s="65">
        <v>19.8</v>
      </c>
      <c r="E1922" s="66">
        <v>16</v>
      </c>
      <c r="F1922" s="79">
        <f>tblGem[[#This Row],[Aantal]]-SUMIFS(tblGem[Aantal],tblGem[Datum],tblGem[[#This Row],[Datum]]-1,tblGem[Plaats],tblGem[[#This Row],[Plaats]])</f>
        <v>1</v>
      </c>
      <c r="G1922" s="59" t="str">
        <f>INDEX(tblGemProv[Grootte],MATCH(tblGem[[#This Row],[Plaats]],tblGemProv[Gemeentenaam],0))</f>
        <v>Middelgroot</v>
      </c>
      <c r="H1922" s="59" t="str">
        <f>INDEX(tblGemProv[Provincie],MATCH(tblGem[[#This Row],[Plaats]],tblGemProv[Gemeentenaam],0))</f>
        <v>Overijssel</v>
      </c>
      <c r="I1922" s="68">
        <f>INDEX(tblGemProv[InwonerAantal],MATCH(tblGem[[#This Row],[Plaats]],tblGemProv[Gemeentenaam],0))</f>
        <v>80593</v>
      </c>
      <c r="J1922" s="69">
        <f>tblGem[[#This Row],[Aantal]]/INDEX($N$5:$N$16,MATCH(tblGem[[#This Row],[Prov]],$M$5:$M$16,0))*100000</f>
        <v>1.3894907603206597</v>
      </c>
      <c r="K1922" s="69">
        <f>tblGem[[#This Row],[Aantal]]/tblGem[[#This Row],[Inwoners]]*100000</f>
        <v>19.852840817440722</v>
      </c>
    </row>
    <row r="1923" spans="2:11" x14ac:dyDescent="0.3">
      <c r="B1923" s="63">
        <v>43914</v>
      </c>
      <c r="C1923" s="66" t="s">
        <v>140</v>
      </c>
      <c r="D1923" s="65">
        <v>2.1</v>
      </c>
      <c r="E1923" s="66">
        <v>1</v>
      </c>
      <c r="F1923" s="79">
        <f>tblGem[[#This Row],[Aantal]]-SUMIFS(tblGem[Aantal],tblGem[Datum],tblGem[[#This Row],[Datum]]-1,tblGem[Plaats],tblGem[[#This Row],[Plaats]])</f>
        <v>0</v>
      </c>
      <c r="G1923" s="59" t="str">
        <f>INDEX(tblGemProv[Grootte],MATCH(tblGem[[#This Row],[Plaats]],tblGemProv[Gemeentenaam],0))</f>
        <v>Klein</v>
      </c>
      <c r="H1923" s="59" t="str">
        <f>INDEX(tblGemProv[Provincie],MATCH(tblGem[[#This Row],[Plaats]],tblGemProv[Gemeentenaam],0))</f>
        <v>Groningen</v>
      </c>
      <c r="I1923" s="68">
        <f>INDEX(tblGemProv[InwonerAantal],MATCH(tblGem[[#This Row],[Plaats]],tblGemProv[Gemeentenaam],0))</f>
        <v>48019</v>
      </c>
      <c r="J1923" s="69">
        <f>tblGem[[#This Row],[Aantal]]/INDEX($N$5:$N$16,MATCH(tblGem[[#This Row],[Prov]],$M$5:$M$16,0))*100000</f>
        <v>0.17154335844156288</v>
      </c>
      <c r="K1923" s="69">
        <f>tblGem[[#This Row],[Aantal]]/tblGem[[#This Row],[Inwoners]]*100000</f>
        <v>2.0825090068514549</v>
      </c>
    </row>
    <row r="1924" spans="2:11" x14ac:dyDescent="0.3">
      <c r="B1924" s="63">
        <v>43914</v>
      </c>
      <c r="C1924" s="66" t="s">
        <v>141</v>
      </c>
      <c r="D1924" s="65">
        <v>66.7</v>
      </c>
      <c r="E1924" s="66">
        <v>11</v>
      </c>
      <c r="F1924" s="79">
        <f>tblGem[[#This Row],[Aantal]]-SUMIFS(tblGem[Aantal],tblGem[Datum],tblGem[[#This Row],[Datum]]-1,tblGem[Plaats],tblGem[[#This Row],[Plaats]])</f>
        <v>2</v>
      </c>
      <c r="G1924" s="59" t="str">
        <f>INDEX(tblGemProv[Grootte],MATCH(tblGem[[#This Row],[Plaats]],tblGemProv[Gemeentenaam],0))</f>
        <v>Klein</v>
      </c>
      <c r="H1924" s="59" t="str">
        <f>INDEX(tblGemProv[Provincie],MATCH(tblGem[[#This Row],[Plaats]],tblGemProv[Gemeentenaam],0))</f>
        <v>Gelderland</v>
      </c>
      <c r="I1924" s="68">
        <f>INDEX(tblGemProv[InwonerAantal],MATCH(tblGem[[#This Row],[Plaats]],tblGemProv[Gemeentenaam],0))</f>
        <v>16462</v>
      </c>
      <c r="J1924" s="69">
        <f>tblGem[[#This Row],[Aantal]]/INDEX($N$5:$N$16,MATCH(tblGem[[#This Row],[Prov]],$M$5:$M$16,0))*100000</f>
        <v>0.53395388483003037</v>
      </c>
      <c r="K1924" s="69">
        <f>tblGem[[#This Row],[Aantal]]/tblGem[[#This Row],[Inwoners]]*100000</f>
        <v>66.820556432997208</v>
      </c>
    </row>
    <row r="1925" spans="2:11" x14ac:dyDescent="0.3">
      <c r="B1925" s="63">
        <v>43914</v>
      </c>
      <c r="C1925" s="66" t="s">
        <v>142</v>
      </c>
      <c r="D1925" s="65">
        <v>43</v>
      </c>
      <c r="E1925" s="66">
        <v>19</v>
      </c>
      <c r="F1925" s="79">
        <f>tblGem[[#This Row],[Aantal]]-SUMIFS(tblGem[Aantal],tblGem[Datum],tblGem[[#This Row],[Datum]]-1,tblGem[Plaats],tblGem[[#This Row],[Plaats]])</f>
        <v>3</v>
      </c>
      <c r="G1925" s="59" t="str">
        <f>INDEX(tblGemProv[Grootte],MATCH(tblGem[[#This Row],[Plaats]],tblGemProv[Gemeentenaam],0))</f>
        <v>Klein</v>
      </c>
      <c r="H1925" s="59" t="str">
        <f>INDEX(tblGemProv[Provincie],MATCH(tblGem[[#This Row],[Plaats]],tblGemProv[Gemeentenaam],0))</f>
        <v>Noord-Brabant</v>
      </c>
      <c r="I1925" s="68">
        <f>INDEX(tblGemProv[InwonerAantal],MATCH(tblGem[[#This Row],[Plaats]],tblGemProv[Gemeentenaam],0))</f>
        <v>43723</v>
      </c>
      <c r="J1925" s="69">
        <f>tblGem[[#This Row],[Aantal]]/INDEX($N$5:$N$16,MATCH(tblGem[[#This Row],[Prov]],$M$5:$M$16,0))*100000</f>
        <v>0.75149725940815237</v>
      </c>
      <c r="K1925" s="69">
        <f>tblGem[[#This Row],[Aantal]]/tblGem[[#This Row],[Inwoners]]*100000</f>
        <v>43.455389611874757</v>
      </c>
    </row>
    <row r="1926" spans="2:11" x14ac:dyDescent="0.3">
      <c r="B1926" s="63">
        <v>43914</v>
      </c>
      <c r="C1926" s="66" t="s">
        <v>143</v>
      </c>
      <c r="D1926" s="65">
        <v>13.7</v>
      </c>
      <c r="E1926" s="66">
        <v>3</v>
      </c>
      <c r="F1926" s="79">
        <f>tblGem[[#This Row],[Aantal]]-SUMIFS(tblGem[Aantal],tblGem[Datum],tblGem[[#This Row],[Datum]]-1,tblGem[Plaats],tblGem[[#This Row],[Plaats]])</f>
        <v>1</v>
      </c>
      <c r="G1926" s="59" t="str">
        <f>INDEX(tblGemProv[Grootte],MATCH(tblGem[[#This Row],[Plaats]],tblGemProv[Gemeentenaam],0))</f>
        <v>Klein</v>
      </c>
      <c r="H1926" s="59" t="str">
        <f>INDEX(tblGemProv[Provincie],MATCH(tblGem[[#This Row],[Plaats]],tblGemProv[Gemeentenaam],0))</f>
        <v>Zuid-Holland</v>
      </c>
      <c r="I1926" s="68">
        <f>INDEX(tblGemProv[InwonerAantal],MATCH(tblGem[[#This Row],[Plaats]],tblGemProv[Gemeentenaam],0))</f>
        <v>21812</v>
      </c>
      <c r="J1926" s="69">
        <f>tblGem[[#This Row],[Aantal]]/INDEX($N$5:$N$16,MATCH(tblGem[[#This Row],[Prov]],$M$5:$M$16,0))*100000</f>
        <v>8.2281727148307338E-2</v>
      </c>
      <c r="K1926" s="69">
        <f>tblGem[[#This Row],[Aantal]]/tblGem[[#This Row],[Inwoners]]*100000</f>
        <v>13.753896937465615</v>
      </c>
    </row>
    <row r="1927" spans="2:11" x14ac:dyDescent="0.3">
      <c r="B1927" s="63">
        <v>43914</v>
      </c>
      <c r="C1927" s="66" t="s">
        <v>144</v>
      </c>
      <c r="D1927" s="65">
        <v>52.2</v>
      </c>
      <c r="E1927" s="66">
        <v>8</v>
      </c>
      <c r="F1927" s="79">
        <f>tblGem[[#This Row],[Aantal]]-SUMIFS(tblGem[Aantal],tblGem[Datum],tblGem[[#This Row],[Datum]]-1,tblGem[Plaats],tblGem[[#This Row],[Plaats]])</f>
        <v>1</v>
      </c>
      <c r="G1927" s="59" t="str">
        <f>INDEX(tblGemProv[Grootte],MATCH(tblGem[[#This Row],[Plaats]],tblGemProv[Gemeentenaam],0))</f>
        <v>Klein</v>
      </c>
      <c r="H1927" s="59" t="str">
        <f>INDEX(tblGemProv[Provincie],MATCH(tblGem[[#This Row],[Plaats]],tblGemProv[Gemeentenaam],0))</f>
        <v>Noord-Brabant</v>
      </c>
      <c r="I1927" s="68">
        <f>INDEX(tblGemProv[InwonerAantal],MATCH(tblGem[[#This Row],[Plaats]],tblGemProv[Gemeentenaam],0))</f>
        <v>15366</v>
      </c>
      <c r="J1927" s="69">
        <f>tblGem[[#This Row],[Aantal]]/INDEX($N$5:$N$16,MATCH(tblGem[[#This Row],[Prov]],$M$5:$M$16,0))*100000</f>
        <v>0.31641989869816944</v>
      </c>
      <c r="K1927" s="69">
        <f>tblGem[[#This Row],[Aantal]]/tblGem[[#This Row],[Inwoners]]*100000</f>
        <v>52.062996225432776</v>
      </c>
    </row>
    <row r="1928" spans="2:11" x14ac:dyDescent="0.3">
      <c r="B1928" s="63">
        <v>43914</v>
      </c>
      <c r="C1928" s="66" t="s">
        <v>145</v>
      </c>
      <c r="D1928" s="65">
        <v>7.8</v>
      </c>
      <c r="E1928" s="66">
        <v>7</v>
      </c>
      <c r="F1928" s="79">
        <f>tblGem[[#This Row],[Aantal]]-SUMIFS(tblGem[Aantal],tblGem[Datum],tblGem[[#This Row],[Datum]]-1,tblGem[Plaats],tblGem[[#This Row],[Plaats]])</f>
        <v>0</v>
      </c>
      <c r="G1928" s="59" t="str">
        <f>INDEX(tblGemProv[Grootte],MATCH(tblGem[[#This Row],[Plaats]],tblGemProv[Gemeentenaam],0))</f>
        <v>Middelgroot</v>
      </c>
      <c r="H1928" s="59" t="str">
        <f>INDEX(tblGemProv[Provincie],MATCH(tblGem[[#This Row],[Plaats]],tblGemProv[Gemeentenaam],0))</f>
        <v>Noord-Holland</v>
      </c>
      <c r="I1928" s="68">
        <f>INDEX(tblGemProv[InwonerAantal],MATCH(tblGem[[#This Row],[Plaats]],tblGemProv[Gemeentenaam],0))</f>
        <v>89521</v>
      </c>
      <c r="J1928" s="69">
        <f>tblGem[[#This Row],[Aantal]]/INDEX($N$5:$N$16,MATCH(tblGem[[#This Row],[Prov]],$M$5:$M$16,0))*100000</f>
        <v>0.24724655638528362</v>
      </c>
      <c r="K1928" s="69">
        <f>tblGem[[#This Row],[Aantal]]/tblGem[[#This Row],[Inwoners]]*100000</f>
        <v>7.8193943320561656</v>
      </c>
    </row>
    <row r="1929" spans="2:11" x14ac:dyDescent="0.3">
      <c r="B1929" s="63">
        <v>43914</v>
      </c>
      <c r="C1929" s="66" t="s">
        <v>146</v>
      </c>
      <c r="D1929" s="65">
        <v>35.799999999999997</v>
      </c>
      <c r="E1929" s="66">
        <v>31</v>
      </c>
      <c r="F1929" s="79">
        <f>tblGem[[#This Row],[Aantal]]-SUMIFS(tblGem[Aantal],tblGem[Datum],tblGem[[#This Row],[Datum]]-1,tblGem[Plaats],tblGem[[#This Row],[Plaats]])</f>
        <v>8</v>
      </c>
      <c r="G1929" s="59" t="str">
        <f>INDEX(tblGemProv[Grootte],MATCH(tblGem[[#This Row],[Plaats]],tblGemProv[Gemeentenaam],0))</f>
        <v>Middelgroot</v>
      </c>
      <c r="H1929" s="59" t="str">
        <f>INDEX(tblGemProv[Provincie],MATCH(tblGem[[#This Row],[Plaats]],tblGemProv[Gemeentenaam],0))</f>
        <v>Zuid-Holland</v>
      </c>
      <c r="I1929" s="68">
        <f>INDEX(tblGemProv[InwonerAantal],MATCH(tblGem[[#This Row],[Plaats]],tblGemProv[Gemeentenaam],0))</f>
        <v>86115</v>
      </c>
      <c r="J1929" s="69">
        <f>tblGem[[#This Row],[Aantal]]/INDEX($N$5:$N$16,MATCH(tblGem[[#This Row],[Prov]],$M$5:$M$16,0))*100000</f>
        <v>0.85024451386584243</v>
      </c>
      <c r="K1929" s="69">
        <f>tblGem[[#This Row],[Aantal]]/tblGem[[#This Row],[Inwoners]]*100000</f>
        <v>35.99837426696859</v>
      </c>
    </row>
    <row r="1930" spans="2:11" x14ac:dyDescent="0.3">
      <c r="B1930" s="63">
        <v>43914</v>
      </c>
      <c r="C1930" s="66" t="s">
        <v>147</v>
      </c>
      <c r="D1930" s="65">
        <v>14.3</v>
      </c>
      <c r="E1930" s="66">
        <v>5</v>
      </c>
      <c r="F1930" s="79">
        <f>tblGem[[#This Row],[Aantal]]-SUMIFS(tblGem[Aantal],tblGem[Datum],tblGem[[#This Row],[Datum]]-1,tblGem[Plaats],tblGem[[#This Row],[Plaats]])</f>
        <v>0</v>
      </c>
      <c r="G1930" s="59" t="str">
        <f>INDEX(tblGemProv[Grootte],MATCH(tblGem[[#This Row],[Plaats]],tblGemProv[Gemeentenaam],0))</f>
        <v>Klein</v>
      </c>
      <c r="H1930" s="59" t="str">
        <f>INDEX(tblGemProv[Provincie],MATCH(tblGem[[#This Row],[Plaats]],tblGemProv[Gemeentenaam],0))</f>
        <v>Overijssel</v>
      </c>
      <c r="I1930" s="68">
        <f>INDEX(tblGemProv[InwonerAantal],MATCH(tblGem[[#This Row],[Plaats]],tblGemProv[Gemeentenaam],0))</f>
        <v>34930</v>
      </c>
      <c r="J1930" s="69">
        <f>tblGem[[#This Row],[Aantal]]/INDEX($N$5:$N$16,MATCH(tblGem[[#This Row],[Prov]],$M$5:$M$16,0))*100000</f>
        <v>0.43421586260020617</v>
      </c>
      <c r="K1930" s="69">
        <f>tblGem[[#This Row],[Aantal]]/tblGem[[#This Row],[Inwoners]]*100000</f>
        <v>14.314342971657601</v>
      </c>
    </row>
    <row r="1931" spans="2:11" x14ac:dyDescent="0.3">
      <c r="B1931" s="63">
        <v>43914</v>
      </c>
      <c r="C1931" s="66" t="s">
        <v>148</v>
      </c>
      <c r="D1931" s="65">
        <v>20.9</v>
      </c>
      <c r="E1931" s="66">
        <v>10</v>
      </c>
      <c r="F1931" s="79">
        <f>tblGem[[#This Row],[Aantal]]-SUMIFS(tblGem[Aantal],tblGem[Datum],tblGem[[#This Row],[Datum]]-1,tblGem[Plaats],tblGem[[#This Row],[Plaats]])</f>
        <v>2</v>
      </c>
      <c r="G1931" s="59" t="str">
        <f>INDEX(tblGemProv[Grootte],MATCH(tblGem[[#This Row],[Plaats]],tblGemProv[Gemeentenaam],0))</f>
        <v>Klein</v>
      </c>
      <c r="H1931" s="59" t="str">
        <f>INDEX(tblGemProv[Provincie],MATCH(tblGem[[#This Row],[Plaats]],tblGemProv[Gemeentenaam],0))</f>
        <v>Noord-Holland</v>
      </c>
      <c r="I1931" s="68">
        <f>INDEX(tblGemProv[InwonerAantal],MATCH(tblGem[[#This Row],[Plaats]],tblGemProv[Gemeentenaam],0))</f>
        <v>47681</v>
      </c>
      <c r="J1931" s="69">
        <f>tblGem[[#This Row],[Aantal]]/INDEX($N$5:$N$16,MATCH(tblGem[[#This Row],[Prov]],$M$5:$M$16,0))*100000</f>
        <v>0.35320936626469085</v>
      </c>
      <c r="K1931" s="69">
        <f>tblGem[[#This Row],[Aantal]]/tblGem[[#This Row],[Inwoners]]*100000</f>
        <v>20.972714498437533</v>
      </c>
    </row>
    <row r="1932" spans="2:11" x14ac:dyDescent="0.3">
      <c r="B1932" s="63">
        <v>43914</v>
      </c>
      <c r="C1932" s="66" t="s">
        <v>149</v>
      </c>
      <c r="D1932" s="65">
        <v>10.8</v>
      </c>
      <c r="E1932" s="66">
        <v>6</v>
      </c>
      <c r="F1932" s="79">
        <f>tblGem[[#This Row],[Aantal]]-SUMIFS(tblGem[Aantal],tblGem[Datum],tblGem[[#This Row],[Datum]]-1,tblGem[Plaats],tblGem[[#This Row],[Plaats]])</f>
        <v>1</v>
      </c>
      <c r="G1932" s="59" t="str">
        <f>INDEX(tblGemProv[Grootte],MATCH(tblGem[[#This Row],[Plaats]],tblGemProv[Gemeentenaam],0))</f>
        <v>Middelgroot</v>
      </c>
      <c r="H1932" s="59" t="str">
        <f>INDEX(tblGemProv[Provincie],MATCH(tblGem[[#This Row],[Plaats]],tblGemProv[Gemeentenaam],0))</f>
        <v>Drenthe</v>
      </c>
      <c r="I1932" s="68">
        <f>INDEX(tblGemProv[InwonerAantal],MATCH(tblGem[[#This Row],[Plaats]],tblGemProv[Gemeentenaam],0))</f>
        <v>55677</v>
      </c>
      <c r="J1932" s="69">
        <f>tblGem[[#This Row],[Aantal]]/INDEX($N$5:$N$16,MATCH(tblGem[[#This Row],[Prov]],$M$5:$M$16,0))*100000</f>
        <v>1.2192643771591141</v>
      </c>
      <c r="K1932" s="69">
        <f>tblGem[[#This Row],[Aantal]]/tblGem[[#This Row],[Inwoners]]*100000</f>
        <v>10.776442696265962</v>
      </c>
    </row>
    <row r="1933" spans="2:11" x14ac:dyDescent="0.3">
      <c r="B1933" s="63">
        <v>43914</v>
      </c>
      <c r="C1933" s="66" t="s">
        <v>150</v>
      </c>
      <c r="D1933" s="65">
        <v>16.399999999999999</v>
      </c>
      <c r="E1933" s="66">
        <v>12</v>
      </c>
      <c r="F1933" s="79">
        <f>tblGem[[#This Row],[Aantal]]-SUMIFS(tblGem[Aantal],tblGem[Datum],tblGem[[#This Row],[Datum]]-1,tblGem[Plaats],tblGem[[#This Row],[Plaats]])</f>
        <v>1</v>
      </c>
      <c r="G1933" s="59" t="str">
        <f>INDEX(tblGemProv[Grootte],MATCH(tblGem[[#This Row],[Plaats]],tblGemProv[Gemeentenaam],0))</f>
        <v>Middelgroot</v>
      </c>
      <c r="H1933" s="59" t="str">
        <f>INDEX(tblGemProv[Provincie],MATCH(tblGem[[#This Row],[Plaats]],tblGemProv[Gemeentenaam],0))</f>
        <v>Noord-Holland</v>
      </c>
      <c r="I1933" s="68">
        <f>INDEX(tblGemProv[InwonerAantal],MATCH(tblGem[[#This Row],[Plaats]],tblGemProv[Gemeentenaam],0))</f>
        <v>72806</v>
      </c>
      <c r="J1933" s="69">
        <f>tblGem[[#This Row],[Aantal]]/INDEX($N$5:$N$16,MATCH(tblGem[[#This Row],[Prov]],$M$5:$M$16,0))*100000</f>
        <v>0.42385123951762899</v>
      </c>
      <c r="K1933" s="69">
        <f>tblGem[[#This Row],[Aantal]]/tblGem[[#This Row],[Inwoners]]*100000</f>
        <v>16.482158063895834</v>
      </c>
    </row>
    <row r="1934" spans="2:11" x14ac:dyDescent="0.3">
      <c r="B1934" s="63">
        <v>43914</v>
      </c>
      <c r="C1934" s="66" t="s">
        <v>151</v>
      </c>
      <c r="D1934" s="65">
        <v>40.200000000000003</v>
      </c>
      <c r="E1934" s="66">
        <v>17</v>
      </c>
      <c r="F1934" s="79">
        <f>tblGem[[#This Row],[Aantal]]-SUMIFS(tblGem[Aantal],tblGem[Datum],tblGem[[#This Row],[Datum]]-1,tblGem[Plaats],tblGem[[#This Row],[Plaats]])</f>
        <v>1</v>
      </c>
      <c r="G1934" s="59" t="str">
        <f>INDEX(tblGemProv[Grootte],MATCH(tblGem[[#This Row],[Plaats]],tblGemProv[Gemeentenaam],0))</f>
        <v>Klein</v>
      </c>
      <c r="H1934" s="59" t="str">
        <f>INDEX(tblGemProv[Provincie],MATCH(tblGem[[#This Row],[Plaats]],tblGemProv[Gemeentenaam],0))</f>
        <v>Limburg</v>
      </c>
      <c r="I1934" s="68">
        <f>INDEX(tblGemProv[InwonerAantal],MATCH(tblGem[[#This Row],[Plaats]],tblGemProv[Gemeentenaam],0))</f>
        <v>42271</v>
      </c>
      <c r="J1934" s="69">
        <f>tblGem[[#This Row],[Aantal]]/INDEX($N$5:$N$16,MATCH(tblGem[[#This Row],[Prov]],$M$5:$M$16,0))*100000</f>
        <v>1.5216640201647336</v>
      </c>
      <c r="K1934" s="69">
        <f>tblGem[[#This Row],[Aantal]]/tblGem[[#This Row],[Inwoners]]*100000</f>
        <v>40.21669702633011</v>
      </c>
    </row>
    <row r="1935" spans="2:11" x14ac:dyDescent="0.3">
      <c r="B1935" s="63">
        <v>43914</v>
      </c>
      <c r="C1935" s="66" t="s">
        <v>152</v>
      </c>
      <c r="D1935" s="65">
        <v>58.1</v>
      </c>
      <c r="E1935" s="66">
        <v>29</v>
      </c>
      <c r="F1935" s="79">
        <f>tblGem[[#This Row],[Aantal]]-SUMIFS(tblGem[Aantal],tblGem[Datum],tblGem[[#This Row],[Datum]]-1,tblGem[Plaats],tblGem[[#This Row],[Plaats]])</f>
        <v>4</v>
      </c>
      <c r="G1935" s="59" t="str">
        <f>INDEX(tblGemProv[Grootte],MATCH(tblGem[[#This Row],[Plaats]],tblGemProv[Gemeentenaam],0))</f>
        <v>Klein</v>
      </c>
      <c r="H1935" s="59" t="str">
        <f>INDEX(tblGemProv[Provincie],MATCH(tblGem[[#This Row],[Plaats]],tblGemProv[Gemeentenaam],0))</f>
        <v>Utrecht</v>
      </c>
      <c r="I1935" s="68">
        <f>INDEX(tblGemProv[InwonerAantal],MATCH(tblGem[[#This Row],[Plaats]],tblGemProv[Gemeentenaam],0))</f>
        <v>49579</v>
      </c>
      <c r="J1935" s="69">
        <f>tblGem[[#This Row],[Aantal]]/INDEX($N$5:$N$16,MATCH(tblGem[[#This Row],[Prov]],$M$5:$M$16,0))*100000</f>
        <v>2.1796022301088751</v>
      </c>
      <c r="K1935" s="69">
        <f>tblGem[[#This Row],[Aantal]]/tblGem[[#This Row],[Inwoners]]*100000</f>
        <v>58.49250690816676</v>
      </c>
    </row>
    <row r="1936" spans="2:11" x14ac:dyDescent="0.3">
      <c r="B1936" s="63">
        <v>43914</v>
      </c>
      <c r="C1936" s="66" t="s">
        <v>153</v>
      </c>
      <c r="D1936" s="65">
        <v>7.3</v>
      </c>
      <c r="E1936" s="66">
        <v>3</v>
      </c>
      <c r="F1936" s="79">
        <f>tblGem[[#This Row],[Aantal]]-SUMIFS(tblGem[Aantal],tblGem[Datum],tblGem[[#This Row],[Datum]]-1,tblGem[Plaats],tblGem[[#This Row],[Plaats]])</f>
        <v>0</v>
      </c>
      <c r="G1936" s="59" t="str">
        <f>INDEX(tblGemProv[Grootte],MATCH(tblGem[[#This Row],[Plaats]],tblGemProv[Gemeentenaam],0))</f>
        <v>Klein</v>
      </c>
      <c r="H1936" s="59" t="str">
        <f>INDEX(tblGemProv[Provincie],MATCH(tblGem[[#This Row],[Plaats]],tblGemProv[Gemeentenaam],0))</f>
        <v>Noord-Holland</v>
      </c>
      <c r="I1936" s="68">
        <f>INDEX(tblGemProv[InwonerAantal],MATCH(tblGem[[#This Row],[Plaats]],tblGemProv[Gemeentenaam],0))</f>
        <v>41369</v>
      </c>
      <c r="J1936" s="69">
        <f>tblGem[[#This Row],[Aantal]]/INDEX($N$5:$N$16,MATCH(tblGem[[#This Row],[Prov]],$M$5:$M$16,0))*100000</f>
        <v>0.10596280987940725</v>
      </c>
      <c r="K1936" s="69">
        <f>tblGem[[#This Row],[Aantal]]/tblGem[[#This Row],[Inwoners]]*100000</f>
        <v>7.2518069085547152</v>
      </c>
    </row>
    <row r="1937" spans="2:11" x14ac:dyDescent="0.3">
      <c r="B1937" s="63">
        <v>43914</v>
      </c>
      <c r="C1937" s="66" t="s">
        <v>154</v>
      </c>
      <c r="D1937" s="65">
        <v>0</v>
      </c>
      <c r="E1937" s="66">
        <v>0</v>
      </c>
      <c r="F1937" s="79">
        <f>tblGem[[#This Row],[Aantal]]-SUMIFS(tblGem[Aantal],tblGem[Datum],tblGem[[#This Row],[Datum]]-1,tblGem[Plaats],tblGem[[#This Row],[Plaats]])</f>
        <v>0</v>
      </c>
      <c r="G1937" s="59" t="str">
        <f>INDEX(tblGemProv[Grootte],MATCH(tblGem[[#This Row],[Plaats]],tblGemProv[Gemeentenaam],0))</f>
        <v>Klein</v>
      </c>
      <c r="H1937" s="59" t="str">
        <f>INDEX(tblGemProv[Provincie],MATCH(tblGem[[#This Row],[Plaats]],tblGemProv[Gemeentenaam],0))</f>
        <v>Zeeland</v>
      </c>
      <c r="I1937" s="68">
        <f>INDEX(tblGemProv[InwonerAantal],MATCH(tblGem[[#This Row],[Plaats]],tblGemProv[Gemeentenaam],0))</f>
        <v>27472</v>
      </c>
      <c r="J1937" s="69">
        <f>tblGem[[#This Row],[Aantal]]/INDEX($N$5:$N$16,MATCH(tblGem[[#This Row],[Prov]],$M$5:$M$16,0))*100000</f>
        <v>0</v>
      </c>
      <c r="K1937" s="69">
        <f>tblGem[[#This Row],[Aantal]]/tblGem[[#This Row],[Inwoners]]*100000</f>
        <v>0</v>
      </c>
    </row>
    <row r="1938" spans="2:11" x14ac:dyDescent="0.3">
      <c r="B1938" s="63">
        <v>43914</v>
      </c>
      <c r="C1938" s="66" t="s">
        <v>155</v>
      </c>
      <c r="D1938" s="65">
        <v>46.8</v>
      </c>
      <c r="E1938" s="66">
        <v>16</v>
      </c>
      <c r="F1938" s="79">
        <f>tblGem[[#This Row],[Aantal]]-SUMIFS(tblGem[Aantal],tblGem[Datum],tblGem[[#This Row],[Datum]]-1,tblGem[Plaats],tblGem[[#This Row],[Plaats]])</f>
        <v>0</v>
      </c>
      <c r="G1938" s="59" t="str">
        <f>INDEX(tblGemProv[Grootte],MATCH(tblGem[[#This Row],[Plaats]],tblGemProv[Gemeentenaam],0))</f>
        <v>Klein</v>
      </c>
      <c r="H1938" s="59" t="str">
        <f>INDEX(tblGemProv[Provincie],MATCH(tblGem[[#This Row],[Plaats]],tblGemProv[Gemeentenaam],0))</f>
        <v>Utrecht</v>
      </c>
      <c r="I1938" s="68">
        <f>INDEX(tblGemProv[InwonerAantal],MATCH(tblGem[[#This Row],[Plaats]],tblGemProv[Gemeentenaam],0))</f>
        <v>34302</v>
      </c>
      <c r="J1938" s="69">
        <f>tblGem[[#This Row],[Aantal]]/INDEX($N$5:$N$16,MATCH(tblGem[[#This Row],[Prov]],$M$5:$M$16,0))*100000</f>
        <v>1.2025391614393792</v>
      </c>
      <c r="K1938" s="69">
        <f>tblGem[[#This Row],[Aantal]]/tblGem[[#This Row],[Inwoners]]*100000</f>
        <v>46.644510524167686</v>
      </c>
    </row>
    <row r="1939" spans="2:11" x14ac:dyDescent="0.3">
      <c r="B1939" s="63">
        <v>43914</v>
      </c>
      <c r="C1939" s="66" t="s">
        <v>156</v>
      </c>
      <c r="D1939" s="65">
        <v>14.9</v>
      </c>
      <c r="E1939" s="66">
        <v>4</v>
      </c>
      <c r="F1939" s="79">
        <f>tblGem[[#This Row],[Aantal]]-SUMIFS(tblGem[Aantal],tblGem[Datum],tblGem[[#This Row],[Datum]]-1,tblGem[Plaats],tblGem[[#This Row],[Plaats]])</f>
        <v>2</v>
      </c>
      <c r="G1939" s="59" t="str">
        <f>INDEX(tblGemProv[Grootte],MATCH(tblGem[[#This Row],[Plaats]],tblGemProv[Gemeentenaam],0))</f>
        <v>Klein</v>
      </c>
      <c r="H1939" s="59" t="str">
        <f>INDEX(tblGemProv[Provincie],MATCH(tblGem[[#This Row],[Plaats]],tblGemProv[Gemeentenaam],0))</f>
        <v>Zuid-Holland</v>
      </c>
      <c r="I1939" s="68">
        <f>INDEX(tblGemProv[InwonerAantal],MATCH(tblGem[[#This Row],[Plaats]],tblGemProv[Gemeentenaam],0))</f>
        <v>26625</v>
      </c>
      <c r="J1939" s="69">
        <f>tblGem[[#This Row],[Aantal]]/INDEX($N$5:$N$16,MATCH(tblGem[[#This Row],[Prov]],$M$5:$M$16,0))*100000</f>
        <v>0.10970896953107644</v>
      </c>
      <c r="K1939" s="69">
        <f>tblGem[[#This Row],[Aantal]]/tblGem[[#This Row],[Inwoners]]*100000</f>
        <v>15.023474178403756</v>
      </c>
    </row>
    <row r="1940" spans="2:11" x14ac:dyDescent="0.3">
      <c r="B1940" s="63">
        <v>43914</v>
      </c>
      <c r="C1940" s="66" t="s">
        <v>157</v>
      </c>
      <c r="D1940" s="65">
        <v>37.200000000000003</v>
      </c>
      <c r="E1940" s="66">
        <v>20</v>
      </c>
      <c r="F1940" s="79">
        <f>tblGem[[#This Row],[Aantal]]-SUMIFS(tblGem[Aantal],tblGem[Datum],tblGem[[#This Row],[Datum]]-1,tblGem[Plaats],tblGem[[#This Row],[Plaats]])</f>
        <v>3</v>
      </c>
      <c r="G1940" s="59" t="str">
        <f>INDEX(tblGemProv[Grootte],MATCH(tblGem[[#This Row],[Plaats]],tblGemProv[Gemeentenaam],0))</f>
        <v>Middelgroot</v>
      </c>
      <c r="H1940" s="59" t="str">
        <f>INDEX(tblGemProv[Provincie],MATCH(tblGem[[#This Row],[Plaats]],tblGemProv[Gemeentenaam],0))</f>
        <v>Overijssel</v>
      </c>
      <c r="I1940" s="68">
        <f>INDEX(tblGemProv[InwonerAantal],MATCH(tblGem[[#This Row],[Plaats]],tblGemProv[Gemeentenaam],0))</f>
        <v>53259</v>
      </c>
      <c r="J1940" s="69">
        <f>tblGem[[#This Row],[Aantal]]/INDEX($N$5:$N$16,MATCH(tblGem[[#This Row],[Prov]],$M$5:$M$16,0))*100000</f>
        <v>1.7368634504008247</v>
      </c>
      <c r="K1940" s="69">
        <f>tblGem[[#This Row],[Aantal]]/tblGem[[#This Row],[Inwoners]]*100000</f>
        <v>37.552338571884562</v>
      </c>
    </row>
    <row r="1941" spans="2:11" x14ac:dyDescent="0.3">
      <c r="B1941" s="63">
        <v>43914</v>
      </c>
      <c r="C1941" s="66" t="s">
        <v>158</v>
      </c>
      <c r="D1941" s="65">
        <v>15.6</v>
      </c>
      <c r="E1941" s="66">
        <v>2</v>
      </c>
      <c r="F1941" s="79">
        <f>tblGem[[#This Row],[Aantal]]-SUMIFS(tblGem[Aantal],tblGem[Datum],tblGem[[#This Row],[Datum]]-1,tblGem[Plaats],tblGem[[#This Row],[Plaats]])</f>
        <v>0</v>
      </c>
      <c r="G1941" s="59" t="str">
        <f>INDEX(tblGemProv[Grootte],MATCH(tblGem[[#This Row],[Plaats]],tblGemProv[Gemeentenaam],0))</f>
        <v>Klein</v>
      </c>
      <c r="H1941" s="59" t="str">
        <f>INDEX(tblGemProv[Provincie],MATCH(tblGem[[#This Row],[Plaats]],tblGemProv[Gemeentenaam],0))</f>
        <v>Zeeland</v>
      </c>
      <c r="I1941" s="68">
        <f>INDEX(tblGemProv[InwonerAantal],MATCH(tblGem[[#This Row],[Plaats]],tblGemProv[Gemeentenaam],0))</f>
        <v>12720</v>
      </c>
      <c r="J1941" s="69">
        <f>tblGem[[#This Row],[Aantal]]/INDEX($N$5:$N$16,MATCH(tblGem[[#This Row],[Prov]],$M$5:$M$16,0))*100000</f>
        <v>0.52314388549426627</v>
      </c>
      <c r="K1941" s="69">
        <f>tblGem[[#This Row],[Aantal]]/tblGem[[#This Row],[Inwoners]]*100000</f>
        <v>15.723270440251572</v>
      </c>
    </row>
    <row r="1942" spans="2:11" x14ac:dyDescent="0.3">
      <c r="B1942" s="63">
        <v>43914</v>
      </c>
      <c r="C1942" s="66" t="s">
        <v>159</v>
      </c>
      <c r="D1942" s="65">
        <v>9.1999999999999993</v>
      </c>
      <c r="E1942" s="66">
        <v>6</v>
      </c>
      <c r="F1942" s="79">
        <f>tblGem[[#This Row],[Aantal]]-SUMIFS(tblGem[Aantal],tblGem[Datum],tblGem[[#This Row],[Datum]]-1,tblGem[Plaats],tblGem[[#This Row],[Plaats]])</f>
        <v>0</v>
      </c>
      <c r="G1942" s="59" t="str">
        <f>INDEX(tblGemProv[Grootte],MATCH(tblGem[[#This Row],[Plaats]],tblGemProv[Gemeentenaam],0))</f>
        <v>Middelgroot</v>
      </c>
      <c r="H1942" s="59" t="str">
        <f>INDEX(tblGemProv[Provincie],MATCH(tblGem[[#This Row],[Plaats]],tblGemProv[Gemeentenaam],0))</f>
        <v>Zuid-Holland</v>
      </c>
      <c r="I1942" s="68">
        <f>INDEX(tblGemProv[InwonerAantal],MATCH(tblGem[[#This Row],[Plaats]],tblGemProv[Gemeentenaam],0))</f>
        <v>64956</v>
      </c>
      <c r="J1942" s="69">
        <f>tblGem[[#This Row],[Aantal]]/INDEX($N$5:$N$16,MATCH(tblGem[[#This Row],[Prov]],$M$5:$M$16,0))*100000</f>
        <v>0.16456345429661468</v>
      </c>
      <c r="K1942" s="69">
        <f>tblGem[[#This Row],[Aantal]]/tblGem[[#This Row],[Inwoners]]*100000</f>
        <v>9.2370219841123227</v>
      </c>
    </row>
    <row r="1943" spans="2:11" x14ac:dyDescent="0.3">
      <c r="B1943" s="63">
        <v>43914</v>
      </c>
      <c r="C1943" s="66" t="s">
        <v>160</v>
      </c>
      <c r="D1943" s="65">
        <v>37.200000000000003</v>
      </c>
      <c r="E1943" s="66">
        <v>17</v>
      </c>
      <c r="F1943" s="79">
        <f>tblGem[[#This Row],[Aantal]]-SUMIFS(tblGem[Aantal],tblGem[Datum],tblGem[[#This Row],[Datum]]-1,tblGem[Plaats],tblGem[[#This Row],[Plaats]])</f>
        <v>9</v>
      </c>
      <c r="G1943" s="59" t="str">
        <f>INDEX(tblGemProv[Grootte],MATCH(tblGem[[#This Row],[Plaats]],tblGemProv[Gemeentenaam],0))</f>
        <v>Klein</v>
      </c>
      <c r="H1943" s="59" t="str">
        <f>INDEX(tblGemProv[Provincie],MATCH(tblGem[[#This Row],[Plaats]],tblGemProv[Gemeentenaam],0))</f>
        <v>Limburg</v>
      </c>
      <c r="I1943" s="68">
        <f>INDEX(tblGemProv[InwonerAantal],MATCH(tblGem[[#This Row],[Plaats]],tblGemProv[Gemeentenaam],0))</f>
        <v>45823</v>
      </c>
      <c r="J1943" s="69">
        <f>tblGem[[#This Row],[Aantal]]/INDEX($N$5:$N$16,MATCH(tblGem[[#This Row],[Prov]],$M$5:$M$16,0))*100000</f>
        <v>1.5216640201647336</v>
      </c>
      <c r="K1943" s="69">
        <f>tblGem[[#This Row],[Aantal]]/tblGem[[#This Row],[Inwoners]]*100000</f>
        <v>37.09927329070554</v>
      </c>
    </row>
    <row r="1944" spans="2:11" x14ac:dyDescent="0.3">
      <c r="B1944" s="63">
        <v>43914</v>
      </c>
      <c r="C1944" s="66" t="s">
        <v>161</v>
      </c>
      <c r="D1944" s="65">
        <v>17.600000000000001</v>
      </c>
      <c r="E1944" s="66">
        <v>4</v>
      </c>
      <c r="F1944" s="79">
        <f>tblGem[[#This Row],[Aantal]]-SUMIFS(tblGem[Aantal],tblGem[Datum],tblGem[[#This Row],[Datum]]-1,tblGem[Plaats],tblGem[[#This Row],[Plaats]])</f>
        <v>0</v>
      </c>
      <c r="G1944" s="59" t="str">
        <f>INDEX(tblGemProv[Grootte],MATCH(tblGem[[#This Row],[Plaats]],tblGemProv[Gemeentenaam],0))</f>
        <v>Klein</v>
      </c>
      <c r="H1944" s="59" t="str">
        <f>INDEX(tblGemProv[Provincie],MATCH(tblGem[[#This Row],[Plaats]],tblGemProv[Gemeentenaam],0))</f>
        <v>Noord-Holland</v>
      </c>
      <c r="I1944" s="68">
        <f>INDEX(tblGemProv[InwonerAantal],MATCH(tblGem[[#This Row],[Plaats]],tblGemProv[Gemeentenaam],0))</f>
        <v>22659</v>
      </c>
      <c r="J1944" s="69">
        <f>tblGem[[#This Row],[Aantal]]/INDEX($N$5:$N$16,MATCH(tblGem[[#This Row],[Prov]],$M$5:$M$16,0))*100000</f>
        <v>0.14128374650587636</v>
      </c>
      <c r="K1944" s="69">
        <f>tblGem[[#This Row],[Aantal]]/tblGem[[#This Row],[Inwoners]]*100000</f>
        <v>17.653029701222472</v>
      </c>
    </row>
    <row r="1945" spans="2:11" x14ac:dyDescent="0.3">
      <c r="B1945" s="63">
        <v>43914</v>
      </c>
      <c r="C1945" s="66" t="s">
        <v>162</v>
      </c>
      <c r="D1945" s="65">
        <v>10.199999999999999</v>
      </c>
      <c r="E1945" s="66">
        <v>3</v>
      </c>
      <c r="F1945" s="79">
        <f>tblGem[[#This Row],[Aantal]]-SUMIFS(tblGem[Aantal],tblGem[Datum],tblGem[[#This Row],[Datum]]-1,tblGem[Plaats],tblGem[[#This Row],[Plaats]])</f>
        <v>0</v>
      </c>
      <c r="G1945" s="59" t="str">
        <f>INDEX(tblGemProv[Grootte],MATCH(tblGem[[#This Row],[Plaats]],tblGemProv[Gemeentenaam],0))</f>
        <v>Klein</v>
      </c>
      <c r="H1945" s="59" t="str">
        <f>INDEX(tblGemProv[Provincie],MATCH(tblGem[[#This Row],[Plaats]],tblGemProv[Gemeentenaam],0))</f>
        <v>Zuid-Holland</v>
      </c>
      <c r="I1945" s="68">
        <f>INDEX(tblGemProv[InwonerAantal],MATCH(tblGem[[#This Row],[Plaats]],tblGemProv[Gemeentenaam],0))</f>
        <v>29306</v>
      </c>
      <c r="J1945" s="69">
        <f>tblGem[[#This Row],[Aantal]]/INDEX($N$5:$N$16,MATCH(tblGem[[#This Row],[Prov]],$M$5:$M$16,0))*100000</f>
        <v>8.2281727148307338E-2</v>
      </c>
      <c r="K1945" s="69">
        <f>tblGem[[#This Row],[Aantal]]/tblGem[[#This Row],[Inwoners]]*100000</f>
        <v>10.236811574421621</v>
      </c>
    </row>
    <row r="1946" spans="2:11" x14ac:dyDescent="0.3">
      <c r="B1946" s="63">
        <v>43914</v>
      </c>
      <c r="C1946" s="66" t="s">
        <v>163</v>
      </c>
      <c r="D1946" s="65">
        <v>21.4</v>
      </c>
      <c r="E1946" s="66">
        <v>12</v>
      </c>
      <c r="F1946" s="79">
        <f>tblGem[[#This Row],[Aantal]]-SUMIFS(tblGem[Aantal],tblGem[Datum],tblGem[[#This Row],[Datum]]-1,tblGem[Plaats],tblGem[[#This Row],[Plaats]])</f>
        <v>1</v>
      </c>
      <c r="G1946" s="59" t="str">
        <f>INDEX(tblGemProv[Grootte],MATCH(tblGem[[#This Row],[Plaats]],tblGemProv[Gemeentenaam],0))</f>
        <v>Middelgroot</v>
      </c>
      <c r="H1946" s="59" t="str">
        <f>INDEX(tblGemProv[Provincie],MATCH(tblGem[[#This Row],[Plaats]],tblGemProv[Gemeentenaam],0))</f>
        <v>Zuid-Holland</v>
      </c>
      <c r="I1946" s="68">
        <f>INDEX(tblGemProv[InwonerAantal],MATCH(tblGem[[#This Row],[Plaats]],tblGemProv[Gemeentenaam],0))</f>
        <v>55644</v>
      </c>
      <c r="J1946" s="69">
        <f>tblGem[[#This Row],[Aantal]]/INDEX($N$5:$N$16,MATCH(tblGem[[#This Row],[Prov]],$M$5:$M$16,0))*100000</f>
        <v>0.32912690859322935</v>
      </c>
      <c r="K1946" s="69">
        <f>tblGem[[#This Row],[Aantal]]/tblGem[[#This Row],[Inwoners]]*100000</f>
        <v>21.565667457407809</v>
      </c>
    </row>
    <row r="1947" spans="2:11" x14ac:dyDescent="0.3">
      <c r="B1947" s="63">
        <v>43914</v>
      </c>
      <c r="C1947" s="66" t="s">
        <v>164</v>
      </c>
      <c r="D1947" s="65">
        <v>76.099999999999994</v>
      </c>
      <c r="E1947" s="66">
        <v>17</v>
      </c>
      <c r="F1947" s="79">
        <f>tblGem[[#This Row],[Aantal]]-SUMIFS(tblGem[Aantal],tblGem[Datum],tblGem[[#This Row],[Datum]]-1,tblGem[Plaats],tblGem[[#This Row],[Plaats]])</f>
        <v>4</v>
      </c>
      <c r="G1947" s="59" t="str">
        <f>INDEX(tblGemProv[Grootte],MATCH(tblGem[[#This Row],[Plaats]],tblGemProv[Gemeentenaam],0))</f>
        <v>Klein</v>
      </c>
      <c r="H1947" s="59" t="str">
        <f>INDEX(tblGemProv[Provincie],MATCH(tblGem[[#This Row],[Plaats]],tblGemProv[Gemeentenaam],0))</f>
        <v>Noord-Brabant</v>
      </c>
      <c r="I1947" s="68">
        <f>INDEX(tblGemProv[InwonerAantal],MATCH(tblGem[[#This Row],[Plaats]],tblGemProv[Gemeentenaam],0))</f>
        <v>22158</v>
      </c>
      <c r="J1947" s="69">
        <f>tblGem[[#This Row],[Aantal]]/INDEX($N$5:$N$16,MATCH(tblGem[[#This Row],[Prov]],$M$5:$M$16,0))*100000</f>
        <v>0.67239228473361001</v>
      </c>
      <c r="K1947" s="69">
        <f>tblGem[[#This Row],[Aantal]]/tblGem[[#This Row],[Inwoners]]*100000</f>
        <v>76.721725787525955</v>
      </c>
    </row>
    <row r="1948" spans="2:11" x14ac:dyDescent="0.3">
      <c r="B1948" s="63">
        <v>43914</v>
      </c>
      <c r="C1948" s="66" t="s">
        <v>165</v>
      </c>
      <c r="D1948" s="65">
        <v>161</v>
      </c>
      <c r="E1948" s="66">
        <v>25</v>
      </c>
      <c r="F1948" s="79">
        <f>tblGem[[#This Row],[Aantal]]-SUMIFS(tblGem[Aantal],tblGem[Datum],tblGem[[#This Row],[Datum]]-1,tblGem[Plaats],tblGem[[#This Row],[Plaats]])</f>
        <v>2</v>
      </c>
      <c r="G1948" s="59" t="str">
        <f>INDEX(tblGemProv[Grootte],MATCH(tblGem[[#This Row],[Plaats]],tblGemProv[Gemeentenaam],0))</f>
        <v>Klein</v>
      </c>
      <c r="H1948" s="59" t="str">
        <f>INDEX(tblGemProv[Provincie],MATCH(tblGem[[#This Row],[Plaats]],tblGemProv[Gemeentenaam],0))</f>
        <v>Noord-Brabant</v>
      </c>
      <c r="I1948" s="68">
        <f>INDEX(tblGemProv[InwonerAantal],MATCH(tblGem[[#This Row],[Plaats]],tblGemProv[Gemeentenaam],0))</f>
        <v>15332</v>
      </c>
      <c r="J1948" s="69">
        <f>tblGem[[#This Row],[Aantal]]/INDEX($N$5:$N$16,MATCH(tblGem[[#This Row],[Prov]],$M$5:$M$16,0))*100000</f>
        <v>0.98881218343177957</v>
      </c>
      <c r="K1948" s="69">
        <f>tblGem[[#This Row],[Aantal]]/tblGem[[#This Row],[Inwoners]]*100000</f>
        <v>163.05765718758153</v>
      </c>
    </row>
    <row r="1949" spans="2:11" x14ac:dyDescent="0.3">
      <c r="B1949" s="63">
        <v>43914</v>
      </c>
      <c r="C1949" s="66" t="s">
        <v>166</v>
      </c>
      <c r="D1949" s="65">
        <v>47.9</v>
      </c>
      <c r="E1949" s="66">
        <v>18</v>
      </c>
      <c r="F1949" s="79">
        <f>tblGem[[#This Row],[Aantal]]-SUMIFS(tblGem[Aantal],tblGem[Datum],tblGem[[#This Row],[Datum]]-1,tblGem[Plaats],tblGem[[#This Row],[Plaats]])</f>
        <v>7</v>
      </c>
      <c r="G1949" s="59" t="str">
        <f>INDEX(tblGemProv[Grootte],MATCH(tblGem[[#This Row],[Plaats]],tblGemProv[Gemeentenaam],0))</f>
        <v>Klein</v>
      </c>
      <c r="H1949" s="59" t="str">
        <f>INDEX(tblGemProv[Provincie],MATCH(tblGem[[#This Row],[Plaats]],tblGemProv[Gemeentenaam],0))</f>
        <v>Limburg</v>
      </c>
      <c r="I1949" s="68">
        <f>INDEX(tblGemProv[InwonerAantal],MATCH(tblGem[[#This Row],[Plaats]],tblGemProv[Gemeentenaam],0))</f>
        <v>37612</v>
      </c>
      <c r="J1949" s="69">
        <f>tblGem[[#This Row],[Aantal]]/INDEX($N$5:$N$16,MATCH(tblGem[[#This Row],[Prov]],$M$5:$M$16,0))*100000</f>
        <v>1.611173668409718</v>
      </c>
      <c r="K1949" s="69">
        <f>tblGem[[#This Row],[Aantal]]/tblGem[[#This Row],[Inwoners]]*100000</f>
        <v>47.857066893544612</v>
      </c>
    </row>
    <row r="1950" spans="2:11" x14ac:dyDescent="0.3">
      <c r="B1950" s="63">
        <v>43914</v>
      </c>
      <c r="C1950" s="66" t="s">
        <v>167</v>
      </c>
      <c r="D1950" s="65">
        <v>52.2</v>
      </c>
      <c r="E1950" s="66">
        <v>6</v>
      </c>
      <c r="F1950" s="79">
        <f>tblGem[[#This Row],[Aantal]]-SUMIFS(tblGem[Aantal],tblGem[Datum],tblGem[[#This Row],[Datum]]-1,tblGem[Plaats],tblGem[[#This Row],[Plaats]])</f>
        <v>1</v>
      </c>
      <c r="G1950" s="59" t="str">
        <f>INDEX(tblGemProv[Grootte],MATCH(tblGem[[#This Row],[Plaats]],tblGemProv[Gemeentenaam],0))</f>
        <v>Klein</v>
      </c>
      <c r="H1950" s="59" t="str">
        <f>INDEX(tblGemProv[Provincie],MATCH(tblGem[[#This Row],[Plaats]],tblGemProv[Gemeentenaam],0))</f>
        <v>Noord-Holland</v>
      </c>
      <c r="I1950" s="68">
        <f>INDEX(tblGemProv[InwonerAantal],MATCH(tblGem[[#This Row],[Plaats]],tblGemProv[Gemeentenaam],0))</f>
        <v>11435</v>
      </c>
      <c r="J1950" s="69">
        <f>tblGem[[#This Row],[Aantal]]/INDEX($N$5:$N$16,MATCH(tblGem[[#This Row],[Prov]],$M$5:$M$16,0))*100000</f>
        <v>0.21192561975881449</v>
      </c>
      <c r="K1950" s="69">
        <f>tblGem[[#This Row],[Aantal]]/tblGem[[#This Row],[Inwoners]]*100000</f>
        <v>52.470485351989502</v>
      </c>
    </row>
    <row r="1951" spans="2:11" x14ac:dyDescent="0.3">
      <c r="B1951" s="63">
        <v>43914</v>
      </c>
      <c r="C1951" s="66" t="s">
        <v>168</v>
      </c>
      <c r="D1951" s="65">
        <v>42.9</v>
      </c>
      <c r="E1951" s="66">
        <v>12</v>
      </c>
      <c r="F1951" s="79">
        <f>tblGem[[#This Row],[Aantal]]-SUMIFS(tblGem[Aantal],tblGem[Datum],tblGem[[#This Row],[Datum]]-1,tblGem[Plaats],tblGem[[#This Row],[Plaats]])</f>
        <v>7</v>
      </c>
      <c r="G1951" s="59" t="str">
        <f>INDEX(tblGemProv[Grootte],MATCH(tblGem[[#This Row],[Plaats]],tblGemProv[Gemeentenaam],0))</f>
        <v>Klein</v>
      </c>
      <c r="H1951" s="59" t="str">
        <f>INDEX(tblGemProv[Provincie],MATCH(tblGem[[#This Row],[Plaats]],tblGemProv[Gemeentenaam],0))</f>
        <v>Noord-Holland</v>
      </c>
      <c r="I1951" s="68">
        <f>INDEX(tblGemProv[InwonerAantal],MATCH(tblGem[[#This Row],[Plaats]],tblGemProv[Gemeentenaam],0))</f>
        <v>27836</v>
      </c>
      <c r="J1951" s="69">
        <f>tblGem[[#This Row],[Aantal]]/INDEX($N$5:$N$16,MATCH(tblGem[[#This Row],[Prov]],$M$5:$M$16,0))*100000</f>
        <v>0.42385123951762899</v>
      </c>
      <c r="K1951" s="69">
        <f>tblGem[[#This Row],[Aantal]]/tblGem[[#This Row],[Inwoners]]*100000</f>
        <v>43.109642189969826</v>
      </c>
    </row>
    <row r="1952" spans="2:11" x14ac:dyDescent="0.3">
      <c r="B1952" s="63">
        <v>43914</v>
      </c>
      <c r="C1952" s="66" t="s">
        <v>169</v>
      </c>
      <c r="D1952" s="65">
        <v>39</v>
      </c>
      <c r="E1952" s="66">
        <v>24</v>
      </c>
      <c r="F1952" s="79">
        <f>tblGem[[#This Row],[Aantal]]-SUMIFS(tblGem[Aantal],tblGem[Datum],tblGem[[#This Row],[Datum]]-1,tblGem[Plaats],tblGem[[#This Row],[Plaats]])</f>
        <v>4</v>
      </c>
      <c r="G1952" s="59" t="str">
        <f>INDEX(tblGemProv[Grootte],MATCH(tblGem[[#This Row],[Plaats]],tblGemProv[Gemeentenaam],0))</f>
        <v>Middelgroot</v>
      </c>
      <c r="H1952" s="59" t="str">
        <f>INDEX(tblGemProv[Provincie],MATCH(tblGem[[#This Row],[Plaats]],tblGemProv[Gemeentenaam],0))</f>
        <v>Zuid-Holland</v>
      </c>
      <c r="I1952" s="68">
        <f>INDEX(tblGemProv[InwonerAantal],MATCH(tblGem[[#This Row],[Plaats]],tblGemProv[Gemeentenaam],0))</f>
        <v>61155</v>
      </c>
      <c r="J1952" s="69">
        <f>tblGem[[#This Row],[Aantal]]/INDEX($N$5:$N$16,MATCH(tblGem[[#This Row],[Prov]],$M$5:$M$16,0))*100000</f>
        <v>0.6582538171864587</v>
      </c>
      <c r="K1952" s="69">
        <f>tblGem[[#This Row],[Aantal]]/tblGem[[#This Row],[Inwoners]]*100000</f>
        <v>39.244542555800834</v>
      </c>
    </row>
    <row r="1953" spans="2:11" x14ac:dyDescent="0.3">
      <c r="B1953" s="63">
        <v>43914</v>
      </c>
      <c r="C1953" s="66" t="s">
        <v>170</v>
      </c>
      <c r="D1953" s="65">
        <v>26.8</v>
      </c>
      <c r="E1953" s="66">
        <v>3</v>
      </c>
      <c r="F1953" s="79">
        <f>tblGem[[#This Row],[Aantal]]-SUMIFS(tblGem[Aantal],tblGem[Datum],tblGem[[#This Row],[Datum]]-1,tblGem[Plaats],tblGem[[#This Row],[Plaats]])</f>
        <v>3</v>
      </c>
      <c r="G1953" s="59" t="str">
        <f>INDEX(tblGemProv[Grootte],MATCH(tblGem[[#This Row],[Plaats]],tblGemProv[Gemeentenaam],0))</f>
        <v>Klein</v>
      </c>
      <c r="H1953" s="59" t="str">
        <f>INDEX(tblGemProv[Provincie],MATCH(tblGem[[#This Row],[Plaats]],tblGemProv[Gemeentenaam],0))</f>
        <v>Noord-Holland</v>
      </c>
      <c r="I1953" s="68">
        <f>INDEX(tblGemProv[InwonerAantal],MATCH(tblGem[[#This Row],[Plaats]],tblGemProv[Gemeentenaam],0))</f>
        <v>11146</v>
      </c>
      <c r="J1953" s="69">
        <f>tblGem[[#This Row],[Aantal]]/INDEX($N$5:$N$16,MATCH(tblGem[[#This Row],[Prov]],$M$5:$M$16,0))*100000</f>
        <v>0.10596280987940725</v>
      </c>
      <c r="K1953" s="69">
        <f>tblGem[[#This Row],[Aantal]]/tblGem[[#This Row],[Inwoners]]*100000</f>
        <v>26.915485375919612</v>
      </c>
    </row>
    <row r="1954" spans="2:11" x14ac:dyDescent="0.3">
      <c r="B1954" s="63">
        <v>43914</v>
      </c>
      <c r="C1954" s="66" t="s">
        <v>171</v>
      </c>
      <c r="D1954" s="65">
        <v>8.1</v>
      </c>
      <c r="E1954" s="66">
        <v>10</v>
      </c>
      <c r="F1954" s="79">
        <f>tblGem[[#This Row],[Aantal]]-SUMIFS(tblGem[Aantal],tblGem[Datum],tblGem[[#This Row],[Datum]]-1,tblGem[Plaats],tblGem[[#This Row],[Plaats]])</f>
        <v>0</v>
      </c>
      <c r="G1954" s="59" t="str">
        <f>INDEX(tblGemProv[Grootte],MATCH(tblGem[[#This Row],[Plaats]],tblGemProv[Gemeentenaam],0))</f>
        <v>Groot</v>
      </c>
      <c r="H1954" s="59" t="str">
        <f>INDEX(tblGemProv[Provincie],MATCH(tblGem[[#This Row],[Plaats]],tblGemProv[Gemeentenaam],0))</f>
        <v>Friesland</v>
      </c>
      <c r="I1954" s="68">
        <f>INDEX(tblGemProv[InwonerAantal],MATCH(tblGem[[#This Row],[Plaats]],tblGemProv[Gemeentenaam],0))</f>
        <v>122415</v>
      </c>
      <c r="J1954" s="69">
        <f>tblGem[[#This Row],[Aantal]]/INDEX($N$5:$N$16,MATCH(tblGem[[#This Row],[Prov]],$M$5:$M$16,0))*100000</f>
        <v>1.5449551036046891</v>
      </c>
      <c r="K1954" s="69">
        <f>tblGem[[#This Row],[Aantal]]/tblGem[[#This Row],[Inwoners]]*100000</f>
        <v>8.168933545725606</v>
      </c>
    </row>
    <row r="1955" spans="2:11" x14ac:dyDescent="0.3">
      <c r="B1955" s="63">
        <v>43914</v>
      </c>
      <c r="C1955" s="66" t="s">
        <v>172</v>
      </c>
      <c r="D1955" s="65">
        <v>16</v>
      </c>
      <c r="E1955" s="66">
        <v>20</v>
      </c>
      <c r="F1955" s="79">
        <f>tblGem[[#This Row],[Aantal]]-SUMIFS(tblGem[Aantal],tblGem[Datum],tblGem[[#This Row],[Datum]]-1,tblGem[Plaats],tblGem[[#This Row],[Plaats]])</f>
        <v>4</v>
      </c>
      <c r="G1955" s="59" t="str">
        <f>INDEX(tblGemProv[Grootte],MATCH(tblGem[[#This Row],[Plaats]],tblGemProv[Gemeentenaam],0))</f>
        <v>Groot</v>
      </c>
      <c r="H1955" s="59" t="str">
        <f>INDEX(tblGemProv[Provincie],MATCH(tblGem[[#This Row],[Plaats]],tblGemProv[Gemeentenaam],0))</f>
        <v>Zuid-Holland</v>
      </c>
      <c r="I1955" s="68">
        <f>INDEX(tblGemProv[InwonerAantal],MATCH(tblGem[[#This Row],[Plaats]],tblGemProv[Gemeentenaam],0))</f>
        <v>124306</v>
      </c>
      <c r="J1955" s="69">
        <f>tblGem[[#This Row],[Aantal]]/INDEX($N$5:$N$16,MATCH(tblGem[[#This Row],[Prov]],$M$5:$M$16,0))*100000</f>
        <v>0.54854484765538214</v>
      </c>
      <c r="K1955" s="69">
        <f>tblGem[[#This Row],[Aantal]]/tblGem[[#This Row],[Inwoners]]*100000</f>
        <v>16.089327948771579</v>
      </c>
    </row>
    <row r="1956" spans="2:11" x14ac:dyDescent="0.3">
      <c r="B1956" s="63">
        <v>43914</v>
      </c>
      <c r="C1956" s="66" t="s">
        <v>173</v>
      </c>
      <c r="D1956" s="65">
        <v>7.4</v>
      </c>
      <c r="E1956" s="66">
        <v>2</v>
      </c>
      <c r="F1956" s="79">
        <f>tblGem[[#This Row],[Aantal]]-SUMIFS(tblGem[Aantal],tblGem[Datum],tblGem[[#This Row],[Datum]]-1,tblGem[Plaats],tblGem[[#This Row],[Plaats]])</f>
        <v>0</v>
      </c>
      <c r="G1956" s="59" t="str">
        <f>INDEX(tblGemProv[Grootte],MATCH(tblGem[[#This Row],[Plaats]],tblGemProv[Gemeentenaam],0))</f>
        <v>Klein</v>
      </c>
      <c r="H1956" s="59" t="str">
        <f>INDEX(tblGemProv[Provincie],MATCH(tblGem[[#This Row],[Plaats]],tblGemProv[Gemeentenaam],0))</f>
        <v>Zuid-Holland</v>
      </c>
      <c r="I1956" s="68">
        <f>INDEX(tblGemProv[InwonerAantal],MATCH(tblGem[[#This Row],[Plaats]],tblGemProv[Gemeentenaam],0))</f>
        <v>27197</v>
      </c>
      <c r="J1956" s="69">
        <f>tblGem[[#This Row],[Aantal]]/INDEX($N$5:$N$16,MATCH(tblGem[[#This Row],[Prov]],$M$5:$M$16,0))*100000</f>
        <v>5.4854484765538218E-2</v>
      </c>
      <c r="K1956" s="69">
        <f>tblGem[[#This Row],[Aantal]]/tblGem[[#This Row],[Inwoners]]*100000</f>
        <v>7.3537522520866263</v>
      </c>
    </row>
    <row r="1957" spans="2:11" x14ac:dyDescent="0.3">
      <c r="B1957" s="63">
        <v>43914</v>
      </c>
      <c r="C1957" s="66" t="s">
        <v>174</v>
      </c>
      <c r="D1957" s="65">
        <v>17.2</v>
      </c>
      <c r="E1957" s="66">
        <v>13</v>
      </c>
      <c r="F1957" s="79">
        <f>tblGem[[#This Row],[Aantal]]-SUMIFS(tblGem[Aantal],tblGem[Datum],tblGem[[#This Row],[Datum]]-1,tblGem[Plaats],tblGem[[#This Row],[Plaats]])</f>
        <v>3</v>
      </c>
      <c r="G1957" s="59" t="str">
        <f>INDEX(tblGemProv[Grootte],MATCH(tblGem[[#This Row],[Plaats]],tblGemProv[Gemeentenaam],0))</f>
        <v>Middelgroot</v>
      </c>
      <c r="H1957" s="59" t="str">
        <f>INDEX(tblGemProv[Provincie],MATCH(tblGem[[#This Row],[Plaats]],tblGemProv[Gemeentenaam],0))</f>
        <v>Zuid-Holland</v>
      </c>
      <c r="I1957" s="68">
        <f>INDEX(tblGemProv[InwonerAantal],MATCH(tblGem[[#This Row],[Plaats]],tblGemProv[Gemeentenaam],0))</f>
        <v>74947</v>
      </c>
      <c r="J1957" s="69">
        <f>tblGem[[#This Row],[Aantal]]/INDEX($N$5:$N$16,MATCH(tblGem[[#This Row],[Prov]],$M$5:$M$16,0))*100000</f>
        <v>0.35655415097599841</v>
      </c>
      <c r="K1957" s="69">
        <f>tblGem[[#This Row],[Aantal]]/tblGem[[#This Row],[Inwoners]]*100000</f>
        <v>17.345590884224851</v>
      </c>
    </row>
    <row r="1958" spans="2:11" x14ac:dyDescent="0.3">
      <c r="B1958" s="63">
        <v>43914</v>
      </c>
      <c r="C1958" s="66" t="s">
        <v>175</v>
      </c>
      <c r="D1958" s="65">
        <v>30.8</v>
      </c>
      <c r="E1958" s="66">
        <v>24</v>
      </c>
      <c r="F1958" s="79">
        <f>tblGem[[#This Row],[Aantal]]-SUMIFS(tblGem[Aantal],tblGem[Datum],tblGem[[#This Row],[Datum]]-1,tblGem[Plaats],tblGem[[#This Row],[Plaats]])</f>
        <v>3</v>
      </c>
      <c r="G1958" s="59" t="str">
        <f>INDEX(tblGemProv[Grootte],MATCH(tblGem[[#This Row],[Plaats]],tblGemProv[Gemeentenaam],0))</f>
        <v>Middelgroot</v>
      </c>
      <c r="H1958" s="59" t="str">
        <f>INDEX(tblGemProv[Provincie],MATCH(tblGem[[#This Row],[Plaats]],tblGemProv[Gemeentenaam],0))</f>
        <v>Flevoland</v>
      </c>
      <c r="I1958" s="68">
        <f>INDEX(tblGemProv[InwonerAantal],MATCH(tblGem[[#This Row],[Plaats]],tblGemProv[Gemeentenaam],0))</f>
        <v>77389</v>
      </c>
      <c r="J1958" s="69">
        <f>tblGem[[#This Row],[Aantal]]/INDEX($N$5:$N$16,MATCH(tblGem[[#This Row],[Prov]],$M$5:$M$16,0))*100000</f>
        <v>5.8299123084023607</v>
      </c>
      <c r="K1958" s="69">
        <f>tblGem[[#This Row],[Aantal]]/tblGem[[#This Row],[Inwoners]]*100000</f>
        <v>31.01215935081213</v>
      </c>
    </row>
    <row r="1959" spans="2:11" x14ac:dyDescent="0.3">
      <c r="B1959" s="63">
        <v>43914</v>
      </c>
      <c r="C1959" s="66" t="s">
        <v>176</v>
      </c>
      <c r="D1959" s="65">
        <v>72.900000000000006</v>
      </c>
      <c r="E1959" s="66">
        <v>26</v>
      </c>
      <c r="F1959" s="79">
        <f>tblGem[[#This Row],[Aantal]]-SUMIFS(tblGem[Aantal],tblGem[Datum],tblGem[[#This Row],[Datum]]-1,tblGem[Plaats],tblGem[[#This Row],[Plaats]])</f>
        <v>3</v>
      </c>
      <c r="G1959" s="59" t="str">
        <f>INDEX(tblGemProv[Grootte],MATCH(tblGem[[#This Row],[Plaats]],tblGemProv[Gemeentenaam],0))</f>
        <v>Klein</v>
      </c>
      <c r="H1959" s="59" t="str">
        <f>INDEX(tblGemProv[Provincie],MATCH(tblGem[[#This Row],[Plaats]],tblGemProv[Gemeentenaam],0))</f>
        <v>Limburg</v>
      </c>
      <c r="I1959" s="68">
        <f>INDEX(tblGemProv[InwonerAantal],MATCH(tblGem[[#This Row],[Plaats]],tblGemProv[Gemeentenaam],0))</f>
        <v>35857</v>
      </c>
      <c r="J1959" s="69">
        <f>tblGem[[#This Row],[Aantal]]/INDEX($N$5:$N$16,MATCH(tblGem[[#This Row],[Prov]],$M$5:$M$16,0))*100000</f>
        <v>2.3272508543695922</v>
      </c>
      <c r="K1959" s="69">
        <f>tblGem[[#This Row],[Aantal]]/tblGem[[#This Row],[Inwoners]]*100000</f>
        <v>72.510249044816916</v>
      </c>
    </row>
    <row r="1960" spans="2:11" x14ac:dyDescent="0.3">
      <c r="B1960" s="63">
        <v>43914</v>
      </c>
      <c r="C1960" s="66" t="s">
        <v>177</v>
      </c>
      <c r="D1960" s="65">
        <v>30</v>
      </c>
      <c r="E1960" s="66">
        <v>9</v>
      </c>
      <c r="F1960" s="79">
        <f>tblGem[[#This Row],[Aantal]]-SUMIFS(tblGem[Aantal],tblGem[Datum],tblGem[[#This Row],[Datum]]-1,tblGem[Plaats],tblGem[[#This Row],[Plaats]])</f>
        <v>2</v>
      </c>
      <c r="G1960" s="59" t="str">
        <f>INDEX(tblGemProv[Grootte],MATCH(tblGem[[#This Row],[Plaats]],tblGemProv[Gemeentenaam],0))</f>
        <v>Klein</v>
      </c>
      <c r="H1960" s="59" t="str">
        <f>INDEX(tblGemProv[Provincie],MATCH(tblGem[[#This Row],[Plaats]],tblGemProv[Gemeentenaam],0))</f>
        <v>Utrecht</v>
      </c>
      <c r="I1960" s="68">
        <f>INDEX(tblGemProv[InwonerAantal],MATCH(tblGem[[#This Row],[Plaats]],tblGemProv[Gemeentenaam],0))</f>
        <v>29755</v>
      </c>
      <c r="J1960" s="69">
        <f>tblGem[[#This Row],[Aantal]]/INDEX($N$5:$N$16,MATCH(tblGem[[#This Row],[Prov]],$M$5:$M$16,0))*100000</f>
        <v>0.6764282783096508</v>
      </c>
      <c r="K1960" s="69">
        <f>tblGem[[#This Row],[Aantal]]/tblGem[[#This Row],[Inwoners]]*100000</f>
        <v>30.247017308015458</v>
      </c>
    </row>
    <row r="1961" spans="2:11" x14ac:dyDescent="0.3">
      <c r="B1961" s="63">
        <v>43914</v>
      </c>
      <c r="C1961" s="66" t="s">
        <v>178</v>
      </c>
      <c r="D1961" s="65">
        <v>23.7</v>
      </c>
      <c r="E1961" s="66">
        <v>11</v>
      </c>
      <c r="F1961" s="79">
        <f>tblGem[[#This Row],[Aantal]]-SUMIFS(tblGem[Aantal],tblGem[Datum],tblGem[[#This Row],[Datum]]-1,tblGem[Plaats],tblGem[[#This Row],[Plaats]])</f>
        <v>1</v>
      </c>
      <c r="G1961" s="59" t="str">
        <f>INDEX(tblGemProv[Grootte],MATCH(tblGem[[#This Row],[Plaats]],tblGemProv[Gemeentenaam],0))</f>
        <v>Klein</v>
      </c>
      <c r="H1961" s="59" t="str">
        <f>INDEX(tblGemProv[Provincie],MATCH(tblGem[[#This Row],[Plaats]],tblGemProv[Gemeentenaam],0))</f>
        <v>Gelderland</v>
      </c>
      <c r="I1961" s="68">
        <f>INDEX(tblGemProv[InwonerAantal],MATCH(tblGem[[#This Row],[Plaats]],tblGemProv[Gemeentenaam],0))</f>
        <v>46372</v>
      </c>
      <c r="J1961" s="69">
        <f>tblGem[[#This Row],[Aantal]]/INDEX($N$5:$N$16,MATCH(tblGem[[#This Row],[Prov]],$M$5:$M$16,0))*100000</f>
        <v>0.53395388483003037</v>
      </c>
      <c r="K1961" s="69">
        <f>tblGem[[#This Row],[Aantal]]/tblGem[[#This Row],[Inwoners]]*100000</f>
        <v>23.721211075649098</v>
      </c>
    </row>
    <row r="1962" spans="2:11" x14ac:dyDescent="0.3">
      <c r="B1962" s="63">
        <v>43914</v>
      </c>
      <c r="C1962" s="66" t="s">
        <v>179</v>
      </c>
      <c r="D1962" s="65">
        <v>4.4000000000000004</v>
      </c>
      <c r="E1962" s="66">
        <v>1</v>
      </c>
      <c r="F1962" s="79">
        <f>tblGem[[#This Row],[Aantal]]-SUMIFS(tblGem[Aantal],tblGem[Datum],tblGem[[#This Row],[Datum]]-1,tblGem[Plaats],tblGem[[#This Row],[Plaats]])</f>
        <v>0</v>
      </c>
      <c r="G1962" s="59" t="str">
        <f>INDEX(tblGemProv[Grootte],MATCH(tblGem[[#This Row],[Plaats]],tblGemProv[Gemeentenaam],0))</f>
        <v>Klein</v>
      </c>
      <c r="H1962" s="59" t="str">
        <f>INDEX(tblGemProv[Provincie],MATCH(tblGem[[#This Row],[Plaats]],tblGemProv[Gemeentenaam],0))</f>
        <v>Zuid-Holland</v>
      </c>
      <c r="I1962" s="68">
        <f>INDEX(tblGemProv[InwonerAantal],MATCH(tblGem[[#This Row],[Plaats]],tblGemProv[Gemeentenaam],0))</f>
        <v>22746</v>
      </c>
      <c r="J1962" s="69">
        <f>tblGem[[#This Row],[Aantal]]/INDEX($N$5:$N$16,MATCH(tblGem[[#This Row],[Prov]],$M$5:$M$16,0))*100000</f>
        <v>2.7427242382769109E-2</v>
      </c>
      <c r="K1962" s="69">
        <f>tblGem[[#This Row],[Aantal]]/tblGem[[#This Row],[Inwoners]]*100000</f>
        <v>4.3963773850347314</v>
      </c>
    </row>
    <row r="1963" spans="2:11" x14ac:dyDescent="0.3">
      <c r="B1963" s="63">
        <v>43914</v>
      </c>
      <c r="C1963" s="66" t="s">
        <v>180</v>
      </c>
      <c r="D1963" s="65">
        <v>6</v>
      </c>
      <c r="E1963" s="66">
        <v>2</v>
      </c>
      <c r="F1963" s="79">
        <f>tblGem[[#This Row],[Aantal]]-SUMIFS(tblGem[Aantal],tblGem[Datum],tblGem[[#This Row],[Datum]]-1,tblGem[Plaats],tblGem[[#This Row],[Plaats]])</f>
        <v>0</v>
      </c>
      <c r="G1963" s="59" t="str">
        <f>INDEX(tblGemProv[Grootte],MATCH(tblGem[[#This Row],[Plaats]],tblGemProv[Gemeentenaam],0))</f>
        <v>Klein</v>
      </c>
      <c r="H1963" s="59" t="str">
        <f>INDEX(tblGemProv[Provincie],MATCH(tblGem[[#This Row],[Plaats]],tblGemProv[Gemeentenaam],0))</f>
        <v>Gelderland</v>
      </c>
      <c r="I1963" s="68">
        <f>INDEX(tblGemProv[InwonerAantal],MATCH(tblGem[[#This Row],[Plaats]],tblGemProv[Gemeentenaam],0))</f>
        <v>33574</v>
      </c>
      <c r="J1963" s="69">
        <f>tblGem[[#This Row],[Aantal]]/INDEX($N$5:$N$16,MATCH(tblGem[[#This Row],[Prov]],$M$5:$M$16,0))*100000</f>
        <v>9.7082524514550975E-2</v>
      </c>
      <c r="K1963" s="69">
        <f>tblGem[[#This Row],[Aantal]]/tblGem[[#This Row],[Inwoners]]*100000</f>
        <v>5.9569905283850604</v>
      </c>
    </row>
    <row r="1964" spans="2:11" x14ac:dyDescent="0.3">
      <c r="B1964" s="63">
        <v>43914</v>
      </c>
      <c r="C1964" s="66" t="s">
        <v>181</v>
      </c>
      <c r="D1964" s="65">
        <v>85.7</v>
      </c>
      <c r="E1964" s="66">
        <v>20</v>
      </c>
      <c r="F1964" s="79">
        <f>tblGem[[#This Row],[Aantal]]-SUMIFS(tblGem[Aantal],tblGem[Datum],tblGem[[#This Row],[Datum]]-1,tblGem[Plaats],tblGem[[#This Row],[Plaats]])</f>
        <v>3</v>
      </c>
      <c r="G1964" s="59" t="str">
        <f>INDEX(tblGemProv[Grootte],MATCH(tblGem[[#This Row],[Plaats]],tblGemProv[Gemeentenaam],0))</f>
        <v>Klein</v>
      </c>
      <c r="H1964" s="59" t="str">
        <f>INDEX(tblGemProv[Provincie],MATCH(tblGem[[#This Row],[Plaats]],tblGemProv[Gemeentenaam],0))</f>
        <v>Noord-Brabant</v>
      </c>
      <c r="I1964" s="68">
        <f>INDEX(tblGemProv[InwonerAantal],MATCH(tblGem[[#This Row],[Plaats]],tblGemProv[Gemeentenaam],0))</f>
        <v>23120</v>
      </c>
      <c r="J1964" s="69">
        <f>tblGem[[#This Row],[Aantal]]/INDEX($N$5:$N$16,MATCH(tblGem[[#This Row],[Prov]],$M$5:$M$16,0))*100000</f>
        <v>0.79104974674542361</v>
      </c>
      <c r="K1964" s="69">
        <f>tblGem[[#This Row],[Aantal]]/tblGem[[#This Row],[Inwoners]]*100000</f>
        <v>86.505190311418687</v>
      </c>
    </row>
    <row r="1965" spans="2:11" x14ac:dyDescent="0.3">
      <c r="B1965" s="63">
        <v>43914</v>
      </c>
      <c r="C1965" s="66" t="s">
        <v>182</v>
      </c>
      <c r="D1965" s="65">
        <v>69.099999999999994</v>
      </c>
      <c r="E1965" s="66">
        <v>10</v>
      </c>
      <c r="F1965" s="79">
        <f>tblGem[[#This Row],[Aantal]]-SUMIFS(tblGem[Aantal],tblGem[Datum],tblGem[[#This Row],[Datum]]-1,tblGem[Plaats],tblGem[[#This Row],[Plaats]])</f>
        <v>1</v>
      </c>
      <c r="G1965" s="59" t="str">
        <f>INDEX(tblGemProv[Grootte],MATCH(tblGem[[#This Row],[Plaats]],tblGemProv[Gemeentenaam],0))</f>
        <v>Klein</v>
      </c>
      <c r="H1965" s="59" t="str">
        <f>INDEX(tblGemProv[Provincie],MATCH(tblGem[[#This Row],[Plaats]],tblGemProv[Gemeentenaam],0))</f>
        <v>Utrecht</v>
      </c>
      <c r="I1965" s="68">
        <f>INDEX(tblGemProv[InwonerAantal],MATCH(tblGem[[#This Row],[Plaats]],tblGemProv[Gemeentenaam],0))</f>
        <v>14395</v>
      </c>
      <c r="J1965" s="69">
        <f>tblGem[[#This Row],[Aantal]]/INDEX($N$5:$N$16,MATCH(tblGem[[#This Row],[Prov]],$M$5:$M$16,0))*100000</f>
        <v>0.75158697589961199</v>
      </c>
      <c r="K1965" s="69">
        <f>tblGem[[#This Row],[Aantal]]/tblGem[[#This Row],[Inwoners]]*100000</f>
        <v>69.468565474122954</v>
      </c>
    </row>
    <row r="1966" spans="2:11" x14ac:dyDescent="0.3">
      <c r="B1966" s="63">
        <v>43914</v>
      </c>
      <c r="C1966" s="66" t="s">
        <v>183</v>
      </c>
      <c r="D1966" s="65">
        <v>0</v>
      </c>
      <c r="E1966" s="66">
        <v>0</v>
      </c>
      <c r="F1966" s="79">
        <f>tblGem[[#This Row],[Aantal]]-SUMIFS(tblGem[Aantal],tblGem[Datum],tblGem[[#This Row],[Datum]]-1,tblGem[Plaats],tblGem[[#This Row],[Plaats]])</f>
        <v>0</v>
      </c>
      <c r="G1966" s="59" t="str">
        <f>INDEX(tblGemProv[Grootte],MATCH(tblGem[[#This Row],[Plaats]],tblGemProv[Gemeentenaam],0))</f>
        <v>Klein</v>
      </c>
      <c r="H1966" s="59" t="str">
        <f>INDEX(tblGemProv[Provincie],MATCH(tblGem[[#This Row],[Plaats]],tblGemProv[Gemeentenaam],0))</f>
        <v>Groningen</v>
      </c>
      <c r="I1966" s="68">
        <f>INDEX(tblGemProv[InwonerAantal],MATCH(tblGem[[#This Row],[Plaats]],tblGemProv[Gemeentenaam],0))</f>
        <v>9732</v>
      </c>
      <c r="J1966" s="69">
        <f>tblGem[[#This Row],[Aantal]]/INDEX($N$5:$N$16,MATCH(tblGem[[#This Row],[Prov]],$M$5:$M$16,0))*100000</f>
        <v>0</v>
      </c>
      <c r="K1966" s="69">
        <f>tblGem[[#This Row],[Aantal]]/tblGem[[#This Row],[Inwoners]]*100000</f>
        <v>0</v>
      </c>
    </row>
    <row r="1967" spans="2:11" x14ac:dyDescent="0.3">
      <c r="B1967" s="63">
        <v>43914</v>
      </c>
      <c r="C1967" s="66" t="s">
        <v>184</v>
      </c>
      <c r="D1967" s="65">
        <v>4.4000000000000004</v>
      </c>
      <c r="E1967" s="66">
        <v>1</v>
      </c>
      <c r="F1967" s="79">
        <f>tblGem[[#This Row],[Aantal]]-SUMIFS(tblGem[Aantal],tblGem[Datum],tblGem[[#This Row],[Datum]]-1,tblGem[Plaats],tblGem[[#This Row],[Plaats]])</f>
        <v>0</v>
      </c>
      <c r="G1967" s="59" t="str">
        <f>INDEX(tblGemProv[Grootte],MATCH(tblGem[[#This Row],[Plaats]],tblGemProv[Gemeentenaam],0))</f>
        <v>Klein</v>
      </c>
      <c r="H1967" s="59" t="str">
        <f>INDEX(tblGemProv[Provincie],MATCH(tblGem[[#This Row],[Plaats]],tblGemProv[Gemeentenaam],0))</f>
        <v>Overijssel</v>
      </c>
      <c r="I1967" s="68">
        <f>INDEX(tblGemProv[InwonerAantal],MATCH(tblGem[[#This Row],[Plaats]],tblGemProv[Gemeentenaam],0))</f>
        <v>22547</v>
      </c>
      <c r="J1967" s="69">
        <f>tblGem[[#This Row],[Aantal]]/INDEX($N$5:$N$16,MATCH(tblGem[[#This Row],[Prov]],$M$5:$M$16,0))*100000</f>
        <v>8.6843172520041229E-2</v>
      </c>
      <c r="K1967" s="69">
        <f>tblGem[[#This Row],[Aantal]]/tblGem[[#This Row],[Inwoners]]*100000</f>
        <v>4.435179846542777</v>
      </c>
    </row>
    <row r="1968" spans="2:11" x14ac:dyDescent="0.3">
      <c r="B1968" s="63">
        <v>43914</v>
      </c>
      <c r="C1968" s="66" t="s">
        <v>185</v>
      </c>
      <c r="D1968" s="65">
        <v>12.1</v>
      </c>
      <c r="E1968" s="66">
        <v>3</v>
      </c>
      <c r="F1968" s="79">
        <f>tblGem[[#This Row],[Aantal]]-SUMIFS(tblGem[Aantal],tblGem[Datum],tblGem[[#This Row],[Datum]]-1,tblGem[Plaats],tblGem[[#This Row],[Plaats]])</f>
        <v>1</v>
      </c>
      <c r="G1968" s="59" t="str">
        <f>INDEX(tblGemProv[Grootte],MATCH(tblGem[[#This Row],[Plaats]],tblGemProv[Gemeentenaam],0))</f>
        <v>Klein</v>
      </c>
      <c r="H1968" s="59" t="str">
        <f>INDEX(tblGemProv[Provincie],MATCH(tblGem[[#This Row],[Plaats]],tblGemProv[Gemeentenaam],0))</f>
        <v>Gelderland</v>
      </c>
      <c r="I1968" s="68">
        <f>INDEX(tblGemProv[InwonerAantal],MATCH(tblGem[[#This Row],[Plaats]],tblGemProv[Gemeentenaam],0))</f>
        <v>24350</v>
      </c>
      <c r="J1968" s="69">
        <f>tblGem[[#This Row],[Aantal]]/INDEX($N$5:$N$16,MATCH(tblGem[[#This Row],[Prov]],$M$5:$M$16,0))*100000</f>
        <v>0.14562378677182647</v>
      </c>
      <c r="K1968" s="69">
        <f>tblGem[[#This Row],[Aantal]]/tblGem[[#This Row],[Inwoners]]*100000</f>
        <v>12.320328542094456</v>
      </c>
    </row>
    <row r="1969" spans="2:11" x14ac:dyDescent="0.3">
      <c r="B1969" s="63">
        <v>43914</v>
      </c>
      <c r="C1969" s="66" t="s">
        <v>186</v>
      </c>
      <c r="D1969" s="65">
        <v>37.9</v>
      </c>
      <c r="E1969" s="66">
        <v>9</v>
      </c>
      <c r="F1969" s="79">
        <f>tblGem[[#This Row],[Aantal]]-SUMIFS(tblGem[Aantal],tblGem[Datum],tblGem[[#This Row],[Datum]]-1,tblGem[Plaats],tblGem[[#This Row],[Plaats]])</f>
        <v>0</v>
      </c>
      <c r="G1969" s="59" t="str">
        <f>INDEX(tblGemProv[Grootte],MATCH(tblGem[[#This Row],[Plaats]],tblGemProv[Gemeentenaam],0))</f>
        <v>Klein</v>
      </c>
      <c r="H1969" s="59" t="str">
        <f>INDEX(tblGemProv[Provincie],MATCH(tblGem[[#This Row],[Plaats]],tblGemProv[Gemeentenaam],0))</f>
        <v>Limburg</v>
      </c>
      <c r="I1969" s="68">
        <f>INDEX(tblGemProv[InwonerAantal],MATCH(tblGem[[#This Row],[Plaats]],tblGemProv[Gemeentenaam],0))</f>
        <v>23697</v>
      </c>
      <c r="J1969" s="69">
        <f>tblGem[[#This Row],[Aantal]]/INDEX($N$5:$N$16,MATCH(tblGem[[#This Row],[Prov]],$M$5:$M$16,0))*100000</f>
        <v>0.80558683420485899</v>
      </c>
      <c r="K1969" s="69">
        <f>tblGem[[#This Row],[Aantal]]/tblGem[[#This Row],[Inwoners]]*100000</f>
        <v>37.979491074819599</v>
      </c>
    </row>
    <row r="1970" spans="2:11" x14ac:dyDescent="0.3">
      <c r="B1970" s="63">
        <v>43914</v>
      </c>
      <c r="C1970" s="66" t="s">
        <v>187</v>
      </c>
      <c r="D1970" s="65">
        <v>21.4</v>
      </c>
      <c r="E1970" s="66">
        <v>7</v>
      </c>
      <c r="F1970" s="79">
        <f>tblGem[[#This Row],[Aantal]]-SUMIFS(tblGem[Aantal],tblGem[Datum],tblGem[[#This Row],[Datum]]-1,tblGem[Plaats],tblGem[[#This Row],[Plaats]])</f>
        <v>1</v>
      </c>
      <c r="G1970" s="59" t="str">
        <f>INDEX(tblGemProv[Grootte],MATCH(tblGem[[#This Row],[Plaats]],tblGemProv[Gemeentenaam],0))</f>
        <v>Klein</v>
      </c>
      <c r="H1970" s="59" t="str">
        <f>INDEX(tblGemProv[Provincie],MATCH(tblGem[[#This Row],[Plaats]],tblGemProv[Gemeentenaam],0))</f>
        <v>Zuid-Holland</v>
      </c>
      <c r="I1970" s="68">
        <f>INDEX(tblGemProv[InwonerAantal],MATCH(tblGem[[#This Row],[Plaats]],tblGemProv[Gemeentenaam],0))</f>
        <v>32518</v>
      </c>
      <c r="J1970" s="69">
        <f>tblGem[[#This Row],[Aantal]]/INDEX($N$5:$N$16,MATCH(tblGem[[#This Row],[Prov]],$M$5:$M$16,0))*100000</f>
        <v>0.19199069667938376</v>
      </c>
      <c r="K1970" s="69">
        <f>tblGem[[#This Row],[Aantal]]/tblGem[[#This Row],[Inwoners]]*100000</f>
        <v>21.526539147549048</v>
      </c>
    </row>
    <row r="1971" spans="2:11" x14ac:dyDescent="0.3">
      <c r="B1971" s="63">
        <v>43914</v>
      </c>
      <c r="C1971" s="66" t="s">
        <v>188</v>
      </c>
      <c r="D1971" s="65">
        <v>77.3</v>
      </c>
      <c r="E1971" s="66">
        <v>94</v>
      </c>
      <c r="F1971" s="79">
        <f>tblGem[[#This Row],[Aantal]]-SUMIFS(tblGem[Aantal],tblGem[Datum],tblGem[[#This Row],[Datum]]-1,tblGem[Plaats],tblGem[[#This Row],[Plaats]])</f>
        <v>34</v>
      </c>
      <c r="G1971" s="59" t="str">
        <f>INDEX(tblGemProv[Grootte],MATCH(tblGem[[#This Row],[Plaats]],tblGemProv[Gemeentenaam],0))</f>
        <v>Groot</v>
      </c>
      <c r="H1971" s="59" t="str">
        <f>INDEX(tblGemProv[Provincie],MATCH(tblGem[[#This Row],[Plaats]],tblGemProv[Gemeentenaam],0))</f>
        <v>Limburg</v>
      </c>
      <c r="I1971" s="68">
        <f>INDEX(tblGemProv[InwonerAantal],MATCH(tblGem[[#This Row],[Plaats]],tblGemProv[Gemeentenaam],0))</f>
        <v>122723</v>
      </c>
      <c r="J1971" s="69">
        <f>tblGem[[#This Row],[Aantal]]/INDEX($N$5:$N$16,MATCH(tblGem[[#This Row],[Prov]],$M$5:$M$16,0))*100000</f>
        <v>8.4139069350285265</v>
      </c>
      <c r="K1971" s="69">
        <f>tblGem[[#This Row],[Aantal]]/tblGem[[#This Row],[Inwoners]]*100000</f>
        <v>76.595259242358807</v>
      </c>
    </row>
    <row r="1972" spans="2:11" x14ac:dyDescent="0.3">
      <c r="B1972" s="63">
        <v>43914</v>
      </c>
      <c r="C1972" s="66" t="s">
        <v>189</v>
      </c>
      <c r="D1972" s="65">
        <v>8.9</v>
      </c>
      <c r="E1972" s="66">
        <v>4</v>
      </c>
      <c r="F1972" s="79">
        <f>tblGem[[#This Row],[Aantal]]-SUMIFS(tblGem[Aantal],tblGem[Datum],tblGem[[#This Row],[Datum]]-1,tblGem[Plaats],tblGem[[#This Row],[Plaats]])</f>
        <v>0</v>
      </c>
      <c r="G1972" s="59" t="str">
        <f>INDEX(tblGemProv[Grootte],MATCH(tblGem[[#This Row],[Plaats]],tblGemProv[Gemeentenaam],0))</f>
        <v>Klein</v>
      </c>
      <c r="H1972" s="59" t="str">
        <f>INDEX(tblGemProv[Provincie],MATCH(tblGem[[#This Row],[Plaats]],tblGemProv[Gemeentenaam],0))</f>
        <v>Noord-Holland</v>
      </c>
      <c r="I1972" s="68">
        <f>INDEX(tblGemProv[InwonerAantal],MATCH(tblGem[[#This Row],[Plaats]],tblGemProv[Gemeentenaam],0))</f>
        <v>44480</v>
      </c>
      <c r="J1972" s="69">
        <f>tblGem[[#This Row],[Aantal]]/INDEX($N$5:$N$16,MATCH(tblGem[[#This Row],[Prov]],$M$5:$M$16,0))*100000</f>
        <v>0.14128374650587636</v>
      </c>
      <c r="K1972" s="69">
        <f>tblGem[[#This Row],[Aantal]]/tblGem[[#This Row],[Inwoners]]*100000</f>
        <v>8.9928057553956844</v>
      </c>
    </row>
    <row r="1973" spans="2:11" x14ac:dyDescent="0.3">
      <c r="B1973" s="63">
        <v>43914</v>
      </c>
      <c r="C1973" s="66" t="s">
        <v>190</v>
      </c>
      <c r="D1973" s="65">
        <v>42.3</v>
      </c>
      <c r="E1973" s="66">
        <v>8</v>
      </c>
      <c r="F1973" s="79">
        <f>tblGem[[#This Row],[Aantal]]-SUMIFS(tblGem[Aantal],tblGem[Datum],tblGem[[#This Row],[Datum]]-1,tblGem[Plaats],tblGem[[#This Row],[Plaats]])</f>
        <v>5</v>
      </c>
      <c r="G1973" s="59" t="str">
        <f>INDEX(tblGemProv[Grootte],MATCH(tblGem[[#This Row],[Plaats]],tblGemProv[Gemeentenaam],0))</f>
        <v>Klein</v>
      </c>
      <c r="H1973" s="59" t="str">
        <f>INDEX(tblGemProv[Provincie],MATCH(tblGem[[#This Row],[Plaats]],tblGemProv[Gemeentenaam],0))</f>
        <v>Limburg</v>
      </c>
      <c r="I1973" s="68">
        <f>INDEX(tblGemProv[InwonerAantal],MATCH(tblGem[[#This Row],[Plaats]],tblGemProv[Gemeentenaam],0))</f>
        <v>19039</v>
      </c>
      <c r="J1973" s="69">
        <f>tblGem[[#This Row],[Aantal]]/INDEX($N$5:$N$16,MATCH(tblGem[[#This Row],[Prov]],$M$5:$M$16,0))*100000</f>
        <v>0.71607718595987457</v>
      </c>
      <c r="K1973" s="69">
        <f>tblGem[[#This Row],[Aantal]]/tblGem[[#This Row],[Inwoners]]*100000</f>
        <v>42.019013603655658</v>
      </c>
    </row>
    <row r="1974" spans="2:11" x14ac:dyDescent="0.3">
      <c r="B1974" s="63">
        <v>43914</v>
      </c>
      <c r="C1974" s="66" t="s">
        <v>191</v>
      </c>
      <c r="D1974" s="65">
        <v>172</v>
      </c>
      <c r="E1974" s="66">
        <v>139</v>
      </c>
      <c r="F1974" s="79">
        <f>tblGem[[#This Row],[Aantal]]-SUMIFS(tblGem[Aantal],tblGem[Datum],tblGem[[#This Row],[Datum]]-1,tblGem[Plaats],tblGem[[#This Row],[Plaats]])</f>
        <v>12</v>
      </c>
      <c r="G1974" s="59" t="str">
        <f>INDEX(tblGemProv[Grootte],MATCH(tblGem[[#This Row],[Plaats]],tblGemProv[Gemeentenaam],0))</f>
        <v>Middelgroot</v>
      </c>
      <c r="H1974" s="59" t="str">
        <f>INDEX(tblGemProv[Provincie],MATCH(tblGem[[#This Row],[Plaats]],tblGemProv[Gemeentenaam],0))</f>
        <v>Noord-Brabant</v>
      </c>
      <c r="I1974" s="68">
        <f>INDEX(tblGemProv[InwonerAantal],MATCH(tblGem[[#This Row],[Plaats]],tblGemProv[Gemeentenaam],0))</f>
        <v>80148</v>
      </c>
      <c r="J1974" s="69">
        <f>tblGem[[#This Row],[Aantal]]/INDEX($N$5:$N$16,MATCH(tblGem[[#This Row],[Prov]],$M$5:$M$16,0))*100000</f>
        <v>5.4977957398806945</v>
      </c>
      <c r="K1974" s="69">
        <f>tblGem[[#This Row],[Aantal]]/tblGem[[#This Row],[Inwoners]]*100000</f>
        <v>173.42915606128662</v>
      </c>
    </row>
    <row r="1975" spans="2:11" x14ac:dyDescent="0.3">
      <c r="B1975" s="63">
        <v>43914</v>
      </c>
      <c r="C1975" s="66" t="s">
        <v>192</v>
      </c>
      <c r="D1975" s="65">
        <v>8.9</v>
      </c>
      <c r="E1975" s="66">
        <v>3</v>
      </c>
      <c r="F1975" s="79">
        <f>tblGem[[#This Row],[Aantal]]-SUMIFS(tblGem[Aantal],tblGem[Datum],tblGem[[#This Row],[Datum]]-1,tblGem[Plaats],tblGem[[#This Row],[Plaats]])</f>
        <v>0</v>
      </c>
      <c r="G1975" s="59" t="str">
        <f>INDEX(tblGemProv[Grootte],MATCH(tblGem[[#This Row],[Plaats]],tblGemProv[Gemeentenaam],0))</f>
        <v>Klein</v>
      </c>
      <c r="H1975" s="59" t="str">
        <f>INDEX(tblGemProv[Provincie],MATCH(tblGem[[#This Row],[Plaats]],tblGemProv[Gemeentenaam],0))</f>
        <v>Drenthe</v>
      </c>
      <c r="I1975" s="68">
        <f>INDEX(tblGemProv[InwonerAantal],MATCH(tblGem[[#This Row],[Plaats]],tblGemProv[Gemeentenaam],0))</f>
        <v>33410</v>
      </c>
      <c r="J1975" s="69">
        <f>tblGem[[#This Row],[Aantal]]/INDEX($N$5:$N$16,MATCH(tblGem[[#This Row],[Prov]],$M$5:$M$16,0))*100000</f>
        <v>0.60963218857955703</v>
      </c>
      <c r="K1975" s="69">
        <f>tblGem[[#This Row],[Aantal]]/tblGem[[#This Row],[Inwoners]]*100000</f>
        <v>8.979347500748279</v>
      </c>
    </row>
    <row r="1976" spans="2:11" x14ac:dyDescent="0.3">
      <c r="B1976" s="63">
        <v>43914</v>
      </c>
      <c r="C1976" s="66" t="s">
        <v>193</v>
      </c>
      <c r="D1976" s="65">
        <v>12.4</v>
      </c>
      <c r="E1976" s="66">
        <v>6</v>
      </c>
      <c r="F1976" s="79">
        <f>tblGem[[#This Row],[Aantal]]-SUMIFS(tblGem[Aantal],tblGem[Datum],tblGem[[#This Row],[Datum]]-1,tblGem[Plaats],tblGem[[#This Row],[Plaats]])</f>
        <v>0</v>
      </c>
      <c r="G1976" s="59" t="str">
        <f>INDEX(tblGemProv[Grootte],MATCH(tblGem[[#This Row],[Plaats]],tblGemProv[Gemeentenaam],0))</f>
        <v>Klein</v>
      </c>
      <c r="H1976" s="59" t="str">
        <f>INDEX(tblGemProv[Provincie],MATCH(tblGem[[#This Row],[Plaats]],tblGemProv[Gemeentenaam],0))</f>
        <v>Zeeland</v>
      </c>
      <c r="I1976" s="68">
        <f>INDEX(tblGemProv[InwonerAantal],MATCH(tblGem[[#This Row],[Plaats]],tblGemProv[Gemeentenaam],0))</f>
        <v>48303</v>
      </c>
      <c r="J1976" s="69">
        <f>tblGem[[#This Row],[Aantal]]/INDEX($N$5:$N$16,MATCH(tblGem[[#This Row],[Prov]],$M$5:$M$16,0))*100000</f>
        <v>1.569431656482799</v>
      </c>
      <c r="K1976" s="69">
        <f>tblGem[[#This Row],[Aantal]]/tblGem[[#This Row],[Inwoners]]*100000</f>
        <v>12.421588721197441</v>
      </c>
    </row>
    <row r="1977" spans="2:11" x14ac:dyDescent="0.3">
      <c r="B1977" s="63">
        <v>43914</v>
      </c>
      <c r="C1977" s="66" t="s">
        <v>194</v>
      </c>
      <c r="D1977" s="65">
        <v>10.3</v>
      </c>
      <c r="E1977" s="66">
        <v>2</v>
      </c>
      <c r="F1977" s="79">
        <f>tblGem[[#This Row],[Aantal]]-SUMIFS(tblGem[Aantal],tblGem[Datum],tblGem[[#This Row],[Datum]]-1,tblGem[Plaats],tblGem[[#This Row],[Plaats]])</f>
        <v>0</v>
      </c>
      <c r="G1977" s="59" t="str">
        <f>INDEX(tblGemProv[Grootte],MATCH(tblGem[[#This Row],[Plaats]],tblGemProv[Gemeentenaam],0))</f>
        <v>Klein</v>
      </c>
      <c r="H1977" s="59" t="str">
        <f>INDEX(tblGemProv[Provincie],MATCH(tblGem[[#This Row],[Plaats]],tblGemProv[Gemeentenaam],0))</f>
        <v>Zuid-Holland</v>
      </c>
      <c r="I1977" s="68">
        <f>INDEX(tblGemProv[InwonerAantal],MATCH(tblGem[[#This Row],[Plaats]],tblGemProv[Gemeentenaam],0))</f>
        <v>19338</v>
      </c>
      <c r="J1977" s="69">
        <f>tblGem[[#This Row],[Aantal]]/INDEX($N$5:$N$16,MATCH(tblGem[[#This Row],[Prov]],$M$5:$M$16,0))*100000</f>
        <v>5.4854484765538218E-2</v>
      </c>
      <c r="K1977" s="69">
        <f>tblGem[[#This Row],[Aantal]]/tblGem[[#This Row],[Inwoners]]*100000</f>
        <v>10.34233116144379</v>
      </c>
    </row>
    <row r="1978" spans="2:11" x14ac:dyDescent="0.3">
      <c r="B1978" s="63">
        <v>43914</v>
      </c>
      <c r="C1978" s="66" t="s">
        <v>195</v>
      </c>
      <c r="D1978" s="65">
        <v>3</v>
      </c>
      <c r="E1978" s="66">
        <v>1</v>
      </c>
      <c r="F1978" s="79">
        <f>tblGem[[#This Row],[Aantal]]-SUMIFS(tblGem[Aantal],tblGem[Datum],tblGem[[#This Row],[Datum]]-1,tblGem[Plaats],tblGem[[#This Row],[Plaats]])</f>
        <v>0</v>
      </c>
      <c r="G1978" s="59" t="str">
        <f>INDEX(tblGemProv[Grootte],MATCH(tblGem[[#This Row],[Plaats]],tblGemProv[Gemeentenaam],0))</f>
        <v>Klein</v>
      </c>
      <c r="H1978" s="59" t="str">
        <f>INDEX(tblGemProv[Provincie],MATCH(tblGem[[#This Row],[Plaats]],tblGemProv[Gemeentenaam],0))</f>
        <v>Drenthe</v>
      </c>
      <c r="I1978" s="68">
        <f>INDEX(tblGemProv[InwonerAantal],MATCH(tblGem[[#This Row],[Plaats]],tblGemProv[Gemeentenaam],0))</f>
        <v>33172</v>
      </c>
      <c r="J1978" s="69">
        <f>tblGem[[#This Row],[Aantal]]/INDEX($N$5:$N$16,MATCH(tblGem[[#This Row],[Prov]],$M$5:$M$16,0))*100000</f>
        <v>0.20321072952651897</v>
      </c>
      <c r="K1978" s="69">
        <f>tblGem[[#This Row],[Aantal]]/tblGem[[#This Row],[Inwoners]]*100000</f>
        <v>3.0145906185939948</v>
      </c>
    </row>
    <row r="1979" spans="2:11" x14ac:dyDescent="0.3">
      <c r="B1979" s="63">
        <v>43914</v>
      </c>
      <c r="C1979" s="66" t="s">
        <v>196</v>
      </c>
      <c r="D1979" s="65">
        <v>3.3</v>
      </c>
      <c r="E1979" s="66">
        <v>2</v>
      </c>
      <c r="F1979" s="79">
        <f>tblGem[[#This Row],[Aantal]]-SUMIFS(tblGem[Aantal],tblGem[Datum],tblGem[[#This Row],[Datum]]-1,tblGem[Plaats],tblGem[[#This Row],[Plaats]])</f>
        <v>0</v>
      </c>
      <c r="G1979" s="59" t="str">
        <f>INDEX(tblGemProv[Grootte],MATCH(tblGem[[#This Row],[Plaats]],tblGemProv[Gemeentenaam],0))</f>
        <v>Middelgroot</v>
      </c>
      <c r="H1979" s="59" t="str">
        <f>INDEX(tblGemProv[Provincie],MATCH(tblGem[[#This Row],[Plaats]],tblGemProv[Gemeentenaam],0))</f>
        <v>Groningen</v>
      </c>
      <c r="I1979" s="68">
        <f>INDEX(tblGemProv[InwonerAantal],MATCH(tblGem[[#This Row],[Plaats]],tblGemProv[Gemeentenaam],0))</f>
        <v>60951</v>
      </c>
      <c r="J1979" s="69">
        <f>tblGem[[#This Row],[Aantal]]/INDEX($N$5:$N$16,MATCH(tblGem[[#This Row],[Prov]],$M$5:$M$16,0))*100000</f>
        <v>0.34308671688312575</v>
      </c>
      <c r="K1979" s="69">
        <f>tblGem[[#This Row],[Aantal]]/tblGem[[#This Row],[Inwoners]]*100000</f>
        <v>3.2813243425046346</v>
      </c>
    </row>
    <row r="1980" spans="2:11" x14ac:dyDescent="0.3">
      <c r="B1980" s="63">
        <v>43914</v>
      </c>
      <c r="C1980" s="66" t="s">
        <v>197</v>
      </c>
      <c r="D1980" s="65">
        <v>45.9</v>
      </c>
      <c r="E1980" s="66">
        <v>5</v>
      </c>
      <c r="F1980" s="79">
        <f>tblGem[[#This Row],[Aantal]]-SUMIFS(tblGem[Aantal],tblGem[Datum],tblGem[[#This Row],[Datum]]-1,tblGem[Plaats],tblGem[[#This Row],[Plaats]])</f>
        <v>3</v>
      </c>
      <c r="G1980" s="59" t="str">
        <f>INDEX(tblGemProv[Grootte],MATCH(tblGem[[#This Row],[Plaats]],tblGemProv[Gemeentenaam],0))</f>
        <v>Klein</v>
      </c>
      <c r="H1980" s="59" t="str">
        <f>INDEX(tblGemProv[Provincie],MATCH(tblGem[[#This Row],[Plaats]],tblGemProv[Gemeentenaam],0))</f>
        <v>Noord-Brabant</v>
      </c>
      <c r="I1980" s="68">
        <f>INDEX(tblGemProv[InwonerAantal],MATCH(tblGem[[#This Row],[Plaats]],tblGemProv[Gemeentenaam],0))</f>
        <v>10831</v>
      </c>
      <c r="J1980" s="69">
        <f>tblGem[[#This Row],[Aantal]]/INDEX($N$5:$N$16,MATCH(tblGem[[#This Row],[Prov]],$M$5:$M$16,0))*100000</f>
        <v>0.1977624366863559</v>
      </c>
      <c r="K1980" s="69">
        <f>tblGem[[#This Row],[Aantal]]/tblGem[[#This Row],[Inwoners]]*100000</f>
        <v>46.163789123811284</v>
      </c>
    </row>
    <row r="1981" spans="2:11" x14ac:dyDescent="0.3">
      <c r="B1981" s="63">
        <v>43914</v>
      </c>
      <c r="C1981" s="66" t="s">
        <v>198</v>
      </c>
      <c r="D1981" s="65">
        <v>10.8</v>
      </c>
      <c r="E1981" s="66">
        <v>4</v>
      </c>
      <c r="F1981" s="79">
        <f>tblGem[[#This Row],[Aantal]]-SUMIFS(tblGem[Aantal],tblGem[Datum],tblGem[[#This Row],[Datum]]-1,tblGem[Plaats],tblGem[[#This Row],[Plaats]])</f>
        <v>1</v>
      </c>
      <c r="G1981" s="59" t="str">
        <f>INDEX(tblGemProv[Grootte],MATCH(tblGem[[#This Row],[Plaats]],tblGemProv[Gemeentenaam],0))</f>
        <v>Klein</v>
      </c>
      <c r="H1981" s="59" t="str">
        <f>INDEX(tblGemProv[Provincie],MATCH(tblGem[[#This Row],[Plaats]],tblGemProv[Gemeentenaam],0))</f>
        <v>Noord-Brabant</v>
      </c>
      <c r="I1981" s="68">
        <f>INDEX(tblGemProv[InwonerAantal],MATCH(tblGem[[#This Row],[Plaats]],tblGemProv[Gemeentenaam],0))</f>
        <v>36967</v>
      </c>
      <c r="J1981" s="69">
        <f>tblGem[[#This Row],[Aantal]]/INDEX($N$5:$N$16,MATCH(tblGem[[#This Row],[Prov]],$M$5:$M$16,0))*100000</f>
        <v>0.15820994934908472</v>
      </c>
      <c r="K1981" s="69">
        <f>tblGem[[#This Row],[Aantal]]/tblGem[[#This Row],[Inwoners]]*100000</f>
        <v>10.820461492682663</v>
      </c>
    </row>
    <row r="1982" spans="2:11" x14ac:dyDescent="0.3">
      <c r="B1982" s="63">
        <v>43914</v>
      </c>
      <c r="C1982" s="66" t="s">
        <v>199</v>
      </c>
      <c r="D1982" s="65">
        <v>29.6</v>
      </c>
      <c r="E1982" s="66">
        <v>13</v>
      </c>
      <c r="F1982" s="79">
        <f>tblGem[[#This Row],[Aantal]]-SUMIFS(tblGem[Aantal],tblGem[Datum],tblGem[[#This Row],[Datum]]-1,tblGem[Plaats],tblGem[[#This Row],[Plaats]])</f>
        <v>2</v>
      </c>
      <c r="G1982" s="59" t="str">
        <f>INDEX(tblGemProv[Grootte],MATCH(tblGem[[#This Row],[Plaats]],tblGemProv[Gemeentenaam],0))</f>
        <v>Klein</v>
      </c>
      <c r="H1982" s="59" t="str">
        <f>INDEX(tblGemProv[Provincie],MATCH(tblGem[[#This Row],[Plaats]],tblGemProv[Gemeentenaam],0))</f>
        <v>Zuid-Holland</v>
      </c>
      <c r="I1982" s="68">
        <f>INDEX(tblGemProv[InwonerAantal],MATCH(tblGem[[#This Row],[Plaats]],tblGemProv[Gemeentenaam],0))</f>
        <v>43846</v>
      </c>
      <c r="J1982" s="69">
        <f>tblGem[[#This Row],[Aantal]]/INDEX($N$5:$N$16,MATCH(tblGem[[#This Row],[Prov]],$M$5:$M$16,0))*100000</f>
        <v>0.35655415097599841</v>
      </c>
      <c r="K1982" s="69">
        <f>tblGem[[#This Row],[Aantal]]/tblGem[[#This Row],[Inwoners]]*100000</f>
        <v>29.649226839392419</v>
      </c>
    </row>
    <row r="1983" spans="2:11" x14ac:dyDescent="0.3">
      <c r="B1983" s="63">
        <v>43914</v>
      </c>
      <c r="C1983" s="66" t="s">
        <v>200</v>
      </c>
      <c r="D1983" s="65">
        <v>8.3000000000000007</v>
      </c>
      <c r="E1983" s="66">
        <v>3</v>
      </c>
      <c r="F1983" s="79">
        <f>tblGem[[#This Row],[Aantal]]-SUMIFS(tblGem[Aantal],tblGem[Datum],tblGem[[#This Row],[Datum]]-1,tblGem[Plaats],tblGem[[#This Row],[Plaats]])</f>
        <v>0</v>
      </c>
      <c r="G1983" s="59" t="str">
        <f>INDEX(tblGemProv[Grootte],MATCH(tblGem[[#This Row],[Plaats]],tblGemProv[Gemeentenaam],0))</f>
        <v>Klein</v>
      </c>
      <c r="H1983" s="59" t="str">
        <f>INDEX(tblGemProv[Provincie],MATCH(tblGem[[#This Row],[Plaats]],tblGemProv[Gemeentenaam],0))</f>
        <v>Gelderland</v>
      </c>
      <c r="I1983" s="68">
        <f>INDEX(tblGemProv[InwonerAantal],MATCH(tblGem[[#This Row],[Plaats]],tblGemProv[Gemeentenaam],0))</f>
        <v>35627</v>
      </c>
      <c r="J1983" s="69">
        <f>tblGem[[#This Row],[Aantal]]/INDEX($N$5:$N$16,MATCH(tblGem[[#This Row],[Prov]],$M$5:$M$16,0))*100000</f>
        <v>0.14562378677182647</v>
      </c>
      <c r="K1983" s="69">
        <f>tblGem[[#This Row],[Aantal]]/tblGem[[#This Row],[Inwoners]]*100000</f>
        <v>8.4205798972689241</v>
      </c>
    </row>
    <row r="1984" spans="2:11" x14ac:dyDescent="0.3">
      <c r="B1984" s="63">
        <v>43914</v>
      </c>
      <c r="C1984" s="66" t="s">
        <v>201</v>
      </c>
      <c r="D1984" s="65">
        <v>21.4</v>
      </c>
      <c r="E1984" s="66">
        <v>3</v>
      </c>
      <c r="F1984" s="79">
        <f>tblGem[[#This Row],[Aantal]]-SUMIFS(tblGem[Aantal],tblGem[Datum],tblGem[[#This Row],[Datum]]-1,tblGem[Plaats],tblGem[[#This Row],[Plaats]])</f>
        <v>1</v>
      </c>
      <c r="G1984" s="59" t="str">
        <f>INDEX(tblGemProv[Grootte],MATCH(tblGem[[#This Row],[Plaats]],tblGemProv[Gemeentenaam],0))</f>
        <v>Klein</v>
      </c>
      <c r="H1984" s="59" t="str">
        <f>INDEX(tblGemProv[Provincie],MATCH(tblGem[[#This Row],[Plaats]],tblGemProv[Gemeentenaam],0))</f>
        <v>Utrecht</v>
      </c>
      <c r="I1984" s="68">
        <f>INDEX(tblGemProv[InwonerAantal],MATCH(tblGem[[#This Row],[Plaats]],tblGemProv[Gemeentenaam],0))</f>
        <v>13879</v>
      </c>
      <c r="J1984" s="69">
        <f>tblGem[[#This Row],[Aantal]]/INDEX($N$5:$N$16,MATCH(tblGem[[#This Row],[Prov]],$M$5:$M$16,0))*100000</f>
        <v>0.22547609276988362</v>
      </c>
      <c r="K1984" s="69">
        <f>tblGem[[#This Row],[Aantal]]/tblGem[[#This Row],[Inwoners]]*100000</f>
        <v>21.615390157792348</v>
      </c>
    </row>
    <row r="1985" spans="2:11" x14ac:dyDescent="0.3">
      <c r="B1985" s="63">
        <v>43914</v>
      </c>
      <c r="C1985" s="66" t="s">
        <v>202</v>
      </c>
      <c r="D1985" s="65">
        <v>64.099999999999994</v>
      </c>
      <c r="E1985" s="66">
        <v>5</v>
      </c>
      <c r="F1985" s="79">
        <f>tblGem[[#This Row],[Aantal]]-SUMIFS(tblGem[Aantal],tblGem[Datum],tblGem[[#This Row],[Datum]]-1,tblGem[Plaats],tblGem[[#This Row],[Plaats]])</f>
        <v>2</v>
      </c>
      <c r="G1985" s="59" t="str">
        <f>INDEX(tblGemProv[Grootte],MATCH(tblGem[[#This Row],[Plaats]],tblGemProv[Gemeentenaam],0))</f>
        <v>Klein</v>
      </c>
      <c r="H1985" s="59" t="str">
        <f>INDEX(tblGemProv[Provincie],MATCH(tblGem[[#This Row],[Plaats]],tblGemProv[Gemeentenaam],0))</f>
        <v>Limburg</v>
      </c>
      <c r="I1985" s="68">
        <f>INDEX(tblGemProv[InwonerAantal],MATCH(tblGem[[#This Row],[Plaats]],tblGemProv[Gemeentenaam],0))</f>
        <v>7768</v>
      </c>
      <c r="J1985" s="69">
        <f>tblGem[[#This Row],[Aantal]]/INDEX($N$5:$N$16,MATCH(tblGem[[#This Row],[Prov]],$M$5:$M$16,0))*100000</f>
        <v>0.44754824122492165</v>
      </c>
      <c r="K1985" s="69">
        <f>tblGem[[#This Row],[Aantal]]/tblGem[[#This Row],[Inwoners]]*100000</f>
        <v>64.366632337796091</v>
      </c>
    </row>
    <row r="1986" spans="2:11" x14ac:dyDescent="0.3">
      <c r="B1986" s="63">
        <v>43914</v>
      </c>
      <c r="C1986" s="66" t="s">
        <v>203</v>
      </c>
      <c r="D1986" s="65">
        <v>45.8</v>
      </c>
      <c r="E1986" s="66">
        <v>11</v>
      </c>
      <c r="F1986" s="79">
        <f>tblGem[[#This Row],[Aantal]]-SUMIFS(tblGem[Aantal],tblGem[Datum],tblGem[[#This Row],[Datum]]-1,tblGem[Plaats],tblGem[[#This Row],[Plaats]])</f>
        <v>2</v>
      </c>
      <c r="G1986" s="59" t="str">
        <f>INDEX(tblGemProv[Grootte],MATCH(tblGem[[#This Row],[Plaats]],tblGemProv[Gemeentenaam],0))</f>
        <v>Klein</v>
      </c>
      <c r="H1986" s="59" t="str">
        <f>INDEX(tblGemProv[Provincie],MATCH(tblGem[[#This Row],[Plaats]],tblGemProv[Gemeentenaam],0))</f>
        <v>Gelderland</v>
      </c>
      <c r="I1986" s="68">
        <f>INDEX(tblGemProv[InwonerAantal],MATCH(tblGem[[#This Row],[Plaats]],tblGemProv[Gemeentenaam],0))</f>
        <v>23615</v>
      </c>
      <c r="J1986" s="69">
        <f>tblGem[[#This Row],[Aantal]]/INDEX($N$5:$N$16,MATCH(tblGem[[#This Row],[Prov]],$M$5:$M$16,0))*100000</f>
        <v>0.53395388483003037</v>
      </c>
      <c r="K1986" s="69">
        <f>tblGem[[#This Row],[Aantal]]/tblGem[[#This Row],[Inwoners]]*100000</f>
        <v>46.580563201355069</v>
      </c>
    </row>
    <row r="1987" spans="2:11" x14ac:dyDescent="0.3">
      <c r="B1987" s="63">
        <v>43914</v>
      </c>
      <c r="C1987" s="66" t="s">
        <v>204</v>
      </c>
      <c r="D1987" s="65">
        <v>64.7</v>
      </c>
      <c r="E1987" s="66">
        <v>11</v>
      </c>
      <c r="F1987" s="79">
        <f>tblGem[[#This Row],[Aantal]]-SUMIFS(tblGem[Aantal],tblGem[Datum],tblGem[[#This Row],[Datum]]-1,tblGem[Plaats],tblGem[[#This Row],[Plaats]])</f>
        <v>2</v>
      </c>
      <c r="G1987" s="59" t="str">
        <f>INDEX(tblGemProv[Grootte],MATCH(tblGem[[#This Row],[Plaats]],tblGemProv[Gemeentenaam],0))</f>
        <v>Klein</v>
      </c>
      <c r="H1987" s="59" t="str">
        <f>INDEX(tblGemProv[Provincie],MATCH(tblGem[[#This Row],[Plaats]],tblGemProv[Gemeentenaam],0))</f>
        <v>Limburg</v>
      </c>
      <c r="I1987" s="68">
        <f>INDEX(tblGemProv[InwonerAantal],MATCH(tblGem[[#This Row],[Plaats]],tblGemProv[Gemeentenaam],0))</f>
        <v>17038</v>
      </c>
      <c r="J1987" s="69">
        <f>tblGem[[#This Row],[Aantal]]/INDEX($N$5:$N$16,MATCH(tblGem[[#This Row],[Prov]],$M$5:$M$16,0))*100000</f>
        <v>0.98460613069482761</v>
      </c>
      <c r="K1987" s="69">
        <f>tblGem[[#This Row],[Aantal]]/tblGem[[#This Row],[Inwoners]]*100000</f>
        <v>64.56156825918535</v>
      </c>
    </row>
    <row r="1988" spans="2:11" x14ac:dyDescent="0.3">
      <c r="B1988" s="63">
        <v>43914</v>
      </c>
      <c r="C1988" s="66" t="s">
        <v>205</v>
      </c>
      <c r="D1988" s="65">
        <v>17.5</v>
      </c>
      <c r="E1988" s="66">
        <v>11</v>
      </c>
      <c r="F1988" s="79">
        <f>tblGem[[#This Row],[Aantal]]-SUMIFS(tblGem[Aantal],tblGem[Datum],tblGem[[#This Row],[Datum]]-1,tblGem[Plaats],tblGem[[#This Row],[Plaats]])</f>
        <v>0</v>
      </c>
      <c r="G1988" s="59" t="str">
        <f>INDEX(tblGemProv[Grootte],MATCH(tblGem[[#This Row],[Plaats]],tblGemProv[Gemeentenaam],0))</f>
        <v>Middelgroot</v>
      </c>
      <c r="H1988" s="59" t="str">
        <f>INDEX(tblGemProv[Provincie],MATCH(tblGem[[#This Row],[Plaats]],tblGemProv[Gemeentenaam],0))</f>
        <v>Utrecht</v>
      </c>
      <c r="I1988" s="68">
        <f>INDEX(tblGemProv[InwonerAantal],MATCH(tblGem[[#This Row],[Plaats]],tblGemProv[Gemeentenaam],0))</f>
        <v>62426</v>
      </c>
      <c r="J1988" s="69">
        <f>tblGem[[#This Row],[Aantal]]/INDEX($N$5:$N$16,MATCH(tblGem[[#This Row],[Prov]],$M$5:$M$16,0))*100000</f>
        <v>0.82674567348957317</v>
      </c>
      <c r="K1988" s="69">
        <f>tblGem[[#This Row],[Aantal]]/tblGem[[#This Row],[Inwoners]]*100000</f>
        <v>17.620863101912665</v>
      </c>
    </row>
    <row r="1989" spans="2:11" x14ac:dyDescent="0.3">
      <c r="B1989" s="63">
        <v>43914</v>
      </c>
      <c r="C1989" s="66" t="s">
        <v>206</v>
      </c>
      <c r="D1989" s="65">
        <v>14</v>
      </c>
      <c r="E1989" s="66">
        <v>4</v>
      </c>
      <c r="F1989" s="79">
        <f>tblGem[[#This Row],[Aantal]]-SUMIFS(tblGem[Aantal],tblGem[Datum],tblGem[[#This Row],[Datum]]-1,tblGem[Plaats],tblGem[[#This Row],[Plaats]])</f>
        <v>1</v>
      </c>
      <c r="G1989" s="59" t="str">
        <f>INDEX(tblGemProv[Grootte],MATCH(tblGem[[#This Row],[Plaats]],tblGemProv[Gemeentenaam],0))</f>
        <v>Klein</v>
      </c>
      <c r="H1989" s="59" t="str">
        <f>INDEX(tblGemProv[Provincie],MATCH(tblGem[[#This Row],[Plaats]],tblGemProv[Gemeentenaam],0))</f>
        <v>Zuid-Holland</v>
      </c>
      <c r="I1989" s="68">
        <f>INDEX(tblGemProv[InwonerAantal],MATCH(tblGem[[#This Row],[Plaats]],tblGemProv[Gemeentenaam],0))</f>
        <v>28269</v>
      </c>
      <c r="J1989" s="69">
        <f>tblGem[[#This Row],[Aantal]]/INDEX($N$5:$N$16,MATCH(tblGem[[#This Row],[Prov]],$M$5:$M$16,0))*100000</f>
        <v>0.10970896953107644</v>
      </c>
      <c r="K1989" s="69">
        <f>tblGem[[#This Row],[Aantal]]/tblGem[[#This Row],[Inwoners]]*100000</f>
        <v>14.149775372315965</v>
      </c>
    </row>
    <row r="1990" spans="2:11" x14ac:dyDescent="0.3">
      <c r="B1990" s="63">
        <v>43914</v>
      </c>
      <c r="C1990" s="66" t="s">
        <v>207</v>
      </c>
      <c r="D1990" s="65">
        <v>18.600000000000001</v>
      </c>
      <c r="E1990" s="66">
        <v>8</v>
      </c>
      <c r="F1990" s="79">
        <f>tblGem[[#This Row],[Aantal]]-SUMIFS(tblGem[Aantal],tblGem[Datum],tblGem[[#This Row],[Datum]]-1,tblGem[Plaats],tblGem[[#This Row],[Plaats]])</f>
        <v>1</v>
      </c>
      <c r="G1990" s="59" t="str">
        <f>INDEX(tblGemProv[Grootte],MATCH(tblGem[[#This Row],[Plaats]],tblGemProv[Gemeentenaam],0))</f>
        <v>Klein</v>
      </c>
      <c r="H1990" s="59" t="str">
        <f>INDEX(tblGemProv[Provincie],MATCH(tblGem[[#This Row],[Plaats]],tblGemProv[Gemeentenaam],0))</f>
        <v>Gelderland</v>
      </c>
      <c r="I1990" s="68">
        <f>INDEX(tblGemProv[InwonerAantal],MATCH(tblGem[[#This Row],[Plaats]],tblGemProv[Gemeentenaam],0))</f>
        <v>42307</v>
      </c>
      <c r="J1990" s="69">
        <f>tblGem[[#This Row],[Aantal]]/INDEX($N$5:$N$16,MATCH(tblGem[[#This Row],[Prov]],$M$5:$M$16,0))*100000</f>
        <v>0.3883300980582039</v>
      </c>
      <c r="K1990" s="69">
        <f>tblGem[[#This Row],[Aantal]]/tblGem[[#This Row],[Inwoners]]*100000</f>
        <v>18.909400335641855</v>
      </c>
    </row>
    <row r="1991" spans="2:11" x14ac:dyDescent="0.3">
      <c r="B1991" s="63">
        <v>43914</v>
      </c>
      <c r="C1991" s="66" t="s">
        <v>208</v>
      </c>
      <c r="D1991" s="65">
        <v>52.6</v>
      </c>
      <c r="E1991" s="66">
        <v>93</v>
      </c>
      <c r="F1991" s="79">
        <f>tblGem[[#This Row],[Aantal]]-SUMIFS(tblGem[Aantal],tblGem[Datum],tblGem[[#This Row],[Datum]]-1,tblGem[Plaats],tblGem[[#This Row],[Plaats]])</f>
        <v>14</v>
      </c>
      <c r="G1991" s="59" t="str">
        <f>INDEX(tblGemProv[Grootte],MATCH(tblGem[[#This Row],[Plaats]],tblGemProv[Gemeentenaam],0))</f>
        <v>Groot</v>
      </c>
      <c r="H1991" s="59" t="str">
        <f>INDEX(tblGemProv[Provincie],MATCH(tblGem[[#This Row],[Plaats]],tblGemProv[Gemeentenaam],0))</f>
        <v>Gelderland</v>
      </c>
      <c r="I1991" s="68">
        <f>INDEX(tblGemProv[InwonerAantal],MATCH(tblGem[[#This Row],[Plaats]],tblGemProv[Gemeentenaam],0))</f>
        <v>175948</v>
      </c>
      <c r="J1991" s="69">
        <f>tblGem[[#This Row],[Aantal]]/INDEX($N$5:$N$16,MATCH(tblGem[[#This Row],[Prov]],$M$5:$M$16,0))*100000</f>
        <v>4.5143373899266201</v>
      </c>
      <c r="K1991" s="69">
        <f>tblGem[[#This Row],[Aantal]]/tblGem[[#This Row],[Inwoners]]*100000</f>
        <v>52.856525791711185</v>
      </c>
    </row>
    <row r="1992" spans="2:11" x14ac:dyDescent="0.3">
      <c r="B1992" s="63">
        <v>43914</v>
      </c>
      <c r="C1992" s="66" t="s">
        <v>209</v>
      </c>
      <c r="D1992" s="65">
        <v>20</v>
      </c>
      <c r="E1992" s="66">
        <v>17</v>
      </c>
      <c r="F1992" s="79">
        <f>tblGem[[#This Row],[Aantal]]-SUMIFS(tblGem[Aantal],tblGem[Datum],tblGem[[#This Row],[Datum]]-1,tblGem[Plaats],tblGem[[#This Row],[Plaats]])</f>
        <v>2</v>
      </c>
      <c r="G1992" s="59" t="str">
        <f>INDEX(tblGemProv[Grootte],MATCH(tblGem[[#This Row],[Plaats]],tblGemProv[Gemeentenaam],0))</f>
        <v>Middelgroot</v>
      </c>
      <c r="H1992" s="59" t="str">
        <f>INDEX(tblGemProv[Provincie],MATCH(tblGem[[#This Row],[Plaats]],tblGemProv[Gemeentenaam],0))</f>
        <v>Zuid-Holland</v>
      </c>
      <c r="I1992" s="68">
        <f>INDEX(tblGemProv[InwonerAantal],MATCH(tblGem[[#This Row],[Plaats]],tblGemProv[Gemeentenaam],0))</f>
        <v>84588</v>
      </c>
      <c r="J1992" s="69">
        <f>tblGem[[#This Row],[Aantal]]/INDEX($N$5:$N$16,MATCH(tblGem[[#This Row],[Prov]],$M$5:$M$16,0))*100000</f>
        <v>0.46626312050707491</v>
      </c>
      <c r="K1992" s="69">
        <f>tblGem[[#This Row],[Aantal]]/tblGem[[#This Row],[Inwoners]]*100000</f>
        <v>20.097413344682462</v>
      </c>
    </row>
    <row r="1993" spans="2:11" x14ac:dyDescent="0.3">
      <c r="B1993" s="63">
        <v>43914</v>
      </c>
      <c r="C1993" s="66" t="s">
        <v>210</v>
      </c>
      <c r="D1993" s="65">
        <v>6.6</v>
      </c>
      <c r="E1993" s="66">
        <v>3</v>
      </c>
      <c r="F1993" s="79">
        <f>tblGem[[#This Row],[Aantal]]-SUMIFS(tblGem[Aantal],tblGem[Datum],tblGem[[#This Row],[Datum]]-1,tblGem[Plaats],tblGem[[#This Row],[Plaats]])</f>
        <v>1</v>
      </c>
      <c r="G1993" s="59" t="str">
        <f>INDEX(tblGemProv[Grootte],MATCH(tblGem[[#This Row],[Plaats]],tblGemProv[Gemeentenaam],0))</f>
        <v>Klein</v>
      </c>
      <c r="H1993" s="59" t="str">
        <f>INDEX(tblGemProv[Provincie],MATCH(tblGem[[#This Row],[Plaats]],tblGemProv[Gemeentenaam],0))</f>
        <v>Friesland</v>
      </c>
      <c r="I1993" s="68">
        <f>INDEX(tblGemProv[InwonerAantal],MATCH(tblGem[[#This Row],[Plaats]],tblGemProv[Gemeentenaam],0))</f>
        <v>45287</v>
      </c>
      <c r="J1993" s="69">
        <f>tblGem[[#This Row],[Aantal]]/INDEX($N$5:$N$16,MATCH(tblGem[[#This Row],[Prov]],$M$5:$M$16,0))*100000</f>
        <v>0.46348653108140681</v>
      </c>
      <c r="K1993" s="69">
        <f>tblGem[[#This Row],[Aantal]]/tblGem[[#This Row],[Inwoners]]*100000</f>
        <v>6.6244176032857114</v>
      </c>
    </row>
    <row r="1994" spans="2:11" x14ac:dyDescent="0.3">
      <c r="B1994" s="63">
        <v>43914</v>
      </c>
      <c r="C1994" s="66" t="s">
        <v>211</v>
      </c>
      <c r="D1994" s="65">
        <v>13.7</v>
      </c>
      <c r="E1994" s="66">
        <v>1</v>
      </c>
      <c r="F1994" s="79">
        <f>tblGem[[#This Row],[Aantal]]-SUMIFS(tblGem[Aantal],tblGem[Datum],tblGem[[#This Row],[Datum]]-1,tblGem[Plaats],tblGem[[#This Row],[Plaats]])</f>
        <v>1</v>
      </c>
      <c r="G1994" s="59" t="str">
        <f>INDEX(tblGemProv[Grootte],MATCH(tblGem[[#This Row],[Plaats]],tblGemProv[Gemeentenaam],0))</f>
        <v>Klein</v>
      </c>
      <c r="H1994" s="59" t="str">
        <f>INDEX(tblGemProv[Provincie],MATCH(tblGem[[#This Row],[Plaats]],tblGemProv[Gemeentenaam],0))</f>
        <v>Zeeland</v>
      </c>
      <c r="I1994" s="68">
        <f>INDEX(tblGemProv[InwonerAantal],MATCH(tblGem[[#This Row],[Plaats]],tblGemProv[Gemeentenaam],0))</f>
        <v>7314</v>
      </c>
      <c r="J1994" s="69">
        <f>tblGem[[#This Row],[Aantal]]/INDEX($N$5:$N$16,MATCH(tblGem[[#This Row],[Prov]],$M$5:$M$16,0))*100000</f>
        <v>0.26157194274713313</v>
      </c>
      <c r="K1994" s="69">
        <f>tblGem[[#This Row],[Aantal]]/tblGem[[#This Row],[Inwoners]]*100000</f>
        <v>13.672409078479628</v>
      </c>
    </row>
    <row r="1995" spans="2:11" x14ac:dyDescent="0.3">
      <c r="B1995" s="63">
        <v>43914</v>
      </c>
      <c r="C1995" s="66" t="s">
        <v>212</v>
      </c>
      <c r="D1995" s="65">
        <v>3.2</v>
      </c>
      <c r="E1995" s="66">
        <v>1</v>
      </c>
      <c r="F1995" s="79">
        <f>tblGem[[#This Row],[Aantal]]-SUMIFS(tblGem[Aantal],tblGem[Datum],tblGem[[#This Row],[Datum]]-1,tblGem[Plaats],tblGem[[#This Row],[Plaats]])</f>
        <v>0</v>
      </c>
      <c r="G1995" s="59" t="str">
        <f>INDEX(tblGemProv[Grootte],MATCH(tblGem[[#This Row],[Plaats]],tblGemProv[Gemeentenaam],0))</f>
        <v>Klein</v>
      </c>
      <c r="H1995" s="59" t="str">
        <f>INDEX(tblGemProv[Provincie],MATCH(tblGem[[#This Row],[Plaats]],tblGemProv[Gemeentenaam],0))</f>
        <v>Drenthe</v>
      </c>
      <c r="I1995" s="68">
        <f>INDEX(tblGemProv[InwonerAantal],MATCH(tblGem[[#This Row],[Plaats]],tblGemProv[Gemeentenaam],0))</f>
        <v>32370</v>
      </c>
      <c r="J1995" s="69">
        <f>tblGem[[#This Row],[Aantal]]/INDEX($N$5:$N$16,MATCH(tblGem[[#This Row],[Prov]],$M$5:$M$16,0))*100000</f>
        <v>0.20321072952651897</v>
      </c>
      <c r="K1995" s="69">
        <f>tblGem[[#This Row],[Aantal]]/tblGem[[#This Row],[Inwoners]]*100000</f>
        <v>3.0892801977139328</v>
      </c>
    </row>
    <row r="1996" spans="2:11" x14ac:dyDescent="0.3">
      <c r="B1996" s="63">
        <v>43914</v>
      </c>
      <c r="C1996" s="66" t="s">
        <v>213</v>
      </c>
      <c r="D1996" s="65">
        <v>8.5</v>
      </c>
      <c r="E1996" s="66">
        <v>4</v>
      </c>
      <c r="F1996" s="79">
        <f>tblGem[[#This Row],[Aantal]]-SUMIFS(tblGem[Aantal],tblGem[Datum],tblGem[[#This Row],[Datum]]-1,tblGem[Plaats],tblGem[[#This Row],[Plaats]])</f>
        <v>1</v>
      </c>
      <c r="G1996" s="59" t="str">
        <f>INDEX(tblGemProv[Grootte],MATCH(tblGem[[#This Row],[Plaats]],tblGemProv[Gemeentenaam],0))</f>
        <v>Klein</v>
      </c>
      <c r="H1996" s="59" t="str">
        <f>INDEX(tblGemProv[Provincie],MATCH(tblGem[[#This Row],[Plaats]],tblGemProv[Gemeentenaam],0))</f>
        <v>Flevoland</v>
      </c>
      <c r="I1996" s="68">
        <f>INDEX(tblGemProv[InwonerAantal],MATCH(tblGem[[#This Row],[Plaats]],tblGemProv[Gemeentenaam],0))</f>
        <v>46625</v>
      </c>
      <c r="J1996" s="69">
        <f>tblGem[[#This Row],[Aantal]]/INDEX($N$5:$N$16,MATCH(tblGem[[#This Row],[Prov]],$M$5:$M$16,0))*100000</f>
        <v>0.97165205140039346</v>
      </c>
      <c r="K1996" s="69">
        <f>tblGem[[#This Row],[Aantal]]/tblGem[[#This Row],[Inwoners]]*100000</f>
        <v>8.5790884718498663</v>
      </c>
    </row>
    <row r="1997" spans="2:11" x14ac:dyDescent="0.3">
      <c r="B1997" s="63">
        <v>43914</v>
      </c>
      <c r="C1997" s="66" t="s">
        <v>214</v>
      </c>
      <c r="D1997" s="65">
        <v>14</v>
      </c>
      <c r="E1997" s="66">
        <v>6</v>
      </c>
      <c r="F1997" s="79">
        <f>tblGem[[#This Row],[Aantal]]-SUMIFS(tblGem[Aantal],tblGem[Datum],tblGem[[#This Row],[Datum]]-1,tblGem[Plaats],tblGem[[#This Row],[Plaats]])</f>
        <v>0</v>
      </c>
      <c r="G1997" s="59" t="str">
        <f>INDEX(tblGemProv[Grootte],MATCH(tblGem[[#This Row],[Plaats]],tblGemProv[Gemeentenaam],0))</f>
        <v>Klein</v>
      </c>
      <c r="H1997" s="59" t="str">
        <f>INDEX(tblGemProv[Provincie],MATCH(tblGem[[#This Row],[Plaats]],tblGemProv[Gemeentenaam],0))</f>
        <v>Zuid-Holland</v>
      </c>
      <c r="I1997" s="68">
        <f>INDEX(tblGemProv[InwonerAantal],MATCH(tblGem[[#This Row],[Plaats]],tblGemProv[Gemeentenaam],0))</f>
        <v>42661</v>
      </c>
      <c r="J1997" s="69">
        <f>tblGem[[#This Row],[Aantal]]/INDEX($N$5:$N$16,MATCH(tblGem[[#This Row],[Prov]],$M$5:$M$16,0))*100000</f>
        <v>0.16456345429661468</v>
      </c>
      <c r="K1997" s="69">
        <f>tblGem[[#This Row],[Aantal]]/tblGem[[#This Row],[Inwoners]]*100000</f>
        <v>14.064367923864889</v>
      </c>
    </row>
    <row r="1998" spans="2:11" x14ac:dyDescent="0.3">
      <c r="B1998" s="63">
        <v>43914</v>
      </c>
      <c r="C1998" s="66" t="s">
        <v>215</v>
      </c>
      <c r="D1998" s="65">
        <v>17.3</v>
      </c>
      <c r="E1998" s="66">
        <v>4</v>
      </c>
      <c r="F1998" s="79">
        <f>tblGem[[#This Row],[Aantal]]-SUMIFS(tblGem[Aantal],tblGem[Datum],tblGem[[#This Row],[Datum]]-1,tblGem[Plaats],tblGem[[#This Row],[Plaats]])</f>
        <v>0</v>
      </c>
      <c r="G1998" s="59" t="str">
        <f>INDEX(tblGemProv[Grootte],MATCH(tblGem[[#This Row],[Plaats]],tblGemProv[Gemeentenaam],0))</f>
        <v>Klein</v>
      </c>
      <c r="H1998" s="59" t="str">
        <f>INDEX(tblGemProv[Provincie],MATCH(tblGem[[#This Row],[Plaats]],tblGemProv[Gemeentenaam],0))</f>
        <v>Noord-Brabant</v>
      </c>
      <c r="I1998" s="68">
        <f>INDEX(tblGemProv[InwonerAantal],MATCH(tblGem[[#This Row],[Plaats]],tblGemProv[Gemeentenaam],0))</f>
        <v>23019</v>
      </c>
      <c r="J1998" s="69">
        <f>tblGem[[#This Row],[Aantal]]/INDEX($N$5:$N$16,MATCH(tblGem[[#This Row],[Prov]],$M$5:$M$16,0))*100000</f>
        <v>0.15820994934908472</v>
      </c>
      <c r="K1998" s="69">
        <f>tblGem[[#This Row],[Aantal]]/tblGem[[#This Row],[Inwoners]]*100000</f>
        <v>17.3769494765194</v>
      </c>
    </row>
    <row r="1999" spans="2:11" x14ac:dyDescent="0.3">
      <c r="B1999" s="63">
        <v>43914</v>
      </c>
      <c r="C1999" s="66" t="s">
        <v>216</v>
      </c>
      <c r="D1999" s="65">
        <v>80.099999999999994</v>
      </c>
      <c r="E1999" s="66">
        <v>22</v>
      </c>
      <c r="F1999" s="79">
        <f>tblGem[[#This Row],[Aantal]]-SUMIFS(tblGem[Aantal],tblGem[Datum],tblGem[[#This Row],[Datum]]-1,tblGem[Plaats],tblGem[[#This Row],[Plaats]])</f>
        <v>5</v>
      </c>
      <c r="G1999" s="59" t="str">
        <f>INDEX(tblGemProv[Grootte],MATCH(tblGem[[#This Row],[Plaats]],tblGemProv[Gemeentenaam],0))</f>
        <v>Klein</v>
      </c>
      <c r="H1999" s="59" t="str">
        <f>INDEX(tblGemProv[Provincie],MATCH(tblGem[[#This Row],[Plaats]],tblGemProv[Gemeentenaam],0))</f>
        <v>Gelderland</v>
      </c>
      <c r="I1999" s="68">
        <f>INDEX(tblGemProv[InwonerAantal],MATCH(tblGem[[#This Row],[Plaats]],tblGemProv[Gemeentenaam],0))</f>
        <v>27114</v>
      </c>
      <c r="J1999" s="69">
        <f>tblGem[[#This Row],[Aantal]]/INDEX($N$5:$N$16,MATCH(tblGem[[#This Row],[Prov]],$M$5:$M$16,0))*100000</f>
        <v>1.0679077696600607</v>
      </c>
      <c r="K1999" s="69">
        <f>tblGem[[#This Row],[Aantal]]/tblGem[[#This Row],[Inwoners]]*100000</f>
        <v>81.13889503577488</v>
      </c>
    </row>
    <row r="2000" spans="2:11" x14ac:dyDescent="0.3">
      <c r="B2000" s="63">
        <v>43914</v>
      </c>
      <c r="C2000" s="66" t="s">
        <v>217</v>
      </c>
      <c r="D2000" s="65">
        <v>32.799999999999997</v>
      </c>
      <c r="E2000" s="66">
        <v>8</v>
      </c>
      <c r="F2000" s="79">
        <f>tblGem[[#This Row],[Aantal]]-SUMIFS(tblGem[Aantal],tblGem[Datum],tblGem[[#This Row],[Datum]]-1,tblGem[Plaats],tblGem[[#This Row],[Plaats]])</f>
        <v>1</v>
      </c>
      <c r="G2000" s="59" t="str">
        <f>INDEX(tblGemProv[Grootte],MATCH(tblGem[[#This Row],[Plaats]],tblGemProv[Gemeentenaam],0))</f>
        <v>Klein</v>
      </c>
      <c r="H2000" s="59" t="str">
        <f>INDEX(tblGemProv[Provincie],MATCH(tblGem[[#This Row],[Plaats]],tblGemProv[Gemeentenaam],0))</f>
        <v>Zuid-Holland</v>
      </c>
      <c r="I2000" s="68">
        <f>INDEX(tblGemProv[InwonerAantal],MATCH(tblGem[[#This Row],[Plaats]],tblGemProv[Gemeentenaam],0))</f>
        <v>23887</v>
      </c>
      <c r="J2000" s="69">
        <f>tblGem[[#This Row],[Aantal]]/INDEX($N$5:$N$16,MATCH(tblGem[[#This Row],[Prov]],$M$5:$M$16,0))*100000</f>
        <v>0.21941793906215287</v>
      </c>
      <c r="K2000" s="69">
        <f>tblGem[[#This Row],[Aantal]]/tblGem[[#This Row],[Inwoners]]*100000</f>
        <v>33.49102022020346</v>
      </c>
    </row>
    <row r="2001" spans="2:11" x14ac:dyDescent="0.3">
      <c r="B2001" s="63">
        <v>43914</v>
      </c>
      <c r="C2001" s="66" t="s">
        <v>218</v>
      </c>
      <c r="D2001" s="65">
        <v>21.5</v>
      </c>
      <c r="E2001" s="66">
        <v>4</v>
      </c>
      <c r="F2001" s="79">
        <f>tblGem[[#This Row],[Aantal]]-SUMIFS(tblGem[Aantal],tblGem[Datum],tblGem[[#This Row],[Datum]]-1,tblGem[Plaats],tblGem[[#This Row],[Plaats]])</f>
        <v>1</v>
      </c>
      <c r="G2001" s="59" t="str">
        <f>INDEX(tblGemProv[Grootte],MATCH(tblGem[[#This Row],[Plaats]],tblGemProv[Gemeentenaam],0))</f>
        <v>Klein</v>
      </c>
      <c r="H2001" s="59" t="str">
        <f>INDEX(tblGemProv[Provincie],MATCH(tblGem[[#This Row],[Plaats]],tblGemProv[Gemeentenaam],0))</f>
        <v>Noord-Brabant</v>
      </c>
      <c r="I2001" s="68">
        <f>INDEX(tblGemProv[InwonerAantal],MATCH(tblGem[[#This Row],[Plaats]],tblGemProv[Gemeentenaam],0))</f>
        <v>18558</v>
      </c>
      <c r="J2001" s="69">
        <f>tblGem[[#This Row],[Aantal]]/INDEX($N$5:$N$16,MATCH(tblGem[[#This Row],[Prov]],$M$5:$M$16,0))*100000</f>
        <v>0.15820994934908472</v>
      </c>
      <c r="K2001" s="69">
        <f>tblGem[[#This Row],[Aantal]]/tblGem[[#This Row],[Inwoners]]*100000</f>
        <v>21.554046772281495</v>
      </c>
    </row>
    <row r="2002" spans="2:11" x14ac:dyDescent="0.3">
      <c r="B2002" s="63">
        <v>43914</v>
      </c>
      <c r="C2002" s="66" t="s">
        <v>219</v>
      </c>
      <c r="D2002" s="65">
        <v>61.2</v>
      </c>
      <c r="E2002" s="66">
        <v>16</v>
      </c>
      <c r="F2002" s="79">
        <f>tblGem[[#This Row],[Aantal]]-SUMIFS(tblGem[Aantal],tblGem[Datum],tblGem[[#This Row],[Datum]]-1,tblGem[Plaats],tblGem[[#This Row],[Plaats]])</f>
        <v>0</v>
      </c>
      <c r="G2002" s="59" t="str">
        <f>INDEX(tblGemProv[Grootte],MATCH(tblGem[[#This Row],[Plaats]],tblGemProv[Gemeentenaam],0))</f>
        <v>Klein</v>
      </c>
      <c r="H2002" s="59" t="str">
        <f>INDEX(tblGemProv[Provincie],MATCH(tblGem[[#This Row],[Plaats]],tblGemProv[Gemeentenaam],0))</f>
        <v>Noord-Brabant</v>
      </c>
      <c r="I2002" s="68">
        <f>INDEX(tblGemProv[InwonerAantal],MATCH(tblGem[[#This Row],[Plaats]],tblGemProv[Gemeentenaam],0))</f>
        <v>26132</v>
      </c>
      <c r="J2002" s="69">
        <f>tblGem[[#This Row],[Aantal]]/INDEX($N$5:$N$16,MATCH(tblGem[[#This Row],[Prov]],$M$5:$M$16,0))*100000</f>
        <v>0.63283979739633889</v>
      </c>
      <c r="K2002" s="69">
        <f>tblGem[[#This Row],[Aantal]]/tblGem[[#This Row],[Inwoners]]*100000</f>
        <v>61.227613653757849</v>
      </c>
    </row>
    <row r="2003" spans="2:11" x14ac:dyDescent="0.3">
      <c r="B2003" s="63">
        <v>43914</v>
      </c>
      <c r="C2003" s="66" t="s">
        <v>220</v>
      </c>
      <c r="D2003" s="65">
        <v>0</v>
      </c>
      <c r="E2003" s="66">
        <v>0</v>
      </c>
      <c r="F2003" s="79">
        <f>tblGem[[#This Row],[Aantal]]-SUMIFS(tblGem[Aantal],tblGem[Datum],tblGem[[#This Row],[Datum]]-1,tblGem[Plaats],tblGem[[#This Row],[Plaats]])</f>
        <v>0</v>
      </c>
      <c r="G2003" s="59" t="str">
        <f>INDEX(tblGemProv[Grootte],MATCH(tblGem[[#This Row],[Plaats]],tblGemProv[Gemeentenaam],0))</f>
        <v>Klein</v>
      </c>
      <c r="H2003" s="59" t="str">
        <f>INDEX(tblGemProv[Provincie],MATCH(tblGem[[#This Row],[Plaats]],tblGemProv[Gemeentenaam],0))</f>
        <v>Groningen</v>
      </c>
      <c r="I2003" s="68">
        <f>INDEX(tblGemProv[InwonerAantal],MATCH(tblGem[[#This Row],[Plaats]],tblGemProv[Gemeentenaam],0))</f>
        <v>38075</v>
      </c>
      <c r="J2003" s="69">
        <f>tblGem[[#This Row],[Aantal]]/INDEX($N$5:$N$16,MATCH(tblGem[[#This Row],[Prov]],$M$5:$M$16,0))*100000</f>
        <v>0</v>
      </c>
      <c r="K2003" s="69">
        <f>tblGem[[#This Row],[Aantal]]/tblGem[[#This Row],[Inwoners]]*100000</f>
        <v>0</v>
      </c>
    </row>
    <row r="2004" spans="2:11" x14ac:dyDescent="0.3">
      <c r="B2004" s="63">
        <v>43914</v>
      </c>
      <c r="C2004" s="66" t="s">
        <v>221</v>
      </c>
      <c r="D2004" s="65">
        <v>33.9</v>
      </c>
      <c r="E2004" s="66">
        <v>8</v>
      </c>
      <c r="F2004" s="79">
        <f>tblGem[[#This Row],[Aantal]]-SUMIFS(tblGem[Aantal],tblGem[Datum],tblGem[[#This Row],[Datum]]-1,tblGem[Plaats],tblGem[[#This Row],[Plaats]])</f>
        <v>1</v>
      </c>
      <c r="G2004" s="59" t="str">
        <f>INDEX(tblGemProv[Grootte],MATCH(tblGem[[#This Row],[Plaats]],tblGemProv[Gemeentenaam],0))</f>
        <v>Klein</v>
      </c>
      <c r="H2004" s="59" t="str">
        <f>INDEX(tblGemProv[Provincie],MATCH(tblGem[[#This Row],[Plaats]],tblGemProv[Gemeentenaam],0))</f>
        <v>Gelderland</v>
      </c>
      <c r="I2004" s="68">
        <f>INDEX(tblGemProv[InwonerAantal],MATCH(tblGem[[#This Row],[Plaats]],tblGemProv[Gemeentenaam],0))</f>
        <v>23504</v>
      </c>
      <c r="J2004" s="69">
        <f>tblGem[[#This Row],[Aantal]]/INDEX($N$5:$N$16,MATCH(tblGem[[#This Row],[Prov]],$M$5:$M$16,0))*100000</f>
        <v>0.3883300980582039</v>
      </c>
      <c r="K2004" s="69">
        <f>tblGem[[#This Row],[Aantal]]/tblGem[[#This Row],[Inwoners]]*100000</f>
        <v>34.036759700476516</v>
      </c>
    </row>
    <row r="2005" spans="2:11" x14ac:dyDescent="0.3">
      <c r="B2005" s="63">
        <v>43914</v>
      </c>
      <c r="C2005" s="66" t="s">
        <v>222</v>
      </c>
      <c r="D2005" s="65">
        <v>25.1</v>
      </c>
      <c r="E2005" s="66">
        <v>8</v>
      </c>
      <c r="F2005" s="79">
        <f>tblGem[[#This Row],[Aantal]]-SUMIFS(tblGem[Aantal],tblGem[Datum],tblGem[[#This Row],[Datum]]-1,tblGem[Plaats],tblGem[[#This Row],[Plaats]])</f>
        <v>2</v>
      </c>
      <c r="G2005" s="59" t="str">
        <f>INDEX(tblGemProv[Grootte],MATCH(tblGem[[#This Row],[Plaats]],tblGemProv[Gemeentenaam],0))</f>
        <v>Klein</v>
      </c>
      <c r="H2005" s="59" t="str">
        <f>INDEX(tblGemProv[Provincie],MATCH(tblGem[[#This Row],[Plaats]],tblGemProv[Gemeentenaam],0))</f>
        <v>Overijssel</v>
      </c>
      <c r="I2005" s="68">
        <f>INDEX(tblGemProv[InwonerAantal],MATCH(tblGem[[#This Row],[Plaats]],tblGemProv[Gemeentenaam],0))</f>
        <v>31915</v>
      </c>
      <c r="J2005" s="69">
        <f>tblGem[[#This Row],[Aantal]]/INDEX($N$5:$N$16,MATCH(tblGem[[#This Row],[Prov]],$M$5:$M$16,0))*100000</f>
        <v>0.69474538016032983</v>
      </c>
      <c r="K2005" s="69">
        <f>tblGem[[#This Row],[Aantal]]/tblGem[[#This Row],[Inwoners]]*100000</f>
        <v>25.06658311138963</v>
      </c>
    </row>
    <row r="2006" spans="2:11" x14ac:dyDescent="0.3">
      <c r="B2006" s="63">
        <v>43914</v>
      </c>
      <c r="C2006" s="66" t="s">
        <v>223</v>
      </c>
      <c r="D2006" s="65">
        <v>22.1</v>
      </c>
      <c r="E2006" s="66">
        <v>4</v>
      </c>
      <c r="F2006" s="79">
        <f>tblGem[[#This Row],[Aantal]]-SUMIFS(tblGem[Aantal],tblGem[Datum],tblGem[[#This Row],[Datum]]-1,tblGem[Plaats],tblGem[[#This Row],[Plaats]])</f>
        <v>2</v>
      </c>
      <c r="G2006" s="59" t="str">
        <f>INDEX(tblGemProv[Grootte],MATCH(tblGem[[#This Row],[Plaats]],tblGemProv[Gemeentenaam],0))</f>
        <v>Klein</v>
      </c>
      <c r="H2006" s="59" t="str">
        <f>INDEX(tblGemProv[Provincie],MATCH(tblGem[[#This Row],[Plaats]],tblGemProv[Gemeentenaam],0))</f>
        <v>Overijssel</v>
      </c>
      <c r="I2006" s="68">
        <f>INDEX(tblGemProv[InwonerAantal],MATCH(tblGem[[#This Row],[Plaats]],tblGemProv[Gemeentenaam],0))</f>
        <v>18023</v>
      </c>
      <c r="J2006" s="69">
        <f>tblGem[[#This Row],[Aantal]]/INDEX($N$5:$N$16,MATCH(tblGem[[#This Row],[Prov]],$M$5:$M$16,0))*100000</f>
        <v>0.34737269008016491</v>
      </c>
      <c r="K2006" s="69">
        <f>tblGem[[#This Row],[Aantal]]/tblGem[[#This Row],[Inwoners]]*100000</f>
        <v>22.193863396770791</v>
      </c>
    </row>
    <row r="2007" spans="2:11" x14ac:dyDescent="0.3">
      <c r="B2007" s="63">
        <v>43914</v>
      </c>
      <c r="C2007" s="66" t="s">
        <v>224</v>
      </c>
      <c r="D2007" s="65">
        <v>33.700000000000003</v>
      </c>
      <c r="E2007" s="66">
        <v>6</v>
      </c>
      <c r="F2007" s="79">
        <f>tblGem[[#This Row],[Aantal]]-SUMIFS(tblGem[Aantal],tblGem[Datum],tblGem[[#This Row],[Datum]]-1,tblGem[Plaats],tblGem[[#This Row],[Plaats]])</f>
        <v>0</v>
      </c>
      <c r="G2007" s="59" t="str">
        <f>INDEX(tblGemProv[Grootte],MATCH(tblGem[[#This Row],[Plaats]],tblGemProv[Gemeentenaam],0))</f>
        <v>Klein</v>
      </c>
      <c r="H2007" s="59" t="str">
        <f>INDEX(tblGemProv[Provincie],MATCH(tblGem[[#This Row],[Plaats]],tblGemProv[Gemeentenaam],0))</f>
        <v>Overijssel</v>
      </c>
      <c r="I2007" s="68">
        <f>INDEX(tblGemProv[InwonerAantal],MATCH(tblGem[[#This Row],[Plaats]],tblGemProv[Gemeentenaam],0))</f>
        <v>17630</v>
      </c>
      <c r="J2007" s="69">
        <f>tblGem[[#This Row],[Aantal]]/INDEX($N$5:$N$16,MATCH(tblGem[[#This Row],[Prov]],$M$5:$M$16,0))*100000</f>
        <v>0.52105903512024743</v>
      </c>
      <c r="K2007" s="69">
        <f>tblGem[[#This Row],[Aantal]]/tblGem[[#This Row],[Inwoners]]*100000</f>
        <v>34.032898468519569</v>
      </c>
    </row>
    <row r="2008" spans="2:11" x14ac:dyDescent="0.3">
      <c r="B2008" s="63">
        <v>43914</v>
      </c>
      <c r="C2008" s="66" t="s">
        <v>225</v>
      </c>
      <c r="D2008" s="65">
        <v>20.2</v>
      </c>
      <c r="E2008" s="66">
        <v>6</v>
      </c>
      <c r="F2008" s="79">
        <f>tblGem[[#This Row],[Aantal]]-SUMIFS(tblGem[Aantal],tblGem[Datum],tblGem[[#This Row],[Datum]]-1,tblGem[Plaats],tblGem[[#This Row],[Plaats]])</f>
        <v>4</v>
      </c>
      <c r="G2008" s="59" t="str">
        <f>INDEX(tblGemProv[Grootte],MATCH(tblGem[[#This Row],[Plaats]],tblGemProv[Gemeentenaam],0))</f>
        <v>Klein</v>
      </c>
      <c r="H2008" s="59" t="str">
        <f>INDEX(tblGemProv[Provincie],MATCH(tblGem[[#This Row],[Plaats]],tblGemProv[Gemeentenaam],0))</f>
        <v>Gelderland</v>
      </c>
      <c r="I2008" s="68">
        <f>INDEX(tblGemProv[InwonerAantal],MATCH(tblGem[[#This Row],[Plaats]],tblGemProv[Gemeentenaam],0))</f>
        <v>29675</v>
      </c>
      <c r="J2008" s="69">
        <f>tblGem[[#This Row],[Aantal]]/INDEX($N$5:$N$16,MATCH(tblGem[[#This Row],[Prov]],$M$5:$M$16,0))*100000</f>
        <v>0.29124757354365294</v>
      </c>
      <c r="K2008" s="69">
        <f>tblGem[[#This Row],[Aantal]]/tblGem[[#This Row],[Inwoners]]*100000</f>
        <v>20.219039595619208</v>
      </c>
    </row>
    <row r="2009" spans="2:11" x14ac:dyDescent="0.3">
      <c r="B2009" s="63">
        <v>43914</v>
      </c>
      <c r="C2009" s="66" t="s">
        <v>226</v>
      </c>
      <c r="D2009" s="65">
        <v>41.4</v>
      </c>
      <c r="E2009" s="66">
        <v>23</v>
      </c>
      <c r="F2009" s="79">
        <f>tblGem[[#This Row],[Aantal]]-SUMIFS(tblGem[Aantal],tblGem[Datum],tblGem[[#This Row],[Datum]]-1,tblGem[Plaats],tblGem[[#This Row],[Plaats]])</f>
        <v>1</v>
      </c>
      <c r="G2009" s="59" t="str">
        <f>INDEX(tblGemProv[Grootte],MATCH(tblGem[[#This Row],[Plaats]],tblGemProv[Gemeentenaam],0))</f>
        <v>Middelgroot</v>
      </c>
      <c r="H2009" s="59" t="str">
        <f>INDEX(tblGemProv[Provincie],MATCH(tblGem[[#This Row],[Plaats]],tblGemProv[Gemeentenaam],0))</f>
        <v>Noord-Brabant</v>
      </c>
      <c r="I2009" s="68">
        <f>INDEX(tblGemProv[InwonerAantal],MATCH(tblGem[[#This Row],[Plaats]],tblGemProv[Gemeentenaam],0))</f>
        <v>55147</v>
      </c>
      <c r="J2009" s="69">
        <f>tblGem[[#This Row],[Aantal]]/INDEX($N$5:$N$16,MATCH(tblGem[[#This Row],[Prov]],$M$5:$M$16,0))*100000</f>
        <v>0.9097072087572371</v>
      </c>
      <c r="K2009" s="69">
        <f>tblGem[[#This Row],[Aantal]]/tblGem[[#This Row],[Inwoners]]*100000</f>
        <v>41.706711153825232</v>
      </c>
    </row>
    <row r="2010" spans="2:11" x14ac:dyDescent="0.3">
      <c r="B2010" s="63">
        <v>43914</v>
      </c>
      <c r="C2010" s="66" t="s">
        <v>227</v>
      </c>
      <c r="D2010" s="65">
        <v>0</v>
      </c>
      <c r="E2010" s="66">
        <v>0</v>
      </c>
      <c r="F2010" s="79">
        <f>tblGem[[#This Row],[Aantal]]-SUMIFS(tblGem[Aantal],tblGem[Datum],tblGem[[#This Row],[Datum]]-1,tblGem[Plaats],tblGem[[#This Row],[Plaats]])</f>
        <v>0</v>
      </c>
      <c r="G2010" s="59" t="str">
        <f>INDEX(tblGemProv[Grootte],MATCH(tblGem[[#This Row],[Plaats]],tblGemProv[Gemeentenaam],0))</f>
        <v>Klein</v>
      </c>
      <c r="H2010" s="59" t="str">
        <f>INDEX(tblGemProv[Provincie],MATCH(tblGem[[#This Row],[Plaats]],tblGemProv[Gemeentenaam],0))</f>
        <v>Friesland</v>
      </c>
      <c r="I2010" s="68">
        <f>INDEX(tblGemProv[InwonerAantal],MATCH(tblGem[[#This Row],[Plaats]],tblGemProv[Gemeentenaam],0))</f>
        <v>25459</v>
      </c>
      <c r="J2010" s="69">
        <f>tblGem[[#This Row],[Aantal]]/INDEX($N$5:$N$16,MATCH(tblGem[[#This Row],[Prov]],$M$5:$M$16,0))*100000</f>
        <v>0</v>
      </c>
      <c r="K2010" s="69">
        <f>tblGem[[#This Row],[Aantal]]/tblGem[[#This Row],[Inwoners]]*100000</f>
        <v>0</v>
      </c>
    </row>
    <row r="2011" spans="2:11" x14ac:dyDescent="0.3">
      <c r="B2011" s="63">
        <v>43914</v>
      </c>
      <c r="C2011" s="66" t="s">
        <v>228</v>
      </c>
      <c r="D2011" s="65">
        <v>51.2</v>
      </c>
      <c r="E2011" s="66">
        <v>5</v>
      </c>
      <c r="F2011" s="79">
        <f>tblGem[[#This Row],[Aantal]]-SUMIFS(tblGem[Aantal],tblGem[Datum],tblGem[[#This Row],[Datum]]-1,tblGem[Plaats],tblGem[[#This Row],[Plaats]])</f>
        <v>0</v>
      </c>
      <c r="G2011" s="59" t="str">
        <f>INDEX(tblGemProv[Grootte],MATCH(tblGem[[#This Row],[Plaats]],tblGemProv[Gemeentenaam],0))</f>
        <v>Klein</v>
      </c>
      <c r="H2011" s="59" t="str">
        <f>INDEX(tblGemProv[Provincie],MATCH(tblGem[[#This Row],[Plaats]],tblGemProv[Gemeentenaam],0))</f>
        <v>Noord-Holland</v>
      </c>
      <c r="I2011" s="68">
        <f>INDEX(tblGemProv[InwonerAantal],MATCH(tblGem[[#This Row],[Plaats]],tblGemProv[Gemeentenaam],0))</f>
        <v>9735</v>
      </c>
      <c r="J2011" s="69">
        <f>tblGem[[#This Row],[Aantal]]/INDEX($N$5:$N$16,MATCH(tblGem[[#This Row],[Prov]],$M$5:$M$16,0))*100000</f>
        <v>0.17660468313234542</v>
      </c>
      <c r="K2011" s="69">
        <f>tblGem[[#This Row],[Aantal]]/tblGem[[#This Row],[Inwoners]]*100000</f>
        <v>51.361068310220851</v>
      </c>
    </row>
    <row r="2012" spans="2:11" x14ac:dyDescent="0.3">
      <c r="B2012" s="63">
        <v>43914</v>
      </c>
      <c r="C2012" s="66" t="s">
        <v>229</v>
      </c>
      <c r="D2012" s="65">
        <v>0</v>
      </c>
      <c r="E2012" s="66">
        <v>0</v>
      </c>
      <c r="F2012" s="79">
        <f>tblGem[[#This Row],[Aantal]]-SUMIFS(tblGem[Aantal],tblGem[Datum],tblGem[[#This Row],[Datum]]-1,tblGem[Plaats],tblGem[[#This Row],[Plaats]])</f>
        <v>0</v>
      </c>
      <c r="G2012" s="59" t="str">
        <f>INDEX(tblGemProv[Grootte],MATCH(tblGem[[#This Row],[Plaats]],tblGemProv[Gemeentenaam],0))</f>
        <v>Klein</v>
      </c>
      <c r="H2012" s="59" t="str">
        <f>INDEX(tblGemProv[Provincie],MATCH(tblGem[[#This Row],[Plaats]],tblGemProv[Gemeentenaam],0))</f>
        <v>Noord-Holland</v>
      </c>
      <c r="I2012" s="68">
        <f>INDEX(tblGemProv[InwonerAantal],MATCH(tblGem[[#This Row],[Plaats]],tblGemProv[Gemeentenaam],0))</f>
        <v>11526</v>
      </c>
      <c r="J2012" s="69">
        <f>tblGem[[#This Row],[Aantal]]/INDEX($N$5:$N$16,MATCH(tblGem[[#This Row],[Prov]],$M$5:$M$16,0))*100000</f>
        <v>0</v>
      </c>
      <c r="K2012" s="69">
        <f>tblGem[[#This Row],[Aantal]]/tblGem[[#This Row],[Inwoners]]*100000</f>
        <v>0</v>
      </c>
    </row>
    <row r="2013" spans="2:11" x14ac:dyDescent="0.3">
      <c r="B2013" s="63">
        <v>43914</v>
      </c>
      <c r="C2013" s="66" t="s">
        <v>230</v>
      </c>
      <c r="D2013" s="65">
        <v>10.1</v>
      </c>
      <c r="E2013" s="66">
        <v>3</v>
      </c>
      <c r="F2013" s="79">
        <f>tblGem[[#This Row],[Aantal]]-SUMIFS(tblGem[Aantal],tblGem[Datum],tblGem[[#This Row],[Datum]]-1,tblGem[Plaats],tblGem[[#This Row],[Plaats]])</f>
        <v>0</v>
      </c>
      <c r="G2013" s="59" t="str">
        <f>INDEX(tblGemProv[Grootte],MATCH(tblGem[[#This Row],[Plaats]],tblGemProv[Gemeentenaam],0))</f>
        <v>Klein</v>
      </c>
      <c r="H2013" s="59" t="str">
        <f>INDEX(tblGemProv[Provincie],MATCH(tblGem[[#This Row],[Plaats]],tblGemProv[Gemeentenaam],0))</f>
        <v>Friesland</v>
      </c>
      <c r="I2013" s="68">
        <f>INDEX(tblGemProv[InwonerAantal],MATCH(tblGem[[#This Row],[Plaats]],tblGemProv[Gemeentenaam],0))</f>
        <v>29753</v>
      </c>
      <c r="J2013" s="69">
        <f>tblGem[[#This Row],[Aantal]]/INDEX($N$5:$N$16,MATCH(tblGem[[#This Row],[Prov]],$M$5:$M$16,0))*100000</f>
        <v>0.46348653108140681</v>
      </c>
      <c r="K2013" s="69">
        <f>tblGem[[#This Row],[Aantal]]/tblGem[[#This Row],[Inwoners]]*100000</f>
        <v>10.083016838638121</v>
      </c>
    </row>
    <row r="2014" spans="2:11" x14ac:dyDescent="0.3">
      <c r="B2014" s="63">
        <v>43914</v>
      </c>
      <c r="C2014" s="66" t="s">
        <v>231</v>
      </c>
      <c r="D2014" s="65">
        <v>79.8</v>
      </c>
      <c r="E2014" s="66">
        <v>73</v>
      </c>
      <c r="F2014" s="79">
        <f>tblGem[[#This Row],[Aantal]]-SUMIFS(tblGem[Aantal],tblGem[Datum],tblGem[[#This Row],[Datum]]-1,tblGem[Plaats],tblGem[[#This Row],[Plaats]])</f>
        <v>8</v>
      </c>
      <c r="G2014" s="59" t="str">
        <f>INDEX(tblGemProv[Grootte],MATCH(tblGem[[#This Row],[Plaats]],tblGemProv[Gemeentenaam],0))</f>
        <v>Middelgroot</v>
      </c>
      <c r="H2014" s="59" t="str">
        <f>INDEX(tblGemProv[Provincie],MATCH(tblGem[[#This Row],[Plaats]],tblGemProv[Gemeentenaam],0))</f>
        <v>Noord-Brabant</v>
      </c>
      <c r="I2014" s="68">
        <f>INDEX(tblGemProv[InwonerAantal],MATCH(tblGem[[#This Row],[Plaats]],tblGemProv[Gemeentenaam],0))</f>
        <v>90951</v>
      </c>
      <c r="J2014" s="69">
        <f>tblGem[[#This Row],[Aantal]]/INDEX($N$5:$N$16,MATCH(tblGem[[#This Row],[Prov]],$M$5:$M$16,0))*100000</f>
        <v>2.887331575620796</v>
      </c>
      <c r="K2014" s="69">
        <f>tblGem[[#This Row],[Aantal]]/tblGem[[#This Row],[Inwoners]]*100000</f>
        <v>80.26299875757276</v>
      </c>
    </row>
    <row r="2015" spans="2:11" x14ac:dyDescent="0.3">
      <c r="B2015" s="63">
        <v>43914</v>
      </c>
      <c r="C2015" s="66" t="s">
        <v>232</v>
      </c>
      <c r="D2015" s="65">
        <v>10.1</v>
      </c>
      <c r="E2015" s="66">
        <v>4</v>
      </c>
      <c r="F2015" s="79">
        <f>tblGem[[#This Row],[Aantal]]-SUMIFS(tblGem[Aantal],tblGem[Datum],tblGem[[#This Row],[Datum]]-1,tblGem[Plaats],tblGem[[#This Row],[Plaats]])</f>
        <v>0</v>
      </c>
      <c r="G2015" s="59" t="str">
        <f>INDEX(tblGemProv[Grootte],MATCH(tblGem[[#This Row],[Plaats]],tblGemProv[Gemeentenaam],0))</f>
        <v>Klein</v>
      </c>
      <c r="H2015" s="59" t="str">
        <f>INDEX(tblGemProv[Provincie],MATCH(tblGem[[#This Row],[Plaats]],tblGemProv[Gemeentenaam],0))</f>
        <v>Gelderland</v>
      </c>
      <c r="I2015" s="68">
        <f>INDEX(tblGemProv[InwonerAantal],MATCH(tblGem[[#This Row],[Plaats]],tblGemProv[Gemeentenaam],0))</f>
        <v>39520</v>
      </c>
      <c r="J2015" s="69">
        <f>tblGem[[#This Row],[Aantal]]/INDEX($N$5:$N$16,MATCH(tblGem[[#This Row],[Prov]],$M$5:$M$16,0))*100000</f>
        <v>0.19416504902910195</v>
      </c>
      <c r="K2015" s="69">
        <f>tblGem[[#This Row],[Aantal]]/tblGem[[#This Row],[Inwoners]]*100000</f>
        <v>10.121457489878543</v>
      </c>
    </row>
    <row r="2016" spans="2:11" x14ac:dyDescent="0.3">
      <c r="B2016" s="63">
        <v>43914</v>
      </c>
      <c r="C2016" s="66" t="s">
        <v>233</v>
      </c>
      <c r="D2016" s="65">
        <v>50.3</v>
      </c>
      <c r="E2016" s="66">
        <v>7</v>
      </c>
      <c r="F2016" s="79">
        <f>tblGem[[#This Row],[Aantal]]-SUMIFS(tblGem[Aantal],tblGem[Datum],tblGem[[#This Row],[Datum]]-1,tblGem[Plaats],tblGem[[#This Row],[Plaats]])</f>
        <v>2</v>
      </c>
      <c r="G2016" s="59" t="str">
        <f>INDEX(tblGemProv[Grootte],MATCH(tblGem[[#This Row],[Plaats]],tblGemProv[Gemeentenaam],0))</f>
        <v>Klein</v>
      </c>
      <c r="H2016" s="59" t="str">
        <f>INDEX(tblGemProv[Provincie],MATCH(tblGem[[#This Row],[Plaats]],tblGemProv[Gemeentenaam],0))</f>
        <v>Noord-Holland</v>
      </c>
      <c r="I2016" s="68">
        <f>INDEX(tblGemProv[InwonerAantal],MATCH(tblGem[[#This Row],[Plaats]],tblGemProv[Gemeentenaam],0))</f>
        <v>13496</v>
      </c>
      <c r="J2016" s="69">
        <f>tblGem[[#This Row],[Aantal]]/INDEX($N$5:$N$16,MATCH(tblGem[[#This Row],[Prov]],$M$5:$M$16,0))*100000</f>
        <v>0.24724655638528362</v>
      </c>
      <c r="K2016" s="69">
        <f>tblGem[[#This Row],[Aantal]]/tblGem[[#This Row],[Inwoners]]*100000</f>
        <v>51.867219917012449</v>
      </c>
    </row>
    <row r="2017" spans="2:11" x14ac:dyDescent="0.3">
      <c r="B2017" s="63">
        <v>43914</v>
      </c>
      <c r="C2017" s="66" t="s">
        <v>234</v>
      </c>
      <c r="D2017" s="65">
        <v>68.599999999999994</v>
      </c>
      <c r="E2017" s="66">
        <v>7</v>
      </c>
      <c r="F2017" s="79">
        <f>tblGem[[#This Row],[Aantal]]-SUMIFS(tblGem[Aantal],tblGem[Datum],tblGem[[#This Row],[Datum]]-1,tblGem[Plaats],tblGem[[#This Row],[Plaats]])</f>
        <v>3</v>
      </c>
      <c r="G2017" s="59" t="str">
        <f>INDEX(tblGemProv[Grootte],MATCH(tblGem[[#This Row],[Plaats]],tblGemProv[Gemeentenaam],0))</f>
        <v>Klein</v>
      </c>
      <c r="H2017" s="59" t="str">
        <f>INDEX(tblGemProv[Provincie],MATCH(tblGem[[#This Row],[Plaats]],tblGemProv[Gemeentenaam],0))</f>
        <v>Utrecht</v>
      </c>
      <c r="I2017" s="68">
        <f>INDEX(tblGemProv[InwonerAantal],MATCH(tblGem[[#This Row],[Plaats]],tblGemProv[Gemeentenaam],0))</f>
        <v>10180</v>
      </c>
      <c r="J2017" s="69">
        <f>tblGem[[#This Row],[Aantal]]/INDEX($N$5:$N$16,MATCH(tblGem[[#This Row],[Prov]],$M$5:$M$16,0))*100000</f>
        <v>0.52611088312972842</v>
      </c>
      <c r="K2017" s="69">
        <f>tblGem[[#This Row],[Aantal]]/tblGem[[#This Row],[Inwoners]]*100000</f>
        <v>68.762278978389006</v>
      </c>
    </row>
    <row r="2018" spans="2:11" x14ac:dyDescent="0.3">
      <c r="B2018" s="63">
        <v>43914</v>
      </c>
      <c r="C2018" s="66" t="s">
        <v>235</v>
      </c>
      <c r="D2018" s="65">
        <v>69.400000000000006</v>
      </c>
      <c r="E2018" s="66">
        <v>33</v>
      </c>
      <c r="F2018" s="79">
        <f>tblGem[[#This Row],[Aantal]]-SUMIFS(tblGem[Aantal],tblGem[Datum],tblGem[[#This Row],[Datum]]-1,tblGem[Plaats],tblGem[[#This Row],[Plaats]])</f>
        <v>3</v>
      </c>
      <c r="G2018" s="59" t="str">
        <f>INDEX(tblGemProv[Grootte],MATCH(tblGem[[#This Row],[Plaats]],tblGemProv[Gemeentenaam],0))</f>
        <v>Klein</v>
      </c>
      <c r="H2018" s="59" t="str">
        <f>INDEX(tblGemProv[Provincie],MATCH(tblGem[[#This Row],[Plaats]],tblGemProv[Gemeentenaam],0))</f>
        <v>Gelderland</v>
      </c>
      <c r="I2018" s="68">
        <f>INDEX(tblGemProv[InwonerAantal],MATCH(tblGem[[#This Row],[Plaats]],tblGemProv[Gemeentenaam],0))</f>
        <v>47481</v>
      </c>
      <c r="J2018" s="69">
        <f>tblGem[[#This Row],[Aantal]]/INDEX($N$5:$N$16,MATCH(tblGem[[#This Row],[Prov]],$M$5:$M$16,0))*100000</f>
        <v>1.601861654490091</v>
      </c>
      <c r="K2018" s="69">
        <f>tblGem[[#This Row],[Aantal]]/tblGem[[#This Row],[Inwoners]]*100000</f>
        <v>69.501484804448097</v>
      </c>
    </row>
    <row r="2019" spans="2:11" x14ac:dyDescent="0.3">
      <c r="B2019" s="63">
        <v>43914</v>
      </c>
      <c r="C2019" s="66" t="s">
        <v>236</v>
      </c>
      <c r="D2019" s="65">
        <v>15.5</v>
      </c>
      <c r="E2019" s="66">
        <v>5</v>
      </c>
      <c r="F2019" s="79">
        <f>tblGem[[#This Row],[Aantal]]-SUMIFS(tblGem[Aantal],tblGem[Datum],tblGem[[#This Row],[Datum]]-1,tblGem[Plaats],tblGem[[#This Row],[Plaats]])</f>
        <v>0</v>
      </c>
      <c r="G2019" s="59" t="str">
        <f>INDEX(tblGemProv[Grootte],MATCH(tblGem[[#This Row],[Plaats]],tblGemProv[Gemeentenaam],0))</f>
        <v>Klein</v>
      </c>
      <c r="H2019" s="59" t="str">
        <f>INDEX(tblGemProv[Provincie],MATCH(tblGem[[#This Row],[Plaats]],tblGemProv[Gemeentenaam],0))</f>
        <v>Zuid-Holland</v>
      </c>
      <c r="I2019" s="68">
        <f>INDEX(tblGemProv[InwonerAantal],MATCH(tblGem[[#This Row],[Plaats]],tblGemProv[Gemeentenaam],0))</f>
        <v>32264</v>
      </c>
      <c r="J2019" s="69">
        <f>tblGem[[#This Row],[Aantal]]/INDEX($N$5:$N$16,MATCH(tblGem[[#This Row],[Prov]],$M$5:$M$16,0))*100000</f>
        <v>0.13713621191384553</v>
      </c>
      <c r="K2019" s="69">
        <f>tblGem[[#This Row],[Aantal]]/tblGem[[#This Row],[Inwoners]]*100000</f>
        <v>15.497148524671461</v>
      </c>
    </row>
    <row r="2020" spans="2:11" x14ac:dyDescent="0.3">
      <c r="B2020" s="63">
        <v>43914</v>
      </c>
      <c r="C2020" s="66" t="s">
        <v>237</v>
      </c>
      <c r="D2020" s="65">
        <v>182.4</v>
      </c>
      <c r="E2020" s="66">
        <v>79</v>
      </c>
      <c r="F2020" s="79">
        <f>tblGem[[#This Row],[Aantal]]-SUMIFS(tblGem[Aantal],tblGem[Datum],tblGem[[#This Row],[Datum]]-1,tblGem[Plaats],tblGem[[#This Row],[Plaats]])</f>
        <v>10</v>
      </c>
      <c r="G2020" s="59" t="str">
        <f>INDEX(tblGemProv[Grootte],MATCH(tblGem[[#This Row],[Plaats]],tblGemProv[Gemeentenaam],0))</f>
        <v>Klein</v>
      </c>
      <c r="H2020" s="59" t="str">
        <f>INDEX(tblGemProv[Provincie],MATCH(tblGem[[#This Row],[Plaats]],tblGemProv[Gemeentenaam],0))</f>
        <v>Limburg</v>
      </c>
      <c r="I2020" s="68">
        <f>INDEX(tblGemProv[InwonerAantal],MATCH(tblGem[[#This Row],[Plaats]],tblGemProv[Gemeentenaam],0))</f>
        <v>43312</v>
      </c>
      <c r="J2020" s="69">
        <f>tblGem[[#This Row],[Aantal]]/INDEX($N$5:$N$16,MATCH(tblGem[[#This Row],[Prov]],$M$5:$M$16,0))*100000</f>
        <v>7.071262211353762</v>
      </c>
      <c r="K2020" s="69">
        <f>tblGem[[#This Row],[Aantal]]/tblGem[[#This Row],[Inwoners]]*100000</f>
        <v>182.3974879940894</v>
      </c>
    </row>
    <row r="2021" spans="2:11" x14ac:dyDescent="0.3">
      <c r="B2021" s="63">
        <v>43914</v>
      </c>
      <c r="C2021" s="66" t="s">
        <v>238</v>
      </c>
      <c r="D2021" s="65">
        <v>16.399999999999999</v>
      </c>
      <c r="E2021" s="66">
        <v>2</v>
      </c>
      <c r="F2021" s="79">
        <f>tblGem[[#This Row],[Aantal]]-SUMIFS(tblGem[Aantal],tblGem[Datum],tblGem[[#This Row],[Datum]]-1,tblGem[Plaats],tblGem[[#This Row],[Plaats]])</f>
        <v>0</v>
      </c>
      <c r="G2021" s="59" t="str">
        <f>INDEX(tblGemProv[Grootte],MATCH(tblGem[[#This Row],[Plaats]],tblGemProv[Gemeentenaam],0))</f>
        <v>Klein</v>
      </c>
      <c r="H2021" s="59" t="str">
        <f>INDEX(tblGemProv[Provincie],MATCH(tblGem[[#This Row],[Plaats]],tblGemProv[Gemeentenaam],0))</f>
        <v>Groningen</v>
      </c>
      <c r="I2021" s="68">
        <f>INDEX(tblGemProv[InwonerAantal],MATCH(tblGem[[#This Row],[Plaats]],tblGemProv[Gemeentenaam],0))</f>
        <v>12245</v>
      </c>
      <c r="J2021" s="69">
        <f>tblGem[[#This Row],[Aantal]]/INDEX($N$5:$N$16,MATCH(tblGem[[#This Row],[Prov]],$M$5:$M$16,0))*100000</f>
        <v>0.34308671688312575</v>
      </c>
      <c r="K2021" s="69">
        <f>tblGem[[#This Row],[Aantal]]/tblGem[[#This Row],[Inwoners]]*100000</f>
        <v>16.333197223356471</v>
      </c>
    </row>
    <row r="2022" spans="2:11" x14ac:dyDescent="0.3">
      <c r="B2022" s="63">
        <v>43914</v>
      </c>
      <c r="C2022" s="66" t="s">
        <v>239</v>
      </c>
      <c r="D2022" s="65">
        <v>25.8</v>
      </c>
      <c r="E2022" s="66">
        <v>14</v>
      </c>
      <c r="F2022" s="79">
        <f>tblGem[[#This Row],[Aantal]]-SUMIFS(tblGem[Aantal],tblGem[Datum],tblGem[[#This Row],[Datum]]-1,tblGem[Plaats],tblGem[[#This Row],[Plaats]])</f>
        <v>2</v>
      </c>
      <c r="G2022" s="59" t="str">
        <f>INDEX(tblGemProv[Grootte],MATCH(tblGem[[#This Row],[Plaats]],tblGemProv[Gemeentenaam],0))</f>
        <v>Middelgroot</v>
      </c>
      <c r="H2022" s="59" t="str">
        <f>INDEX(tblGemProv[Provincie],MATCH(tblGem[[#This Row],[Plaats]],tblGemProv[Gemeentenaam],0))</f>
        <v>Zuid-Holland</v>
      </c>
      <c r="I2022" s="68">
        <f>INDEX(tblGemProv[InwonerAantal],MATCH(tblGem[[#This Row],[Plaats]],tblGemProv[Gemeentenaam],0))</f>
        <v>53634</v>
      </c>
      <c r="J2022" s="69">
        <f>tblGem[[#This Row],[Aantal]]/INDEX($N$5:$N$16,MATCH(tblGem[[#This Row],[Prov]],$M$5:$M$16,0))*100000</f>
        <v>0.38398139335876752</v>
      </c>
      <c r="K2022" s="69">
        <f>tblGem[[#This Row],[Aantal]]/tblGem[[#This Row],[Inwoners]]*100000</f>
        <v>26.102845210127906</v>
      </c>
    </row>
    <row r="2023" spans="2:11" x14ac:dyDescent="0.3">
      <c r="B2023" s="63">
        <v>43914</v>
      </c>
      <c r="C2023" s="66" t="s">
        <v>240</v>
      </c>
      <c r="D2023" s="65">
        <v>28.7</v>
      </c>
      <c r="E2023" s="66">
        <v>23</v>
      </c>
      <c r="F2023" s="79">
        <f>tblGem[[#This Row],[Aantal]]-SUMIFS(tblGem[Aantal],tblGem[Datum],tblGem[[#This Row],[Datum]]-1,tblGem[Plaats],tblGem[[#This Row],[Plaats]])</f>
        <v>1</v>
      </c>
      <c r="G2023" s="59" t="str">
        <f>INDEX(tblGemProv[Grootte],MATCH(tblGem[[#This Row],[Plaats]],tblGemProv[Gemeentenaam],0))</f>
        <v>Middelgroot</v>
      </c>
      <c r="H2023" s="59" t="str">
        <f>INDEX(tblGemProv[Provincie],MATCH(tblGem[[#This Row],[Plaats]],tblGemProv[Gemeentenaam],0))</f>
        <v>Noord-Holland</v>
      </c>
      <c r="I2023" s="68">
        <f>INDEX(tblGemProv[InwonerAantal],MATCH(tblGem[[#This Row],[Plaats]],tblGemProv[Gemeentenaam],0))</f>
        <v>79983</v>
      </c>
      <c r="J2023" s="69">
        <f>tblGem[[#This Row],[Aantal]]/INDEX($N$5:$N$16,MATCH(tblGem[[#This Row],[Prov]],$M$5:$M$16,0))*100000</f>
        <v>0.81238154240878901</v>
      </c>
      <c r="K2023" s="69">
        <f>tblGem[[#This Row],[Aantal]]/tblGem[[#This Row],[Inwoners]]*100000</f>
        <v>28.756110673518123</v>
      </c>
    </row>
    <row r="2024" spans="2:11" x14ac:dyDescent="0.3">
      <c r="B2024" s="63">
        <v>43914</v>
      </c>
      <c r="C2024" s="66" t="s">
        <v>241</v>
      </c>
      <c r="D2024" s="65">
        <v>12.4</v>
      </c>
      <c r="E2024" s="66">
        <v>3</v>
      </c>
      <c r="F2024" s="79">
        <f>tblGem[[#This Row],[Aantal]]-SUMIFS(tblGem[Aantal],tblGem[Datum],tblGem[[#This Row],[Datum]]-1,tblGem[Plaats],tblGem[[#This Row],[Plaats]])</f>
        <v>0</v>
      </c>
      <c r="G2024" s="59" t="str">
        <f>INDEX(tblGemProv[Grootte],MATCH(tblGem[[#This Row],[Plaats]],tblGemProv[Gemeentenaam],0))</f>
        <v>Klein</v>
      </c>
      <c r="H2024" s="59" t="str">
        <f>INDEX(tblGemProv[Provincie],MATCH(tblGem[[#This Row],[Plaats]],tblGemProv[Gemeentenaam],0))</f>
        <v>Gelderland</v>
      </c>
      <c r="I2024" s="68">
        <f>INDEX(tblGemProv[InwonerAantal],MATCH(tblGem[[#This Row],[Plaats]],tblGemProv[Gemeentenaam],0))</f>
        <v>24313</v>
      </c>
      <c r="J2024" s="69">
        <f>tblGem[[#This Row],[Aantal]]/INDEX($N$5:$N$16,MATCH(tblGem[[#This Row],[Prov]],$M$5:$M$16,0))*100000</f>
        <v>0.14562378677182647</v>
      </c>
      <c r="K2024" s="69">
        <f>tblGem[[#This Row],[Aantal]]/tblGem[[#This Row],[Inwoners]]*100000</f>
        <v>12.339077859581293</v>
      </c>
    </row>
    <row r="2025" spans="2:11" x14ac:dyDescent="0.3">
      <c r="B2025" s="63">
        <v>43914</v>
      </c>
      <c r="C2025" s="66" t="s">
        <v>242</v>
      </c>
      <c r="D2025" s="65">
        <v>16</v>
      </c>
      <c r="E2025" s="66">
        <v>6</v>
      </c>
      <c r="F2025" s="79">
        <f>tblGem[[#This Row],[Aantal]]-SUMIFS(tblGem[Aantal],tblGem[Datum],tblGem[[#This Row],[Datum]]-1,tblGem[Plaats],tblGem[[#This Row],[Plaats]])</f>
        <v>1</v>
      </c>
      <c r="G2025" s="59" t="str">
        <f>INDEX(tblGemProv[Grootte],MATCH(tblGem[[#This Row],[Plaats]],tblGemProv[Gemeentenaam],0))</f>
        <v>Klein</v>
      </c>
      <c r="H2025" s="59" t="str">
        <f>INDEX(tblGemProv[Provincie],MATCH(tblGem[[#This Row],[Plaats]],tblGemProv[Gemeentenaam],0))</f>
        <v>Overijssel</v>
      </c>
      <c r="I2025" s="68">
        <f>INDEX(tblGemProv[InwonerAantal],MATCH(tblGem[[#This Row],[Plaats]],tblGemProv[Gemeentenaam],0))</f>
        <v>37158</v>
      </c>
      <c r="J2025" s="69">
        <f>tblGem[[#This Row],[Aantal]]/INDEX($N$5:$N$16,MATCH(tblGem[[#This Row],[Prov]],$M$5:$M$16,0))*100000</f>
        <v>0.52105903512024743</v>
      </c>
      <c r="K2025" s="69">
        <f>tblGem[[#This Row],[Aantal]]/tblGem[[#This Row],[Inwoners]]*100000</f>
        <v>16.147263038914904</v>
      </c>
    </row>
    <row r="2026" spans="2:11" x14ac:dyDescent="0.3">
      <c r="B2026" s="63">
        <v>43914</v>
      </c>
      <c r="C2026" s="66" t="s">
        <v>243</v>
      </c>
      <c r="D2026" s="65">
        <v>26.5</v>
      </c>
      <c r="E2026" s="66">
        <v>6</v>
      </c>
      <c r="F2026" s="79">
        <f>tblGem[[#This Row],[Aantal]]-SUMIFS(tblGem[Aantal],tblGem[Datum],tblGem[[#This Row],[Datum]]-1,tblGem[Plaats],tblGem[[#This Row],[Plaats]])</f>
        <v>1</v>
      </c>
      <c r="G2026" s="59" t="str">
        <f>INDEX(tblGemProv[Grootte],MATCH(tblGem[[#This Row],[Plaats]],tblGemProv[Gemeentenaam],0))</f>
        <v>Klein</v>
      </c>
      <c r="H2026" s="59" t="str">
        <f>INDEX(tblGemProv[Provincie],MATCH(tblGem[[#This Row],[Plaats]],tblGemProv[Gemeentenaam],0))</f>
        <v>Zeeland</v>
      </c>
      <c r="I2026" s="68">
        <f>INDEX(tblGemProv[InwonerAantal],MATCH(tblGem[[#This Row],[Plaats]],tblGemProv[Gemeentenaam],0))</f>
        <v>22555</v>
      </c>
      <c r="J2026" s="69">
        <f>tblGem[[#This Row],[Aantal]]/INDEX($N$5:$N$16,MATCH(tblGem[[#This Row],[Prov]],$M$5:$M$16,0))*100000</f>
        <v>1.569431656482799</v>
      </c>
      <c r="K2026" s="69">
        <f>tblGem[[#This Row],[Aantal]]/tblGem[[#This Row],[Inwoners]]*100000</f>
        <v>26.601640434493458</v>
      </c>
    </row>
    <row r="2027" spans="2:11" x14ac:dyDescent="0.3">
      <c r="B2027" s="63">
        <v>43914</v>
      </c>
      <c r="C2027" s="66" t="s">
        <v>244</v>
      </c>
      <c r="D2027" s="65">
        <v>35.1</v>
      </c>
      <c r="E2027" s="66">
        <v>11</v>
      </c>
      <c r="F2027" s="79">
        <f>tblGem[[#This Row],[Aantal]]-SUMIFS(tblGem[Aantal],tblGem[Datum],tblGem[[#This Row],[Datum]]-1,tblGem[Plaats],tblGem[[#This Row],[Plaats]])</f>
        <v>1</v>
      </c>
      <c r="G2027" s="59" t="str">
        <f>INDEX(tblGemProv[Grootte],MATCH(tblGem[[#This Row],[Plaats]],tblGemProv[Gemeentenaam],0))</f>
        <v>Klein</v>
      </c>
      <c r="H2027" s="59" t="str">
        <f>INDEX(tblGemProv[Provincie],MATCH(tblGem[[#This Row],[Plaats]],tblGemProv[Gemeentenaam],0))</f>
        <v>Gelderland</v>
      </c>
      <c r="I2027" s="68">
        <f>INDEX(tblGemProv[InwonerAantal],MATCH(tblGem[[#This Row],[Plaats]],tblGemProv[Gemeentenaam],0))</f>
        <v>31338</v>
      </c>
      <c r="J2027" s="69">
        <f>tblGem[[#This Row],[Aantal]]/INDEX($N$5:$N$16,MATCH(tblGem[[#This Row],[Prov]],$M$5:$M$16,0))*100000</f>
        <v>0.53395388483003037</v>
      </c>
      <c r="K2027" s="69">
        <f>tblGem[[#This Row],[Aantal]]/tblGem[[#This Row],[Inwoners]]*100000</f>
        <v>35.10115514710575</v>
      </c>
    </row>
    <row r="2028" spans="2:11" x14ac:dyDescent="0.3">
      <c r="B2028" s="63">
        <v>43914</v>
      </c>
      <c r="C2028" s="66" t="s">
        <v>245</v>
      </c>
      <c r="D2028" s="65">
        <v>0</v>
      </c>
      <c r="E2028" s="66">
        <v>0</v>
      </c>
      <c r="F2028" s="79">
        <f>tblGem[[#This Row],[Aantal]]-SUMIFS(tblGem[Aantal],tblGem[Datum],tblGem[[#This Row],[Datum]]-1,tblGem[Plaats],tblGem[[#This Row],[Plaats]])</f>
        <v>0</v>
      </c>
      <c r="G2028" s="59" t="str">
        <f>INDEX(tblGemProv[Grootte],MATCH(tblGem[[#This Row],[Plaats]],tblGemProv[Gemeentenaam],0))</f>
        <v>Klein</v>
      </c>
      <c r="H2028" s="59" t="str">
        <f>INDEX(tblGemProv[Provincie],MATCH(tblGem[[#This Row],[Plaats]],tblGemProv[Gemeentenaam],0))</f>
        <v>Utrecht</v>
      </c>
      <c r="I2028" s="68">
        <f>INDEX(tblGemProv[InwonerAantal],MATCH(tblGem[[#This Row],[Plaats]],tblGemProv[Gemeentenaam],0))</f>
        <v>5175</v>
      </c>
      <c r="J2028" s="69">
        <f>tblGem[[#This Row],[Aantal]]/INDEX($N$5:$N$16,MATCH(tblGem[[#This Row],[Prov]],$M$5:$M$16,0))*100000</f>
        <v>0</v>
      </c>
      <c r="K2028" s="69">
        <f>tblGem[[#This Row],[Aantal]]/tblGem[[#This Row],[Inwoners]]*100000</f>
        <v>0</v>
      </c>
    </row>
    <row r="2029" spans="2:11" x14ac:dyDescent="0.3">
      <c r="B2029" s="63">
        <v>43914</v>
      </c>
      <c r="C2029" s="66" t="s">
        <v>246</v>
      </c>
      <c r="D2029" s="65">
        <v>7.7</v>
      </c>
      <c r="E2029" s="66">
        <v>1</v>
      </c>
      <c r="F2029" s="79">
        <f>tblGem[[#This Row],[Aantal]]-SUMIFS(tblGem[Aantal],tblGem[Datum],tblGem[[#This Row],[Datum]]-1,tblGem[Plaats],tblGem[[#This Row],[Plaats]])</f>
        <v>0</v>
      </c>
      <c r="G2029" s="59" t="str">
        <f>INDEX(tblGemProv[Grootte],MATCH(tblGem[[#This Row],[Plaats]],tblGemProv[Gemeentenaam],0))</f>
        <v>Klein</v>
      </c>
      <c r="H2029" s="59" t="str">
        <f>INDEX(tblGemProv[Provincie],MATCH(tblGem[[#This Row],[Plaats]],tblGemProv[Gemeentenaam],0))</f>
        <v>Noord-Brabant</v>
      </c>
      <c r="I2029" s="68">
        <f>INDEX(tblGemProv[InwonerAantal],MATCH(tblGem[[#This Row],[Plaats]],tblGemProv[Gemeentenaam],0))</f>
        <v>13040</v>
      </c>
      <c r="J2029" s="69">
        <f>tblGem[[#This Row],[Aantal]]/INDEX($N$5:$N$16,MATCH(tblGem[[#This Row],[Prov]],$M$5:$M$16,0))*100000</f>
        <v>3.955248733727118E-2</v>
      </c>
      <c r="K2029" s="69">
        <f>tblGem[[#This Row],[Aantal]]/tblGem[[#This Row],[Inwoners]]*100000</f>
        <v>7.6687116564417179</v>
      </c>
    </row>
    <row r="2030" spans="2:11" x14ac:dyDescent="0.3">
      <c r="B2030" s="63">
        <v>43914</v>
      </c>
      <c r="C2030" s="66" t="s">
        <v>247</v>
      </c>
      <c r="D2030" s="65">
        <v>34.4</v>
      </c>
      <c r="E2030" s="66">
        <v>15</v>
      </c>
      <c r="F2030" s="79">
        <f>tblGem[[#This Row],[Aantal]]-SUMIFS(tblGem[Aantal],tblGem[Datum],tblGem[[#This Row],[Datum]]-1,tblGem[Plaats],tblGem[[#This Row],[Plaats]])</f>
        <v>3</v>
      </c>
      <c r="G2030" s="59" t="str">
        <f>INDEX(tblGemProv[Grootte],MATCH(tblGem[[#This Row],[Plaats]],tblGemProv[Gemeentenaam],0))</f>
        <v>Klein</v>
      </c>
      <c r="H2030" s="59" t="str">
        <f>INDEX(tblGemProv[Provincie],MATCH(tblGem[[#This Row],[Plaats]],tblGemProv[Gemeentenaam],0))</f>
        <v>Gelderland</v>
      </c>
      <c r="I2030" s="68">
        <f>INDEX(tblGemProv[InwonerAantal],MATCH(tblGem[[#This Row],[Plaats]],tblGemProv[Gemeentenaam],0))</f>
        <v>43527</v>
      </c>
      <c r="J2030" s="69">
        <f>tblGem[[#This Row],[Aantal]]/INDEX($N$5:$N$16,MATCH(tblGem[[#This Row],[Prov]],$M$5:$M$16,0))*100000</f>
        <v>0.72811893385913229</v>
      </c>
      <c r="K2030" s="69">
        <f>tblGem[[#This Row],[Aantal]]/tblGem[[#This Row],[Inwoners]]*100000</f>
        <v>34.461368805568959</v>
      </c>
    </row>
    <row r="2031" spans="2:11" x14ac:dyDescent="0.3">
      <c r="B2031" s="63">
        <v>43914</v>
      </c>
      <c r="C2031" s="66" t="s">
        <v>248</v>
      </c>
      <c r="D2031" s="65">
        <v>5</v>
      </c>
      <c r="E2031" s="66">
        <v>1</v>
      </c>
      <c r="F2031" s="79">
        <f>tblGem[[#This Row],[Aantal]]-SUMIFS(tblGem[Aantal],tblGem[Datum],tblGem[[#This Row],[Datum]]-1,tblGem[Plaats],tblGem[[#This Row],[Plaats]])</f>
        <v>0</v>
      </c>
      <c r="G2031" s="59" t="str">
        <f>INDEX(tblGemProv[Grootte],MATCH(tblGem[[#This Row],[Plaats]],tblGemProv[Gemeentenaam],0))</f>
        <v>Klein</v>
      </c>
      <c r="H2031" s="59" t="str">
        <f>INDEX(tblGemProv[Provincie],MATCH(tblGem[[#This Row],[Plaats]],tblGemProv[Gemeentenaam],0))</f>
        <v>Utrecht</v>
      </c>
      <c r="I2031" s="68">
        <f>INDEX(tblGemProv[InwonerAantal],MATCH(tblGem[[#This Row],[Plaats]],tblGemProv[Gemeentenaam],0))</f>
        <v>19816</v>
      </c>
      <c r="J2031" s="69">
        <f>tblGem[[#This Row],[Aantal]]/INDEX($N$5:$N$16,MATCH(tblGem[[#This Row],[Prov]],$M$5:$M$16,0))*100000</f>
        <v>7.5158697589961201E-2</v>
      </c>
      <c r="K2031" s="69">
        <f>tblGem[[#This Row],[Aantal]]/tblGem[[#This Row],[Inwoners]]*100000</f>
        <v>5.0464271295922485</v>
      </c>
    </row>
    <row r="2032" spans="2:11" x14ac:dyDescent="0.3">
      <c r="B2032" s="63">
        <v>43914</v>
      </c>
      <c r="C2032" s="66" t="s">
        <v>249</v>
      </c>
      <c r="D2032" s="65">
        <v>15.1</v>
      </c>
      <c r="E2032" s="66">
        <v>7</v>
      </c>
      <c r="F2032" s="79">
        <f>tblGem[[#This Row],[Aantal]]-SUMIFS(tblGem[Aantal],tblGem[Datum],tblGem[[#This Row],[Datum]]-1,tblGem[Plaats],tblGem[[#This Row],[Plaats]])</f>
        <v>2</v>
      </c>
      <c r="G2032" s="59" t="str">
        <f>INDEX(tblGemProv[Grootte],MATCH(tblGem[[#This Row],[Plaats]],tblGemProv[Gemeentenaam],0))</f>
        <v>Klein</v>
      </c>
      <c r="H2032" s="59" t="str">
        <f>INDEX(tblGemProv[Provincie],MATCH(tblGem[[#This Row],[Plaats]],tblGemProv[Gemeentenaam],0))</f>
        <v>Zuid-Holland</v>
      </c>
      <c r="I2032" s="68">
        <f>INDEX(tblGemProv[InwonerAantal],MATCH(tblGem[[#This Row],[Plaats]],tblGemProv[Gemeentenaam],0))</f>
        <v>45789</v>
      </c>
      <c r="J2032" s="69">
        <f>tblGem[[#This Row],[Aantal]]/INDEX($N$5:$N$16,MATCH(tblGem[[#This Row],[Prov]],$M$5:$M$16,0))*100000</f>
        <v>0.19199069667938376</v>
      </c>
      <c r="K2032" s="69">
        <f>tblGem[[#This Row],[Aantal]]/tblGem[[#This Row],[Inwoners]]*100000</f>
        <v>15.287514468540479</v>
      </c>
    </row>
    <row r="2033" spans="2:11" x14ac:dyDescent="0.3">
      <c r="B2033" s="63">
        <v>43914</v>
      </c>
      <c r="C2033" s="66" t="s">
        <v>250</v>
      </c>
      <c r="D2033" s="65">
        <v>10.4</v>
      </c>
      <c r="E2033" s="66">
        <v>4</v>
      </c>
      <c r="F2033" s="79">
        <f>tblGem[[#This Row],[Aantal]]-SUMIFS(tblGem[Aantal],tblGem[Datum],tblGem[[#This Row],[Datum]]-1,tblGem[Plaats],tblGem[[#This Row],[Plaats]])</f>
        <v>0</v>
      </c>
      <c r="G2033" s="59" t="str">
        <f>INDEX(tblGemProv[Grootte],MATCH(tblGem[[#This Row],[Plaats]],tblGemProv[Gemeentenaam],0))</f>
        <v>Klein</v>
      </c>
      <c r="H2033" s="59" t="str">
        <f>INDEX(tblGemProv[Provincie],MATCH(tblGem[[#This Row],[Plaats]],tblGemProv[Gemeentenaam],0))</f>
        <v>Overijssel</v>
      </c>
      <c r="I2033" s="68">
        <f>INDEX(tblGemProv[InwonerAantal],MATCH(tblGem[[#This Row],[Plaats]],tblGemProv[Gemeentenaam],0))</f>
        <v>38097</v>
      </c>
      <c r="J2033" s="69">
        <f>tblGem[[#This Row],[Aantal]]/INDEX($N$5:$N$16,MATCH(tblGem[[#This Row],[Prov]],$M$5:$M$16,0))*100000</f>
        <v>0.34737269008016491</v>
      </c>
      <c r="K2033" s="69">
        <f>tblGem[[#This Row],[Aantal]]/tblGem[[#This Row],[Inwoners]]*100000</f>
        <v>10.499514397459118</v>
      </c>
    </row>
    <row r="2034" spans="2:11" x14ac:dyDescent="0.3">
      <c r="B2034" s="63">
        <v>43914</v>
      </c>
      <c r="C2034" s="66" t="s">
        <v>251</v>
      </c>
      <c r="D2034" s="65">
        <v>15</v>
      </c>
      <c r="E2034" s="66">
        <v>8</v>
      </c>
      <c r="F2034" s="79">
        <f>tblGem[[#This Row],[Aantal]]-SUMIFS(tblGem[Aantal],tblGem[Datum],tblGem[[#This Row],[Datum]]-1,tblGem[Plaats],tblGem[[#This Row],[Plaats]])</f>
        <v>1</v>
      </c>
      <c r="G2034" s="59" t="str">
        <f>INDEX(tblGemProv[Grootte],MATCH(tblGem[[#This Row],[Plaats]],tblGemProv[Gemeentenaam],0))</f>
        <v>Middelgroot</v>
      </c>
      <c r="H2034" s="59" t="str">
        <f>INDEX(tblGemProv[Provincie],MATCH(tblGem[[#This Row],[Plaats]],tblGemProv[Gemeentenaam],0))</f>
        <v>Zuid-Holland</v>
      </c>
      <c r="I2034" s="68">
        <f>INDEX(tblGemProv[InwonerAantal],MATCH(tblGem[[#This Row],[Plaats]],tblGemProv[Gemeentenaam],0))</f>
        <v>52208</v>
      </c>
      <c r="J2034" s="69">
        <f>tblGem[[#This Row],[Aantal]]/INDEX($N$5:$N$16,MATCH(tblGem[[#This Row],[Prov]],$M$5:$M$16,0))*100000</f>
        <v>0.21941793906215287</v>
      </c>
      <c r="K2034" s="69">
        <f>tblGem[[#This Row],[Aantal]]/tblGem[[#This Row],[Inwoners]]*100000</f>
        <v>15.323322096230463</v>
      </c>
    </row>
    <row r="2035" spans="2:11" x14ac:dyDescent="0.3">
      <c r="B2035" s="63">
        <v>43914</v>
      </c>
      <c r="C2035" s="66" t="s">
        <v>252</v>
      </c>
      <c r="D2035" s="65">
        <v>48.5</v>
      </c>
      <c r="E2035" s="66">
        <v>10</v>
      </c>
      <c r="F2035" s="79">
        <f>tblGem[[#This Row],[Aantal]]-SUMIFS(tblGem[Aantal],tblGem[Datum],tblGem[[#This Row],[Datum]]-1,tblGem[Plaats],tblGem[[#This Row],[Plaats]])</f>
        <v>3</v>
      </c>
      <c r="G2035" s="59" t="str">
        <f>INDEX(tblGemProv[Grootte],MATCH(tblGem[[#This Row],[Plaats]],tblGemProv[Gemeentenaam],0))</f>
        <v>Klein</v>
      </c>
      <c r="H2035" s="59" t="str">
        <f>INDEX(tblGemProv[Provincie],MATCH(tblGem[[#This Row],[Plaats]],tblGemProv[Gemeentenaam],0))</f>
        <v>Limburg</v>
      </c>
      <c r="I2035" s="68">
        <f>INDEX(tblGemProv[InwonerAantal],MATCH(tblGem[[#This Row],[Plaats]],tblGemProv[Gemeentenaam],0))</f>
        <v>20728</v>
      </c>
      <c r="J2035" s="69">
        <f>tblGem[[#This Row],[Aantal]]/INDEX($N$5:$N$16,MATCH(tblGem[[#This Row],[Prov]],$M$5:$M$16,0))*100000</f>
        <v>0.8950964824498433</v>
      </c>
      <c r="K2035" s="69">
        <f>tblGem[[#This Row],[Aantal]]/tblGem[[#This Row],[Inwoners]]*100000</f>
        <v>48.243921265920498</v>
      </c>
    </row>
    <row r="2036" spans="2:11" x14ac:dyDescent="0.3">
      <c r="B2036" s="63">
        <v>43914</v>
      </c>
      <c r="C2036" s="66" t="s">
        <v>253</v>
      </c>
      <c r="D2036" s="65">
        <v>44.7</v>
      </c>
      <c r="E2036" s="66">
        <v>26</v>
      </c>
      <c r="F2036" s="79">
        <f>tblGem[[#This Row],[Aantal]]-SUMIFS(tblGem[Aantal],tblGem[Datum],tblGem[[#This Row],[Datum]]-1,tblGem[Plaats],tblGem[[#This Row],[Plaats]])</f>
        <v>3</v>
      </c>
      <c r="G2036" s="59" t="str">
        <f>INDEX(tblGemProv[Grootte],MATCH(tblGem[[#This Row],[Plaats]],tblGemProv[Gemeentenaam],0))</f>
        <v>Middelgroot</v>
      </c>
      <c r="H2036" s="59" t="str">
        <f>INDEX(tblGemProv[Provincie],MATCH(tblGem[[#This Row],[Plaats]],tblGemProv[Gemeentenaam],0))</f>
        <v>Limburg</v>
      </c>
      <c r="I2036" s="68">
        <f>INDEX(tblGemProv[InwonerAantal],MATCH(tblGem[[#This Row],[Plaats]],tblGemProv[Gemeentenaam],0))</f>
        <v>57761</v>
      </c>
      <c r="J2036" s="69">
        <f>tblGem[[#This Row],[Aantal]]/INDEX($N$5:$N$16,MATCH(tblGem[[#This Row],[Prov]],$M$5:$M$16,0))*100000</f>
        <v>2.3272508543695922</v>
      </c>
      <c r="K2036" s="69">
        <f>tblGem[[#This Row],[Aantal]]/tblGem[[#This Row],[Inwoners]]*100000</f>
        <v>45.013071103339627</v>
      </c>
    </row>
    <row r="2037" spans="2:11" x14ac:dyDescent="0.3">
      <c r="B2037" s="63">
        <v>43914</v>
      </c>
      <c r="C2037" s="66" t="s">
        <v>254</v>
      </c>
      <c r="D2037" s="65">
        <v>23.4</v>
      </c>
      <c r="E2037" s="66">
        <v>18</v>
      </c>
      <c r="F2037" s="79">
        <f>tblGem[[#This Row],[Aantal]]-SUMIFS(tblGem[Aantal],tblGem[Datum],tblGem[[#This Row],[Datum]]-1,tblGem[Plaats],tblGem[[#This Row],[Plaats]])</f>
        <v>2</v>
      </c>
      <c r="G2037" s="59" t="str">
        <f>INDEX(tblGemProv[Grootte],MATCH(tblGem[[#This Row],[Plaats]],tblGemProv[Gemeentenaam],0))</f>
        <v>Middelgroot</v>
      </c>
      <c r="H2037" s="59" t="str">
        <f>INDEX(tblGemProv[Provincie],MATCH(tblGem[[#This Row],[Plaats]],tblGemProv[Gemeentenaam],0))</f>
        <v>Noord-Brabant</v>
      </c>
      <c r="I2037" s="68">
        <f>INDEX(tblGemProv[InwonerAantal],MATCH(tblGem[[#This Row],[Plaats]],tblGemProv[Gemeentenaam],0))</f>
        <v>77000</v>
      </c>
      <c r="J2037" s="69">
        <f>tblGem[[#This Row],[Aantal]]/INDEX($N$5:$N$16,MATCH(tblGem[[#This Row],[Prov]],$M$5:$M$16,0))*100000</f>
        <v>0.71194477207088114</v>
      </c>
      <c r="K2037" s="69">
        <f>tblGem[[#This Row],[Aantal]]/tblGem[[#This Row],[Inwoners]]*100000</f>
        <v>23.376623376623378</v>
      </c>
    </row>
    <row r="2038" spans="2:11" x14ac:dyDescent="0.3">
      <c r="B2038" s="63">
        <v>43914</v>
      </c>
      <c r="C2038" s="66" t="s">
        <v>255</v>
      </c>
      <c r="D2038" s="65">
        <v>25.3</v>
      </c>
      <c r="E2038" s="66">
        <v>163</v>
      </c>
      <c r="F2038" s="79">
        <f>tblGem[[#This Row],[Aantal]]-SUMIFS(tblGem[Aantal],tblGem[Datum],tblGem[[#This Row],[Datum]]-1,tblGem[Plaats],tblGem[[#This Row],[Plaats]])</f>
        <v>14</v>
      </c>
      <c r="G2038" s="59" t="str">
        <f>INDEX(tblGemProv[Grootte],MATCH(tblGem[[#This Row],[Plaats]],tblGemProv[Gemeentenaam],0))</f>
        <v>Groot</v>
      </c>
      <c r="H2038" s="59" t="str">
        <f>INDEX(tblGemProv[Provincie],MATCH(tblGem[[#This Row],[Plaats]],tblGemProv[Gemeentenaam],0))</f>
        <v>Zuid-Holland</v>
      </c>
      <c r="I2038" s="68">
        <f>INDEX(tblGemProv[InwonerAantal],MATCH(tblGem[[#This Row],[Plaats]],tblGemProv[Gemeentenaam],0))</f>
        <v>638712</v>
      </c>
      <c r="J2038" s="69">
        <f>tblGem[[#This Row],[Aantal]]/INDEX($N$5:$N$16,MATCH(tblGem[[#This Row],[Prov]],$M$5:$M$16,0))*100000</f>
        <v>4.470640508391365</v>
      </c>
      <c r="K2038" s="69">
        <f>tblGem[[#This Row],[Aantal]]/tblGem[[#This Row],[Inwoners]]*100000</f>
        <v>25.520109219804855</v>
      </c>
    </row>
    <row r="2039" spans="2:11" x14ac:dyDescent="0.3">
      <c r="B2039" s="63">
        <v>43914</v>
      </c>
      <c r="C2039" s="66" t="s">
        <v>256</v>
      </c>
      <c r="D2039" s="65">
        <v>120.9</v>
      </c>
      <c r="E2039" s="66">
        <v>2</v>
      </c>
      <c r="F2039" s="79">
        <f>tblGem[[#This Row],[Aantal]]-SUMIFS(tblGem[Aantal],tblGem[Datum],tblGem[[#This Row],[Datum]]-1,tblGem[Plaats],tblGem[[#This Row],[Plaats]])</f>
        <v>0</v>
      </c>
      <c r="G2039" s="59" t="str">
        <f>INDEX(tblGemProv[Grootte],MATCH(tblGem[[#This Row],[Plaats]],tblGemProv[Gemeentenaam],0))</f>
        <v>Klein</v>
      </c>
      <c r="H2039" s="59" t="str">
        <f>INDEX(tblGemProv[Provincie],MATCH(tblGem[[#This Row],[Plaats]],tblGemProv[Gemeentenaam],0))</f>
        <v>Gelderland</v>
      </c>
      <c r="I2039" s="68">
        <f>INDEX(tblGemProv[InwonerAantal],MATCH(tblGem[[#This Row],[Plaats]],tblGemProv[Gemeentenaam],0))</f>
        <v>1575</v>
      </c>
      <c r="J2039" s="69">
        <f>tblGem[[#This Row],[Aantal]]/INDEX($N$5:$N$16,MATCH(tblGem[[#This Row],[Prov]],$M$5:$M$16,0))*100000</f>
        <v>9.7082524514550975E-2</v>
      </c>
      <c r="K2039" s="69">
        <f>tblGem[[#This Row],[Aantal]]/tblGem[[#This Row],[Inwoners]]*100000</f>
        <v>126.98412698412699</v>
      </c>
    </row>
    <row r="2040" spans="2:11" x14ac:dyDescent="0.3">
      <c r="B2040" s="63">
        <v>43914</v>
      </c>
      <c r="C2040" s="66" t="s">
        <v>257</v>
      </c>
      <c r="D2040" s="65">
        <v>26.6</v>
      </c>
      <c r="E2040" s="66">
        <v>6</v>
      </c>
      <c r="F2040" s="79">
        <f>tblGem[[#This Row],[Aantal]]-SUMIFS(tblGem[Aantal],tblGem[Datum],tblGem[[#This Row],[Datum]]-1,tblGem[Plaats],tblGem[[#This Row],[Plaats]])</f>
        <v>0</v>
      </c>
      <c r="G2040" s="59" t="str">
        <f>INDEX(tblGemProv[Grootte],MATCH(tblGem[[#This Row],[Plaats]],tblGemProv[Gemeentenaam],0))</f>
        <v>Klein</v>
      </c>
      <c r="H2040" s="59" t="str">
        <f>INDEX(tblGemProv[Provincie],MATCH(tblGem[[#This Row],[Plaats]],tblGemProv[Gemeentenaam],0))</f>
        <v>Noord-Brabant</v>
      </c>
      <c r="I2040" s="68">
        <f>INDEX(tblGemProv[InwonerAantal],MATCH(tblGem[[#This Row],[Plaats]],tblGemProv[Gemeentenaam],0))</f>
        <v>22401</v>
      </c>
      <c r="J2040" s="69">
        <f>tblGem[[#This Row],[Aantal]]/INDEX($N$5:$N$16,MATCH(tblGem[[#This Row],[Prov]],$M$5:$M$16,0))*100000</f>
        <v>0.23731492402362706</v>
      </c>
      <c r="K2040" s="69">
        <f>tblGem[[#This Row],[Aantal]]/tblGem[[#This Row],[Inwoners]]*100000</f>
        <v>26.784518548279099</v>
      </c>
    </row>
    <row r="2041" spans="2:11" x14ac:dyDescent="0.3">
      <c r="B2041" s="63">
        <v>43914</v>
      </c>
      <c r="C2041" s="66" t="s">
        <v>258</v>
      </c>
      <c r="D2041" s="65">
        <v>21.5</v>
      </c>
      <c r="E2041" s="66">
        <v>10</v>
      </c>
      <c r="F2041" s="79">
        <f>tblGem[[#This Row],[Aantal]]-SUMIFS(tblGem[Aantal],tblGem[Datum],tblGem[[#This Row],[Datum]]-1,tblGem[Plaats],tblGem[[#This Row],[Plaats]])</f>
        <v>3</v>
      </c>
      <c r="G2041" s="59" t="str">
        <f>INDEX(tblGemProv[Grootte],MATCH(tblGem[[#This Row],[Plaats]],tblGemProv[Gemeentenaam],0))</f>
        <v>Klein</v>
      </c>
      <c r="H2041" s="59" t="str">
        <f>INDEX(tblGemProv[Provincie],MATCH(tblGem[[#This Row],[Plaats]],tblGemProv[Gemeentenaam],0))</f>
        <v>Noord-Holland</v>
      </c>
      <c r="I2041" s="68">
        <f>INDEX(tblGemProv[InwonerAantal],MATCH(tblGem[[#This Row],[Plaats]],tblGemProv[Gemeentenaam],0))</f>
        <v>46379</v>
      </c>
      <c r="J2041" s="69">
        <f>tblGem[[#This Row],[Aantal]]/INDEX($N$5:$N$16,MATCH(tblGem[[#This Row],[Prov]],$M$5:$M$16,0))*100000</f>
        <v>0.35320936626469085</v>
      </c>
      <c r="K2041" s="69">
        <f>tblGem[[#This Row],[Aantal]]/tblGem[[#This Row],[Inwoners]]*100000</f>
        <v>21.561482567541344</v>
      </c>
    </row>
    <row r="2042" spans="2:11" x14ac:dyDescent="0.3">
      <c r="B2042" s="63">
        <v>43914</v>
      </c>
      <c r="C2042" s="66" t="s">
        <v>259</v>
      </c>
      <c r="D2042" s="65">
        <v>20.3</v>
      </c>
      <c r="E2042" s="66">
        <v>2</v>
      </c>
      <c r="F2042" s="79">
        <f>tblGem[[#This Row],[Aantal]]-SUMIFS(tblGem[Aantal],tblGem[Datum],tblGem[[#This Row],[Datum]]-1,tblGem[Plaats],tblGem[[#This Row],[Plaats]])</f>
        <v>0</v>
      </c>
      <c r="G2042" s="59" t="str">
        <f>INDEX(tblGemProv[Grootte],MATCH(tblGem[[#This Row],[Plaats]],tblGemProv[Gemeentenaam],0))</f>
        <v>Klein</v>
      </c>
      <c r="H2042" s="59" t="str">
        <f>INDEX(tblGemProv[Provincie],MATCH(tblGem[[#This Row],[Plaats]],tblGemProv[Gemeentenaam],0))</f>
        <v>Gelderland</v>
      </c>
      <c r="I2042" s="68">
        <f>INDEX(tblGemProv[InwonerAantal],MATCH(tblGem[[#This Row],[Plaats]],tblGemProv[Gemeentenaam],0))</f>
        <v>9751</v>
      </c>
      <c r="J2042" s="69">
        <f>tblGem[[#This Row],[Aantal]]/INDEX($N$5:$N$16,MATCH(tblGem[[#This Row],[Prov]],$M$5:$M$16,0))*100000</f>
        <v>9.7082524514550975E-2</v>
      </c>
      <c r="K2042" s="69">
        <f>tblGem[[#This Row],[Aantal]]/tblGem[[#This Row],[Inwoners]]*100000</f>
        <v>20.510716849553891</v>
      </c>
    </row>
    <row r="2043" spans="2:11" x14ac:dyDescent="0.3">
      <c r="B2043" s="63">
        <v>43914</v>
      </c>
      <c r="C2043" s="66" t="s">
        <v>260</v>
      </c>
      <c r="D2043" s="65">
        <v>12.8</v>
      </c>
      <c r="E2043" s="66">
        <v>10</v>
      </c>
      <c r="F2043" s="79">
        <f>tblGem[[#This Row],[Aantal]]-SUMIFS(tblGem[Aantal],tblGem[Datum],tblGem[[#This Row],[Datum]]-1,tblGem[Plaats],tblGem[[#This Row],[Plaats]])</f>
        <v>2</v>
      </c>
      <c r="G2043" s="59" t="str">
        <f>INDEX(tblGemProv[Grootte],MATCH(tblGem[[#This Row],[Plaats]],tblGemProv[Gemeentenaam],0))</f>
        <v>Middelgroot</v>
      </c>
      <c r="H2043" s="59" t="str">
        <f>INDEX(tblGemProv[Provincie],MATCH(tblGem[[#This Row],[Plaats]],tblGemProv[Gemeentenaam],0))</f>
        <v>Zuid-Holland</v>
      </c>
      <c r="I2043" s="68">
        <f>INDEX(tblGemProv[InwonerAantal],MATCH(tblGem[[#This Row],[Plaats]],tblGemProv[Gemeentenaam],0))</f>
        <v>77907</v>
      </c>
      <c r="J2043" s="69">
        <f>tblGem[[#This Row],[Aantal]]/INDEX($N$5:$N$16,MATCH(tblGem[[#This Row],[Prov]],$M$5:$M$16,0))*100000</f>
        <v>0.27427242382769107</v>
      </c>
      <c r="K2043" s="69">
        <f>tblGem[[#This Row],[Aantal]]/tblGem[[#This Row],[Inwoners]]*100000</f>
        <v>12.835817063935206</v>
      </c>
    </row>
    <row r="2044" spans="2:11" x14ac:dyDescent="0.3">
      <c r="B2044" s="63">
        <v>43914</v>
      </c>
      <c r="C2044" s="66" t="s">
        <v>261</v>
      </c>
      <c r="D2044" s="65">
        <v>0</v>
      </c>
      <c r="E2044" s="66">
        <v>0</v>
      </c>
      <c r="F2044" s="79">
        <f>tblGem[[#This Row],[Aantal]]-SUMIFS(tblGem[Aantal],tblGem[Datum],tblGem[[#This Row],[Datum]]-1,tblGem[Plaats],tblGem[[#This Row],[Plaats]])</f>
        <v>0</v>
      </c>
      <c r="G2044" s="59" t="str">
        <f>INDEX(tblGemProv[Grootte],MATCH(tblGem[[#This Row],[Plaats]],tblGemProv[Gemeentenaam],0))</f>
        <v>Klein</v>
      </c>
      <c r="H2044" s="59" t="str">
        <f>INDEX(tblGemProv[Provincie],MATCH(tblGem[[#This Row],[Plaats]],tblGemProv[Gemeentenaam],0))</f>
        <v>Friesland</v>
      </c>
      <c r="I2044" s="68">
        <f>INDEX(tblGemProv[InwonerAantal],MATCH(tblGem[[#This Row],[Plaats]],tblGemProv[Gemeentenaam],0))</f>
        <v>932</v>
      </c>
      <c r="J2044" s="69">
        <f>tblGem[[#This Row],[Aantal]]/INDEX($N$5:$N$16,MATCH(tblGem[[#This Row],[Prov]],$M$5:$M$16,0))*100000</f>
        <v>0</v>
      </c>
      <c r="K2044" s="69">
        <f>tblGem[[#This Row],[Aantal]]/tblGem[[#This Row],[Inwoners]]*100000</f>
        <v>0</v>
      </c>
    </row>
    <row r="2045" spans="2:11" x14ac:dyDescent="0.3">
      <c r="B2045" s="63">
        <v>43914</v>
      </c>
      <c r="C2045" s="66" t="s">
        <v>262</v>
      </c>
      <c r="D2045" s="65">
        <v>8.9</v>
      </c>
      <c r="E2045" s="66">
        <v>3</v>
      </c>
      <c r="F2045" s="79">
        <f>tblGem[[#This Row],[Aantal]]-SUMIFS(tblGem[Aantal],tblGem[Datum],tblGem[[#This Row],[Datum]]-1,tblGem[Plaats],tblGem[[#This Row],[Plaats]])</f>
        <v>0</v>
      </c>
      <c r="G2045" s="59" t="str">
        <f>INDEX(tblGemProv[Grootte],MATCH(tblGem[[#This Row],[Plaats]],tblGemProv[Gemeentenaam],0))</f>
        <v>Klein</v>
      </c>
      <c r="H2045" s="59" t="str">
        <f>INDEX(tblGemProv[Provincie],MATCH(tblGem[[#This Row],[Plaats]],tblGemProv[Gemeentenaam],0))</f>
        <v>Zeeland</v>
      </c>
      <c r="I2045" s="68">
        <f>INDEX(tblGemProv[InwonerAantal],MATCH(tblGem[[#This Row],[Plaats]],tblGemProv[Gemeentenaam],0))</f>
        <v>33687</v>
      </c>
      <c r="J2045" s="69">
        <f>tblGem[[#This Row],[Aantal]]/INDEX($N$5:$N$16,MATCH(tblGem[[#This Row],[Prov]],$M$5:$M$16,0))*100000</f>
        <v>0.78471582824139952</v>
      </c>
      <c r="K2045" s="69">
        <f>tblGem[[#This Row],[Aantal]]/tblGem[[#This Row],[Inwoners]]*100000</f>
        <v>8.90551251224508</v>
      </c>
    </row>
    <row r="2046" spans="2:11" x14ac:dyDescent="0.3">
      <c r="B2046" s="63">
        <v>43914</v>
      </c>
      <c r="C2046" s="66" t="s">
        <v>263</v>
      </c>
      <c r="D2046" s="65">
        <v>66.599999999999994</v>
      </c>
      <c r="E2046" s="66">
        <v>7</v>
      </c>
      <c r="F2046" s="79">
        <f>tblGem[[#This Row],[Aantal]]-SUMIFS(tblGem[Aantal],tblGem[Datum],tblGem[[#This Row],[Datum]]-1,tblGem[Plaats],tblGem[[#This Row],[Plaats]])</f>
        <v>2</v>
      </c>
      <c r="G2046" s="59" t="str">
        <f>INDEX(tblGemProv[Grootte],MATCH(tblGem[[#This Row],[Plaats]],tblGemProv[Gemeentenaam],0))</f>
        <v>Klein</v>
      </c>
      <c r="H2046" s="59" t="str">
        <f>INDEX(tblGemProv[Provincie],MATCH(tblGem[[#This Row],[Plaats]],tblGemProv[Gemeentenaam],0))</f>
        <v>Limburg</v>
      </c>
      <c r="I2046" s="68">
        <f>INDEX(tblGemProv[InwonerAantal],MATCH(tblGem[[#This Row],[Plaats]],tblGemProv[Gemeentenaam],0))</f>
        <v>10561</v>
      </c>
      <c r="J2046" s="69">
        <f>tblGem[[#This Row],[Aantal]]/INDEX($N$5:$N$16,MATCH(tblGem[[#This Row],[Prov]],$M$5:$M$16,0))*100000</f>
        <v>0.62656753771489038</v>
      </c>
      <c r="K2046" s="69">
        <f>tblGem[[#This Row],[Aantal]]/tblGem[[#This Row],[Inwoners]]*100000</f>
        <v>66.281602121011261</v>
      </c>
    </row>
    <row r="2047" spans="2:11" x14ac:dyDescent="0.3">
      <c r="B2047" s="63">
        <v>43914</v>
      </c>
      <c r="C2047" s="66" t="s">
        <v>264</v>
      </c>
      <c r="D2047" s="65">
        <v>112</v>
      </c>
      <c r="E2047" s="66">
        <v>13</v>
      </c>
      <c r="F2047" s="79">
        <f>tblGem[[#This Row],[Aantal]]-SUMIFS(tblGem[Aantal],tblGem[Datum],tblGem[[#This Row],[Datum]]-1,tblGem[Plaats],tblGem[[#This Row],[Plaats]])</f>
        <v>0</v>
      </c>
      <c r="G2047" s="59" t="str">
        <f>INDEX(tblGemProv[Grootte],MATCH(tblGem[[#This Row],[Plaats]],tblGemProv[Gemeentenaam],0))</f>
        <v>Klein</v>
      </c>
      <c r="H2047" s="59" t="str">
        <f>INDEX(tblGemProv[Provincie],MATCH(tblGem[[#This Row],[Plaats]],tblGemProv[Gemeentenaam],0))</f>
        <v>Noord-Brabant</v>
      </c>
      <c r="I2047" s="68">
        <f>INDEX(tblGemProv[InwonerAantal],MATCH(tblGem[[#This Row],[Plaats]],tblGemProv[Gemeentenaam],0))</f>
        <v>11577</v>
      </c>
      <c r="J2047" s="69">
        <f>tblGem[[#This Row],[Aantal]]/INDEX($N$5:$N$16,MATCH(tblGem[[#This Row],[Prov]],$M$5:$M$16,0))*100000</f>
        <v>0.51418233538452529</v>
      </c>
      <c r="K2047" s="69">
        <f>tblGem[[#This Row],[Aantal]]/tblGem[[#This Row],[Inwoners]]*100000</f>
        <v>112.29161268031442</v>
      </c>
    </row>
    <row r="2048" spans="2:11" x14ac:dyDescent="0.3">
      <c r="B2048" s="63">
        <v>43914</v>
      </c>
      <c r="C2048" s="66" t="s">
        <v>265</v>
      </c>
      <c r="D2048" s="65">
        <v>58.6</v>
      </c>
      <c r="E2048" s="66">
        <v>17</v>
      </c>
      <c r="F2048" s="79">
        <f>tblGem[[#This Row],[Aantal]]-SUMIFS(tblGem[Aantal],tblGem[Datum],tblGem[[#This Row],[Datum]]-1,tblGem[Plaats],tblGem[[#This Row],[Plaats]])</f>
        <v>3</v>
      </c>
      <c r="G2048" s="59" t="str">
        <f>INDEX(tblGemProv[Grootte],MATCH(tblGem[[#This Row],[Plaats]],tblGemProv[Gemeentenaam],0))</f>
        <v>Klein</v>
      </c>
      <c r="H2048" s="59" t="str">
        <f>INDEX(tblGemProv[Provincie],MATCH(tblGem[[#This Row],[Plaats]],tblGemProv[Gemeentenaam],0))</f>
        <v>Noord-Brabant</v>
      </c>
      <c r="I2048" s="68">
        <f>INDEX(tblGemProv[InwonerAantal],MATCH(tblGem[[#This Row],[Plaats]],tblGemProv[Gemeentenaam],0))</f>
        <v>28673</v>
      </c>
      <c r="J2048" s="69">
        <f>tblGem[[#This Row],[Aantal]]/INDEX($N$5:$N$16,MATCH(tblGem[[#This Row],[Prov]],$M$5:$M$16,0))*100000</f>
        <v>0.67239228473361001</v>
      </c>
      <c r="K2048" s="69">
        <f>tblGem[[#This Row],[Aantal]]/tblGem[[#This Row],[Inwoners]]*100000</f>
        <v>59.28922679873051</v>
      </c>
    </row>
    <row r="2049" spans="2:11" x14ac:dyDescent="0.3">
      <c r="B2049" s="63">
        <v>43914</v>
      </c>
      <c r="C2049" s="66" t="s">
        <v>266</v>
      </c>
      <c r="D2049" s="65">
        <v>90.7</v>
      </c>
      <c r="E2049" s="66">
        <v>84</v>
      </c>
      <c r="F2049" s="79">
        <f>tblGem[[#This Row],[Aantal]]-SUMIFS(tblGem[Aantal],tblGem[Datum],tblGem[[#This Row],[Datum]]-1,tblGem[Plaats],tblGem[[#This Row],[Plaats]])</f>
        <v>23</v>
      </c>
      <c r="G2049" s="59" t="str">
        <f>INDEX(tblGemProv[Grootte],MATCH(tblGem[[#This Row],[Plaats]],tblGemProv[Gemeentenaam],0))</f>
        <v>Middelgroot</v>
      </c>
      <c r="H2049" s="59" t="str">
        <f>INDEX(tblGemProv[Provincie],MATCH(tblGem[[#This Row],[Plaats]],tblGemProv[Gemeentenaam],0))</f>
        <v>Limburg</v>
      </c>
      <c r="I2049" s="68">
        <f>INDEX(tblGemProv[InwonerAantal],MATCH(tblGem[[#This Row],[Plaats]],tblGemProv[Gemeentenaam],0))</f>
        <v>92956</v>
      </c>
      <c r="J2049" s="69">
        <f>tblGem[[#This Row],[Aantal]]/INDEX($N$5:$N$16,MATCH(tblGem[[#This Row],[Prov]],$M$5:$M$16,0))*100000</f>
        <v>7.5188104525786832</v>
      </c>
      <c r="K2049" s="69">
        <f>tblGem[[#This Row],[Aantal]]/tblGem[[#This Row],[Inwoners]]*100000</f>
        <v>90.365334136580756</v>
      </c>
    </row>
    <row r="2050" spans="2:11" x14ac:dyDescent="0.3">
      <c r="B2050" s="63">
        <v>43914</v>
      </c>
      <c r="C2050" s="66" t="s">
        <v>267</v>
      </c>
      <c r="D2050" s="65">
        <v>16</v>
      </c>
      <c r="E2050" s="66">
        <v>4</v>
      </c>
      <c r="F2050" s="79">
        <f>tblGem[[#This Row],[Aantal]]-SUMIFS(tblGem[Aantal],tblGem[Datum],tblGem[[#This Row],[Datum]]-1,tblGem[Plaats],tblGem[[#This Row],[Plaats]])</f>
        <v>1</v>
      </c>
      <c r="G2050" s="59" t="str">
        <f>INDEX(tblGemProv[Grootte],MATCH(tblGem[[#This Row],[Plaats]],tblGemProv[Gemeentenaam],0))</f>
        <v>Klein</v>
      </c>
      <c r="H2050" s="59" t="str">
        <f>INDEX(tblGemProv[Provincie],MATCH(tblGem[[#This Row],[Plaats]],tblGemProv[Gemeentenaam],0))</f>
        <v>Zuid-Holland</v>
      </c>
      <c r="I2050" s="68">
        <f>INDEX(tblGemProv[InwonerAantal],MATCH(tblGem[[#This Row],[Plaats]],tblGemProv[Gemeentenaam],0))</f>
        <v>25020</v>
      </c>
      <c r="J2050" s="69">
        <f>tblGem[[#This Row],[Aantal]]/INDEX($N$5:$N$16,MATCH(tblGem[[#This Row],[Prov]],$M$5:$M$16,0))*100000</f>
        <v>0.10970896953107644</v>
      </c>
      <c r="K2050" s="69">
        <f>tblGem[[#This Row],[Aantal]]/tblGem[[#This Row],[Inwoners]]*100000</f>
        <v>15.987210231814549</v>
      </c>
    </row>
    <row r="2051" spans="2:11" x14ac:dyDescent="0.3">
      <c r="B2051" s="63">
        <v>43914</v>
      </c>
      <c r="C2051" s="66" t="s">
        <v>268</v>
      </c>
      <c r="D2051" s="65">
        <v>21.4</v>
      </c>
      <c r="E2051" s="66">
        <v>5</v>
      </c>
      <c r="F2051" s="79">
        <f>tblGem[[#This Row],[Aantal]]-SUMIFS(tblGem[Aantal],tblGem[Datum],tblGem[[#This Row],[Datum]]-1,tblGem[Plaats],tblGem[[#This Row],[Plaats]])</f>
        <v>1</v>
      </c>
      <c r="G2051" s="59" t="str">
        <f>INDEX(tblGemProv[Grootte],MATCH(tblGem[[#This Row],[Plaats]],tblGemProv[Gemeentenaam],0))</f>
        <v>Klein</v>
      </c>
      <c r="H2051" s="59" t="str">
        <f>INDEX(tblGemProv[Provincie],MATCH(tblGem[[#This Row],[Plaats]],tblGemProv[Gemeentenaam],0))</f>
        <v>Zeeland</v>
      </c>
      <c r="I2051" s="68">
        <f>INDEX(tblGemProv[InwonerAantal],MATCH(tblGem[[#This Row],[Plaats]],tblGemProv[Gemeentenaam],0))</f>
        <v>23526</v>
      </c>
      <c r="J2051" s="69">
        <f>tblGem[[#This Row],[Aantal]]/INDEX($N$5:$N$16,MATCH(tblGem[[#This Row],[Prov]],$M$5:$M$16,0))*100000</f>
        <v>1.307859713735666</v>
      </c>
      <c r="K2051" s="69">
        <f>tblGem[[#This Row],[Aantal]]/tblGem[[#This Row],[Inwoners]]*100000</f>
        <v>21.253081696846042</v>
      </c>
    </row>
    <row r="2052" spans="2:11" x14ac:dyDescent="0.3">
      <c r="B2052" s="63">
        <v>43914</v>
      </c>
      <c r="C2052" s="66" t="s">
        <v>269</v>
      </c>
      <c r="D2052" s="65">
        <v>5.4</v>
      </c>
      <c r="E2052" s="66">
        <v>3</v>
      </c>
      <c r="F2052" s="79">
        <f>tblGem[[#This Row],[Aantal]]-SUMIFS(tblGem[Aantal],tblGem[Datum],tblGem[[#This Row],[Datum]]-1,tblGem[Plaats],tblGem[[#This Row],[Plaats]])</f>
        <v>0</v>
      </c>
      <c r="G2052" s="59" t="str">
        <f>INDEX(tblGemProv[Grootte],MATCH(tblGem[[#This Row],[Plaats]],tblGemProv[Gemeentenaam],0))</f>
        <v>Middelgroot</v>
      </c>
      <c r="H2052" s="59" t="str">
        <f>INDEX(tblGemProv[Provincie],MATCH(tblGem[[#This Row],[Plaats]],tblGemProv[Gemeentenaam],0))</f>
        <v>Friesland</v>
      </c>
      <c r="I2052" s="68">
        <f>INDEX(tblGemProv[InwonerAantal],MATCH(tblGem[[#This Row],[Plaats]],tblGemProv[Gemeentenaam],0))</f>
        <v>55889</v>
      </c>
      <c r="J2052" s="69">
        <f>tblGem[[#This Row],[Aantal]]/INDEX($N$5:$N$16,MATCH(tblGem[[#This Row],[Prov]],$M$5:$M$16,0))*100000</f>
        <v>0.46348653108140681</v>
      </c>
      <c r="K2052" s="69">
        <f>tblGem[[#This Row],[Aantal]]/tblGem[[#This Row],[Inwoners]]*100000</f>
        <v>5.3677825690207372</v>
      </c>
    </row>
    <row r="2053" spans="2:11" x14ac:dyDescent="0.3">
      <c r="B2053" s="63">
        <v>43914</v>
      </c>
      <c r="C2053" s="66" t="s">
        <v>270</v>
      </c>
      <c r="D2053" s="65">
        <v>43.3</v>
      </c>
      <c r="E2053" s="66">
        <v>20</v>
      </c>
      <c r="F2053" s="79">
        <f>tblGem[[#This Row],[Aantal]]-SUMIFS(tblGem[Aantal],tblGem[Datum],tblGem[[#This Row],[Datum]]-1,tblGem[Plaats],tblGem[[#This Row],[Plaats]])</f>
        <v>4</v>
      </c>
      <c r="G2053" s="59" t="str">
        <f>INDEX(tblGemProv[Grootte],MATCH(tblGem[[#This Row],[Plaats]],tblGemProv[Gemeentenaam],0))</f>
        <v>Klein</v>
      </c>
      <c r="H2053" s="59" t="str">
        <f>INDEX(tblGemProv[Provincie],MATCH(tblGem[[#This Row],[Plaats]],tblGemProv[Gemeentenaam],0))</f>
        <v>Utrecht</v>
      </c>
      <c r="I2053" s="68">
        <f>INDEX(tblGemProv[InwonerAantal],MATCH(tblGem[[#This Row],[Plaats]],tblGemProv[Gemeentenaam],0))</f>
        <v>46089</v>
      </c>
      <c r="J2053" s="69">
        <f>tblGem[[#This Row],[Aantal]]/INDEX($N$5:$N$16,MATCH(tblGem[[#This Row],[Prov]],$M$5:$M$16,0))*100000</f>
        <v>1.503173951799224</v>
      </c>
      <c r="K2053" s="69">
        <f>tblGem[[#This Row],[Aantal]]/tblGem[[#This Row],[Inwoners]]*100000</f>
        <v>43.394302328104324</v>
      </c>
    </row>
    <row r="2054" spans="2:11" x14ac:dyDescent="0.3">
      <c r="B2054" s="63">
        <v>43914</v>
      </c>
      <c r="C2054" s="66" t="s">
        <v>271</v>
      </c>
      <c r="D2054" s="65">
        <v>36.200000000000003</v>
      </c>
      <c r="E2054" s="66">
        <v>7</v>
      </c>
      <c r="F2054" s="79">
        <f>tblGem[[#This Row],[Aantal]]-SUMIFS(tblGem[Aantal],tblGem[Datum],tblGem[[#This Row],[Datum]]-1,tblGem[Plaats],tblGem[[#This Row],[Plaats]])</f>
        <v>0</v>
      </c>
      <c r="G2054" s="59" t="str">
        <f>INDEX(tblGemProv[Grootte],MATCH(tblGem[[#This Row],[Plaats]],tblGemProv[Gemeentenaam],0))</f>
        <v>Klein</v>
      </c>
      <c r="H2054" s="59" t="str">
        <f>INDEX(tblGemProv[Provincie],MATCH(tblGem[[#This Row],[Plaats]],tblGemProv[Gemeentenaam],0))</f>
        <v>Noord-Brabant</v>
      </c>
      <c r="I2054" s="68">
        <f>INDEX(tblGemProv[InwonerAantal],MATCH(tblGem[[#This Row],[Plaats]],tblGemProv[Gemeentenaam],0))</f>
        <v>19120</v>
      </c>
      <c r="J2054" s="69">
        <f>tblGem[[#This Row],[Aantal]]/INDEX($N$5:$N$16,MATCH(tblGem[[#This Row],[Prov]],$M$5:$M$16,0))*100000</f>
        <v>0.27686741136089826</v>
      </c>
      <c r="K2054" s="69">
        <f>tblGem[[#This Row],[Aantal]]/tblGem[[#This Row],[Inwoners]]*100000</f>
        <v>36.610878661087867</v>
      </c>
    </row>
    <row r="2055" spans="2:11" x14ac:dyDescent="0.3">
      <c r="B2055" s="63">
        <v>43914</v>
      </c>
      <c r="C2055" s="66" t="s">
        <v>272</v>
      </c>
      <c r="D2055" s="65">
        <v>76.900000000000006</v>
      </c>
      <c r="E2055" s="66">
        <v>13</v>
      </c>
      <c r="F2055" s="79">
        <f>tblGem[[#This Row],[Aantal]]-SUMIFS(tblGem[Aantal],tblGem[Datum],tblGem[[#This Row],[Datum]]-1,tblGem[Plaats],tblGem[[#This Row],[Plaats]])</f>
        <v>3</v>
      </c>
      <c r="G2055" s="59" t="str">
        <f>INDEX(tblGemProv[Grootte],MATCH(tblGem[[#This Row],[Plaats]],tblGemProv[Gemeentenaam],0))</f>
        <v>Klein</v>
      </c>
      <c r="H2055" s="59" t="str">
        <f>INDEX(tblGemProv[Provincie],MATCH(tblGem[[#This Row],[Plaats]],tblGemProv[Gemeentenaam],0))</f>
        <v>Noord-Brabant</v>
      </c>
      <c r="I2055" s="68">
        <f>INDEX(tblGemProv[InwonerAantal],MATCH(tblGem[[#This Row],[Plaats]],tblGemProv[Gemeentenaam],0))</f>
        <v>16753</v>
      </c>
      <c r="J2055" s="69">
        <f>tblGem[[#This Row],[Aantal]]/INDEX($N$5:$N$16,MATCH(tblGem[[#This Row],[Prov]],$M$5:$M$16,0))*100000</f>
        <v>0.51418233538452529</v>
      </c>
      <c r="K2055" s="69">
        <f>tblGem[[#This Row],[Aantal]]/tblGem[[#This Row],[Inwoners]]*100000</f>
        <v>77.598042141705974</v>
      </c>
    </row>
    <row r="2056" spans="2:11" x14ac:dyDescent="0.3">
      <c r="B2056" s="63">
        <v>43914</v>
      </c>
      <c r="C2056" s="66" t="s">
        <v>273</v>
      </c>
      <c r="D2056" s="65">
        <v>0</v>
      </c>
      <c r="E2056" s="66">
        <v>0</v>
      </c>
      <c r="F2056" s="79">
        <f>tblGem[[#This Row],[Aantal]]-SUMIFS(tblGem[Aantal],tblGem[Datum],tblGem[[#This Row],[Datum]]-1,tblGem[Plaats],tblGem[[#This Row],[Plaats]])</f>
        <v>0</v>
      </c>
      <c r="G2056" s="59" t="str">
        <f>INDEX(tblGemProv[Grootte],MATCH(tblGem[[#This Row],[Plaats]],tblGemProv[Gemeentenaam],0))</f>
        <v>Klein</v>
      </c>
      <c r="H2056" s="59" t="str">
        <f>INDEX(tblGemProv[Provincie],MATCH(tblGem[[#This Row],[Plaats]],tblGemProv[Gemeentenaam],0))</f>
        <v>Groningen</v>
      </c>
      <c r="I2056" s="68">
        <f>INDEX(tblGemProv[InwonerAantal],MATCH(tblGem[[#This Row],[Plaats]],tblGemProv[Gemeentenaam],0))</f>
        <v>32258</v>
      </c>
      <c r="J2056" s="69">
        <f>tblGem[[#This Row],[Aantal]]/INDEX($N$5:$N$16,MATCH(tblGem[[#This Row],[Prov]],$M$5:$M$16,0))*100000</f>
        <v>0</v>
      </c>
      <c r="K2056" s="69">
        <f>tblGem[[#This Row],[Aantal]]/tblGem[[#This Row],[Inwoners]]*100000</f>
        <v>0</v>
      </c>
    </row>
    <row r="2057" spans="2:11" x14ac:dyDescent="0.3">
      <c r="B2057" s="63">
        <v>43914</v>
      </c>
      <c r="C2057" s="66" t="s">
        <v>274</v>
      </c>
      <c r="D2057" s="65">
        <v>23.5</v>
      </c>
      <c r="E2057" s="66">
        <v>4</v>
      </c>
      <c r="F2057" s="79">
        <f>tblGem[[#This Row],[Aantal]]-SUMIFS(tblGem[Aantal],tblGem[Datum],tblGem[[#This Row],[Datum]]-1,tblGem[Plaats],tblGem[[#This Row],[Plaats]])</f>
        <v>0</v>
      </c>
      <c r="G2057" s="59" t="str">
        <f>INDEX(tblGemProv[Grootte],MATCH(tblGem[[#This Row],[Plaats]],tblGemProv[Gemeentenaam],0))</f>
        <v>Klein</v>
      </c>
      <c r="H2057" s="59" t="str">
        <f>INDEX(tblGemProv[Provincie],MATCH(tblGem[[#This Row],[Plaats]],tblGemProv[Gemeentenaam],0))</f>
        <v>Overijssel</v>
      </c>
      <c r="I2057" s="68">
        <f>INDEX(tblGemProv[InwonerAantal],MATCH(tblGem[[#This Row],[Plaats]],tblGemProv[Gemeentenaam],0))</f>
        <v>16797</v>
      </c>
      <c r="J2057" s="69">
        <f>tblGem[[#This Row],[Aantal]]/INDEX($N$5:$N$16,MATCH(tblGem[[#This Row],[Prov]],$M$5:$M$16,0))*100000</f>
        <v>0.34737269008016491</v>
      </c>
      <c r="K2057" s="69">
        <f>tblGem[[#This Row],[Aantal]]/tblGem[[#This Row],[Inwoners]]*100000</f>
        <v>23.813776269571946</v>
      </c>
    </row>
    <row r="2058" spans="2:11" x14ac:dyDescent="0.3">
      <c r="B2058" s="63">
        <v>43914</v>
      </c>
      <c r="C2058" s="66" t="s">
        <v>275</v>
      </c>
      <c r="D2058" s="65">
        <v>41.5</v>
      </c>
      <c r="E2058" s="66">
        <v>9</v>
      </c>
      <c r="F2058" s="79">
        <f>tblGem[[#This Row],[Aantal]]-SUMIFS(tblGem[Aantal],tblGem[Datum],tblGem[[#This Row],[Datum]]-1,tblGem[Plaats],tblGem[[#This Row],[Plaats]])</f>
        <v>1</v>
      </c>
      <c r="G2058" s="59" t="str">
        <f>INDEX(tblGemProv[Grootte],MATCH(tblGem[[#This Row],[Plaats]],tblGemProv[Gemeentenaam],0))</f>
        <v>Klein</v>
      </c>
      <c r="H2058" s="59" t="str">
        <f>INDEX(tblGemProv[Provincie],MATCH(tblGem[[#This Row],[Plaats]],tblGemProv[Gemeentenaam],0))</f>
        <v>Noord-Holland</v>
      </c>
      <c r="I2058" s="68">
        <f>INDEX(tblGemProv[InwonerAantal],MATCH(tblGem[[#This Row],[Plaats]],tblGemProv[Gemeentenaam],0))</f>
        <v>21670</v>
      </c>
      <c r="J2058" s="69">
        <f>tblGem[[#This Row],[Aantal]]/INDEX($N$5:$N$16,MATCH(tblGem[[#This Row],[Prov]],$M$5:$M$16,0))*100000</f>
        <v>0.31788842963822178</v>
      </c>
      <c r="K2058" s="69">
        <f>tblGem[[#This Row],[Aantal]]/tblGem[[#This Row],[Inwoners]]*100000</f>
        <v>41.532071988924784</v>
      </c>
    </row>
    <row r="2059" spans="2:11" x14ac:dyDescent="0.3">
      <c r="B2059" s="63">
        <v>43914</v>
      </c>
      <c r="C2059" s="66" t="s">
        <v>276</v>
      </c>
      <c r="D2059" s="65">
        <v>35.9</v>
      </c>
      <c r="E2059" s="66">
        <v>9</v>
      </c>
      <c r="F2059" s="79">
        <f>tblGem[[#This Row],[Aantal]]-SUMIFS(tblGem[Aantal],tblGem[Datum],tblGem[[#This Row],[Datum]]-1,tblGem[Plaats],tblGem[[#This Row],[Plaats]])</f>
        <v>1</v>
      </c>
      <c r="G2059" s="59" t="str">
        <f>INDEX(tblGemProv[Grootte],MATCH(tblGem[[#This Row],[Plaats]],tblGemProv[Gemeentenaam],0))</f>
        <v>Klein</v>
      </c>
      <c r="H2059" s="59" t="str">
        <f>INDEX(tblGemProv[Provincie],MATCH(tblGem[[#This Row],[Plaats]],tblGemProv[Gemeentenaam],0))</f>
        <v>Noord-Brabant</v>
      </c>
      <c r="I2059" s="68">
        <f>INDEX(tblGemProv[InwonerAantal],MATCH(tblGem[[#This Row],[Plaats]],tblGemProv[Gemeentenaam],0))</f>
        <v>24781</v>
      </c>
      <c r="J2059" s="69">
        <f>tblGem[[#This Row],[Aantal]]/INDEX($N$5:$N$16,MATCH(tblGem[[#This Row],[Prov]],$M$5:$M$16,0))*100000</f>
        <v>0.35597238603544057</v>
      </c>
      <c r="K2059" s="69">
        <f>tblGem[[#This Row],[Aantal]]/tblGem[[#This Row],[Inwoners]]*100000</f>
        <v>36.318146967434728</v>
      </c>
    </row>
    <row r="2060" spans="2:11" x14ac:dyDescent="0.3">
      <c r="B2060" s="63">
        <v>43914</v>
      </c>
      <c r="C2060" s="66" t="s">
        <v>277</v>
      </c>
      <c r="D2060" s="65">
        <v>11.4</v>
      </c>
      <c r="E2060" s="66">
        <v>5</v>
      </c>
      <c r="F2060" s="79">
        <f>tblGem[[#This Row],[Aantal]]-SUMIFS(tblGem[Aantal],tblGem[Datum],tblGem[[#This Row],[Datum]]-1,tblGem[Plaats],tblGem[[#This Row],[Plaats]])</f>
        <v>1</v>
      </c>
      <c r="G2060" s="59" t="str">
        <f>INDEX(tblGemProv[Grootte],MATCH(tblGem[[#This Row],[Plaats]],tblGemProv[Gemeentenaam],0))</f>
        <v>Klein</v>
      </c>
      <c r="H2060" s="59" t="str">
        <f>INDEX(tblGemProv[Provincie],MATCH(tblGem[[#This Row],[Plaats]],tblGemProv[Gemeentenaam],0))</f>
        <v>Overijssel</v>
      </c>
      <c r="I2060" s="68">
        <f>INDEX(tblGemProv[InwonerAantal],MATCH(tblGem[[#This Row],[Plaats]],tblGemProv[Gemeentenaam],0))</f>
        <v>43768</v>
      </c>
      <c r="J2060" s="69">
        <f>tblGem[[#This Row],[Aantal]]/INDEX($N$5:$N$16,MATCH(tblGem[[#This Row],[Prov]],$M$5:$M$16,0))*100000</f>
        <v>0.43421586260020617</v>
      </c>
      <c r="K2060" s="69">
        <f>tblGem[[#This Row],[Aantal]]/tblGem[[#This Row],[Inwoners]]*100000</f>
        <v>11.423871321513435</v>
      </c>
    </row>
    <row r="2061" spans="2:11" x14ac:dyDescent="0.3">
      <c r="B2061" s="63">
        <v>43914</v>
      </c>
      <c r="C2061" s="66" t="s">
        <v>278</v>
      </c>
      <c r="D2061" s="65">
        <v>96.1</v>
      </c>
      <c r="E2061" s="66">
        <v>24</v>
      </c>
      <c r="F2061" s="79">
        <f>tblGem[[#This Row],[Aantal]]-SUMIFS(tblGem[Aantal],tblGem[Datum],tblGem[[#This Row],[Datum]]-1,tblGem[Plaats],tblGem[[#This Row],[Plaats]])</f>
        <v>15</v>
      </c>
      <c r="G2061" s="59" t="str">
        <f>INDEX(tblGemProv[Grootte],MATCH(tblGem[[#This Row],[Plaats]],tblGemProv[Gemeentenaam],0))</f>
        <v>Klein</v>
      </c>
      <c r="H2061" s="59" t="str">
        <f>INDEX(tblGemProv[Provincie],MATCH(tblGem[[#This Row],[Plaats]],tblGemProv[Gemeentenaam],0))</f>
        <v>Limburg</v>
      </c>
      <c r="I2061" s="68">
        <f>INDEX(tblGemProv[InwonerAantal],MATCH(tblGem[[#This Row],[Plaats]],tblGemProv[Gemeentenaam],0))</f>
        <v>24987</v>
      </c>
      <c r="J2061" s="69">
        <f>tblGem[[#This Row],[Aantal]]/INDEX($N$5:$N$16,MATCH(tblGem[[#This Row],[Prov]],$M$5:$M$16,0))*100000</f>
        <v>2.1482315578796238</v>
      </c>
      <c r="K2061" s="69">
        <f>tblGem[[#This Row],[Aantal]]/tblGem[[#This Row],[Inwoners]]*100000</f>
        <v>96.049945971905387</v>
      </c>
    </row>
    <row r="2062" spans="2:11" x14ac:dyDescent="0.3">
      <c r="B2062" s="63">
        <v>43914</v>
      </c>
      <c r="C2062" s="66" t="s">
        <v>279</v>
      </c>
      <c r="D2062" s="65">
        <v>24.9</v>
      </c>
      <c r="E2062" s="66">
        <v>16</v>
      </c>
      <c r="F2062" s="79">
        <f>tblGem[[#This Row],[Aantal]]-SUMIFS(tblGem[Aantal],tblGem[Datum],tblGem[[#This Row],[Datum]]-1,tblGem[Plaats],tblGem[[#This Row],[Plaats]])</f>
        <v>3</v>
      </c>
      <c r="G2062" s="59" t="str">
        <f>INDEX(tblGemProv[Grootte],MATCH(tblGem[[#This Row],[Plaats]],tblGemProv[Gemeentenaam],0))</f>
        <v>Middelgroot</v>
      </c>
      <c r="H2062" s="59" t="str">
        <f>INDEX(tblGemProv[Provincie],MATCH(tblGem[[#This Row],[Plaats]],tblGemProv[Gemeentenaam],0))</f>
        <v>Utrecht</v>
      </c>
      <c r="I2062" s="68">
        <f>INDEX(tblGemProv[InwonerAantal],MATCH(tblGem[[#This Row],[Plaats]],tblGemProv[Gemeentenaam],0))</f>
        <v>64513</v>
      </c>
      <c r="J2062" s="69">
        <f>tblGem[[#This Row],[Aantal]]/INDEX($N$5:$N$16,MATCH(tblGem[[#This Row],[Prov]],$M$5:$M$16,0))*100000</f>
        <v>1.2025391614393792</v>
      </c>
      <c r="K2062" s="69">
        <f>tblGem[[#This Row],[Aantal]]/tblGem[[#This Row],[Inwoners]]*100000</f>
        <v>24.80120285833863</v>
      </c>
    </row>
    <row r="2063" spans="2:11" x14ac:dyDescent="0.3">
      <c r="B2063" s="63">
        <v>43914</v>
      </c>
      <c r="C2063" s="66" t="s">
        <v>280</v>
      </c>
      <c r="D2063" s="65">
        <v>6.7</v>
      </c>
      <c r="E2063" s="66">
        <v>6</v>
      </c>
      <c r="F2063" s="79">
        <f>tblGem[[#This Row],[Aantal]]-SUMIFS(tblGem[Aantal],tblGem[Datum],tblGem[[#This Row],[Datum]]-1,tblGem[Plaats],tblGem[[#This Row],[Plaats]])</f>
        <v>1</v>
      </c>
      <c r="G2063" s="59" t="str">
        <f>INDEX(tblGemProv[Grootte],MATCH(tblGem[[#This Row],[Plaats]],tblGemProv[Gemeentenaam],0))</f>
        <v>Middelgroot</v>
      </c>
      <c r="H2063" s="59" t="str">
        <f>INDEX(tblGemProv[Provincie],MATCH(tblGem[[#This Row],[Plaats]],tblGemProv[Gemeentenaam],0))</f>
        <v>Friesland</v>
      </c>
      <c r="I2063" s="68">
        <f>INDEX(tblGemProv[InwonerAantal],MATCH(tblGem[[#This Row],[Plaats]],tblGemProv[Gemeentenaam],0))</f>
        <v>89583</v>
      </c>
      <c r="J2063" s="69">
        <f>tblGem[[#This Row],[Aantal]]/INDEX($N$5:$N$16,MATCH(tblGem[[#This Row],[Prov]],$M$5:$M$16,0))*100000</f>
        <v>0.92697306216281361</v>
      </c>
      <c r="K2063" s="69">
        <f>tblGem[[#This Row],[Aantal]]/tblGem[[#This Row],[Inwoners]]*100000</f>
        <v>6.697699340276615</v>
      </c>
    </row>
    <row r="2064" spans="2:11" x14ac:dyDescent="0.3">
      <c r="B2064" s="63">
        <v>43914</v>
      </c>
      <c r="C2064" s="66" t="s">
        <v>281</v>
      </c>
      <c r="D2064" s="65">
        <v>11</v>
      </c>
      <c r="E2064" s="66">
        <v>6</v>
      </c>
      <c r="F2064" s="79">
        <f>tblGem[[#This Row],[Aantal]]-SUMIFS(tblGem[Aantal],tblGem[Datum],tblGem[[#This Row],[Datum]]-1,tblGem[Plaats],tblGem[[#This Row],[Plaats]])</f>
        <v>0</v>
      </c>
      <c r="G2064" s="59" t="str">
        <f>INDEX(tblGemProv[Grootte],MATCH(tblGem[[#This Row],[Plaats]],tblGemProv[Gemeentenaam],0))</f>
        <v>Middelgroot</v>
      </c>
      <c r="H2064" s="59" t="str">
        <f>INDEX(tblGemProv[Provincie],MATCH(tblGem[[#This Row],[Plaats]],tblGemProv[Gemeentenaam],0))</f>
        <v>Zeeland</v>
      </c>
      <c r="I2064" s="68">
        <f>INDEX(tblGemProv[InwonerAantal],MATCH(tblGem[[#This Row],[Plaats]],tblGemProv[Gemeentenaam],0))</f>
        <v>54440</v>
      </c>
      <c r="J2064" s="69">
        <f>tblGem[[#This Row],[Aantal]]/INDEX($N$5:$N$16,MATCH(tblGem[[#This Row],[Prov]],$M$5:$M$16,0))*100000</f>
        <v>1.569431656482799</v>
      </c>
      <c r="K2064" s="69">
        <f>tblGem[[#This Row],[Aantal]]/tblGem[[#This Row],[Inwoners]]*100000</f>
        <v>11.021307861866275</v>
      </c>
    </row>
    <row r="2065" spans="2:11" x14ac:dyDescent="0.3">
      <c r="B2065" s="63">
        <v>43914</v>
      </c>
      <c r="C2065" s="66" t="s">
        <v>282</v>
      </c>
      <c r="D2065" s="65">
        <v>0</v>
      </c>
      <c r="E2065" s="66">
        <v>0</v>
      </c>
      <c r="F2065" s="79">
        <f>tblGem[[#This Row],[Aantal]]-SUMIFS(tblGem[Aantal],tblGem[Datum],tblGem[[#This Row],[Datum]]-1,tblGem[Plaats],tblGem[[#This Row],[Plaats]])</f>
        <v>0</v>
      </c>
      <c r="G2065" s="59" t="str">
        <f>INDEX(tblGemProv[Grootte],MATCH(tblGem[[#This Row],[Plaats]],tblGemProv[Gemeentenaam],0))</f>
        <v>Klein</v>
      </c>
      <c r="H2065" s="59" t="str">
        <f>INDEX(tblGemProv[Provincie],MATCH(tblGem[[#This Row],[Plaats]],tblGemProv[Gemeentenaam],0))</f>
        <v>Friesland</v>
      </c>
      <c r="I2065" s="68">
        <f>INDEX(tblGemProv[InwonerAantal],MATCH(tblGem[[#This Row],[Plaats]],tblGemProv[Gemeentenaam],0))</f>
        <v>4906</v>
      </c>
      <c r="J2065" s="69">
        <f>tblGem[[#This Row],[Aantal]]/INDEX($N$5:$N$16,MATCH(tblGem[[#This Row],[Prov]],$M$5:$M$16,0))*100000</f>
        <v>0</v>
      </c>
      <c r="K2065" s="69">
        <f>tblGem[[#This Row],[Aantal]]/tblGem[[#This Row],[Inwoners]]*100000</f>
        <v>0</v>
      </c>
    </row>
    <row r="2066" spans="2:11" x14ac:dyDescent="0.3">
      <c r="B2066" s="63">
        <v>43914</v>
      </c>
      <c r="C2066" s="66" t="s">
        <v>283</v>
      </c>
      <c r="D2066" s="65">
        <v>22.1</v>
      </c>
      <c r="E2066" s="66">
        <v>3</v>
      </c>
      <c r="F2066" s="79">
        <f>tblGem[[#This Row],[Aantal]]-SUMIFS(tblGem[Aantal],tblGem[Datum],tblGem[[#This Row],[Datum]]-1,tblGem[Plaats],tblGem[[#This Row],[Plaats]])</f>
        <v>0</v>
      </c>
      <c r="G2066" s="59" t="str">
        <f>INDEX(tblGemProv[Grootte],MATCH(tblGem[[#This Row],[Plaats]],tblGemProv[Gemeentenaam],0))</f>
        <v>Klein</v>
      </c>
      <c r="H2066" s="59" t="str">
        <f>INDEX(tblGemProv[Provincie],MATCH(tblGem[[#This Row],[Plaats]],tblGemProv[Gemeentenaam],0))</f>
        <v>Noord-Holland</v>
      </c>
      <c r="I2066" s="68">
        <f>INDEX(tblGemProv[InwonerAantal],MATCH(tblGem[[#This Row],[Plaats]],tblGemProv[Gemeentenaam],0))</f>
        <v>13584</v>
      </c>
      <c r="J2066" s="69">
        <f>tblGem[[#This Row],[Aantal]]/INDEX($N$5:$N$16,MATCH(tblGem[[#This Row],[Prov]],$M$5:$M$16,0))*100000</f>
        <v>0.10596280987940725</v>
      </c>
      <c r="K2066" s="69">
        <f>tblGem[[#This Row],[Aantal]]/tblGem[[#This Row],[Inwoners]]*100000</f>
        <v>22.084805653710248</v>
      </c>
    </row>
    <row r="2067" spans="2:11" x14ac:dyDescent="0.3">
      <c r="B2067" s="63">
        <v>43914</v>
      </c>
      <c r="C2067" s="66" t="s">
        <v>284</v>
      </c>
      <c r="D2067" s="65">
        <v>18.899999999999999</v>
      </c>
      <c r="E2067" s="66">
        <v>7</v>
      </c>
      <c r="F2067" s="79">
        <f>tblGem[[#This Row],[Aantal]]-SUMIFS(tblGem[Aantal],tblGem[Datum],tblGem[[#This Row],[Datum]]-1,tblGem[Plaats],tblGem[[#This Row],[Plaats]])</f>
        <v>0</v>
      </c>
      <c r="G2067" s="59" t="str">
        <f>INDEX(tblGemProv[Grootte],MATCH(tblGem[[#This Row],[Plaats]],tblGemProv[Gemeentenaam],0))</f>
        <v>Klein</v>
      </c>
      <c r="H2067" s="59" t="str">
        <f>INDEX(tblGemProv[Provincie],MATCH(tblGem[[#This Row],[Plaats]],tblGemProv[Gemeentenaam],0))</f>
        <v>Zuid-Holland</v>
      </c>
      <c r="I2067" s="68">
        <f>INDEX(tblGemProv[InwonerAantal],MATCH(tblGem[[#This Row],[Plaats]],tblGemProv[Gemeentenaam],0))</f>
        <v>36584</v>
      </c>
      <c r="J2067" s="69">
        <f>tblGem[[#This Row],[Aantal]]/INDEX($N$5:$N$16,MATCH(tblGem[[#This Row],[Prov]],$M$5:$M$16,0))*100000</f>
        <v>0.19199069667938376</v>
      </c>
      <c r="K2067" s="69">
        <f>tblGem[[#This Row],[Aantal]]/tblGem[[#This Row],[Inwoners]]*100000</f>
        <v>19.134047671113056</v>
      </c>
    </row>
    <row r="2068" spans="2:11" x14ac:dyDescent="0.3">
      <c r="B2068" s="63">
        <v>43914</v>
      </c>
      <c r="C2068" s="66" t="s">
        <v>285</v>
      </c>
      <c r="D2068" s="65">
        <v>42.7</v>
      </c>
      <c r="E2068" s="66">
        <v>11</v>
      </c>
      <c r="F2068" s="79">
        <f>tblGem[[#This Row],[Aantal]]-SUMIFS(tblGem[Aantal],tblGem[Datum],tblGem[[#This Row],[Datum]]-1,tblGem[Plaats],tblGem[[#This Row],[Plaats]])</f>
        <v>3</v>
      </c>
      <c r="G2068" s="59" t="str">
        <f>INDEX(tblGemProv[Grootte],MATCH(tblGem[[#This Row],[Plaats]],tblGemProv[Gemeentenaam],0))</f>
        <v>Klein</v>
      </c>
      <c r="H2068" s="59" t="str">
        <f>INDEX(tblGemProv[Provincie],MATCH(tblGem[[#This Row],[Plaats]],tblGemProv[Gemeentenaam],0))</f>
        <v>Zeeland</v>
      </c>
      <c r="I2068" s="68">
        <f>INDEX(tblGemProv[InwonerAantal],MATCH(tblGem[[#This Row],[Plaats]],tblGemProv[Gemeentenaam],0))</f>
        <v>25583</v>
      </c>
      <c r="J2068" s="69">
        <f>tblGem[[#This Row],[Aantal]]/INDEX($N$5:$N$16,MATCH(tblGem[[#This Row],[Prov]],$M$5:$M$16,0))*100000</f>
        <v>2.8772913702184648</v>
      </c>
      <c r="K2068" s="69">
        <f>tblGem[[#This Row],[Aantal]]/tblGem[[#This Row],[Inwoners]]*100000</f>
        <v>42.997302896454677</v>
      </c>
    </row>
    <row r="2069" spans="2:11" x14ac:dyDescent="0.3">
      <c r="B2069" s="63">
        <v>43914</v>
      </c>
      <c r="C2069" s="66" t="s">
        <v>286</v>
      </c>
      <c r="D2069" s="65">
        <v>19.100000000000001</v>
      </c>
      <c r="E2069" s="66">
        <v>8</v>
      </c>
      <c r="F2069" s="79">
        <f>tblGem[[#This Row],[Aantal]]-SUMIFS(tblGem[Aantal],tblGem[Datum],tblGem[[#This Row],[Datum]]-1,tblGem[Plaats],tblGem[[#This Row],[Plaats]])</f>
        <v>2</v>
      </c>
      <c r="G2069" s="59" t="str">
        <f>INDEX(tblGemProv[Grootte],MATCH(tblGem[[#This Row],[Plaats]],tblGemProv[Gemeentenaam],0))</f>
        <v>Klein</v>
      </c>
      <c r="H2069" s="59" t="str">
        <f>INDEX(tblGemProv[Provincie],MATCH(tblGem[[#This Row],[Plaats]],tblGemProv[Gemeentenaam],0))</f>
        <v>Gelderland</v>
      </c>
      <c r="I2069" s="68">
        <f>INDEX(tblGemProv[InwonerAantal],MATCH(tblGem[[#This Row],[Plaats]],tblGemProv[Gemeentenaam],0))</f>
        <v>41465</v>
      </c>
      <c r="J2069" s="69">
        <f>tblGem[[#This Row],[Aantal]]/INDEX($N$5:$N$16,MATCH(tblGem[[#This Row],[Prov]],$M$5:$M$16,0))*100000</f>
        <v>0.3883300980582039</v>
      </c>
      <c r="K2069" s="69">
        <f>tblGem[[#This Row],[Aantal]]/tblGem[[#This Row],[Inwoners]]*100000</f>
        <v>19.293379959001566</v>
      </c>
    </row>
    <row r="2070" spans="2:11" x14ac:dyDescent="0.3">
      <c r="B2070" s="63">
        <v>43914</v>
      </c>
      <c r="C2070" s="66" t="s">
        <v>287</v>
      </c>
      <c r="D2070" s="65">
        <v>97.1</v>
      </c>
      <c r="E2070" s="66">
        <v>211</v>
      </c>
      <c r="F2070" s="79">
        <f>tblGem[[#This Row],[Aantal]]-SUMIFS(tblGem[Aantal],tblGem[Datum],tblGem[[#This Row],[Datum]]-1,tblGem[Plaats],tblGem[[#This Row],[Plaats]])</f>
        <v>18</v>
      </c>
      <c r="G2070" s="59" t="str">
        <f>INDEX(tblGemProv[Grootte],MATCH(tblGem[[#This Row],[Plaats]],tblGemProv[Gemeentenaam],0))</f>
        <v>Groot</v>
      </c>
      <c r="H2070" s="59" t="str">
        <f>INDEX(tblGemProv[Provincie],MATCH(tblGem[[#This Row],[Plaats]],tblGemProv[Gemeentenaam],0))</f>
        <v>Noord-Brabant</v>
      </c>
      <c r="I2070" s="68">
        <f>INDEX(tblGemProv[InwonerAantal],MATCH(tblGem[[#This Row],[Plaats]],tblGemProv[Gemeentenaam],0))</f>
        <v>215521</v>
      </c>
      <c r="J2070" s="69">
        <f>tblGem[[#This Row],[Aantal]]/INDEX($N$5:$N$16,MATCH(tblGem[[#This Row],[Prov]],$M$5:$M$16,0))*100000</f>
        <v>8.3455748281642173</v>
      </c>
      <c r="K2070" s="69">
        <f>tblGem[[#This Row],[Aantal]]/tblGem[[#This Row],[Inwoners]]*100000</f>
        <v>97.902292584017331</v>
      </c>
    </row>
    <row r="2071" spans="2:11" x14ac:dyDescent="0.3">
      <c r="B2071" s="63">
        <v>43914</v>
      </c>
      <c r="C2071" s="66" t="s">
        <v>288</v>
      </c>
      <c r="D2071" s="65">
        <v>18.8</v>
      </c>
      <c r="E2071" s="66">
        <v>4</v>
      </c>
      <c r="F2071" s="79">
        <f>tblGem[[#This Row],[Aantal]]-SUMIFS(tblGem[Aantal],tblGem[Datum],tblGem[[#This Row],[Datum]]-1,tblGem[Plaats],tblGem[[#This Row],[Plaats]])</f>
        <v>0</v>
      </c>
      <c r="G2071" s="59" t="str">
        <f>INDEX(tblGemProv[Grootte],MATCH(tblGem[[#This Row],[Plaats]],tblGemProv[Gemeentenaam],0))</f>
        <v>Klein</v>
      </c>
      <c r="H2071" s="59" t="str">
        <f>INDEX(tblGemProv[Provincie],MATCH(tblGem[[#This Row],[Plaats]],tblGemProv[Gemeentenaam],0))</f>
        <v>Overijssel</v>
      </c>
      <c r="I2071" s="68">
        <f>INDEX(tblGemProv[InwonerAantal],MATCH(tblGem[[#This Row],[Plaats]],tblGemProv[Gemeentenaam],0))</f>
        <v>21213</v>
      </c>
      <c r="J2071" s="69">
        <f>tblGem[[#This Row],[Aantal]]/INDEX($N$5:$N$16,MATCH(tblGem[[#This Row],[Prov]],$M$5:$M$16,0))*100000</f>
        <v>0.34737269008016491</v>
      </c>
      <c r="K2071" s="69">
        <f>tblGem[[#This Row],[Aantal]]/tblGem[[#This Row],[Inwoners]]*100000</f>
        <v>18.856361665016735</v>
      </c>
    </row>
    <row r="2072" spans="2:11" x14ac:dyDescent="0.3">
      <c r="B2072" s="63">
        <v>43914</v>
      </c>
      <c r="C2072" s="66" t="s">
        <v>289</v>
      </c>
      <c r="D2072" s="65">
        <v>8.9</v>
      </c>
      <c r="E2072" s="66">
        <v>3</v>
      </c>
      <c r="F2072" s="79">
        <f>tblGem[[#This Row],[Aantal]]-SUMIFS(tblGem[Aantal],tblGem[Datum],tblGem[[#This Row],[Datum]]-1,tblGem[Plaats],tblGem[[#This Row],[Plaats]])</f>
        <v>1</v>
      </c>
      <c r="G2072" s="59" t="str">
        <f>INDEX(tblGemProv[Grootte],MATCH(tblGem[[#This Row],[Plaats]],tblGemProv[Gemeentenaam],0))</f>
        <v>Klein</v>
      </c>
      <c r="H2072" s="59" t="str">
        <f>INDEX(tblGemProv[Provincie],MATCH(tblGem[[#This Row],[Plaats]],tblGemProv[Gemeentenaam],0))</f>
        <v>Overijssel</v>
      </c>
      <c r="I2072" s="68">
        <f>INDEX(tblGemProv[InwonerAantal],MATCH(tblGem[[#This Row],[Plaats]],tblGemProv[Gemeentenaam],0))</f>
        <v>33903</v>
      </c>
      <c r="J2072" s="69">
        <f>tblGem[[#This Row],[Aantal]]/INDEX($N$5:$N$16,MATCH(tblGem[[#This Row],[Prov]],$M$5:$M$16,0))*100000</f>
        <v>0.26052951756012371</v>
      </c>
      <c r="K2072" s="69">
        <f>tblGem[[#This Row],[Aantal]]/tblGem[[#This Row],[Inwoners]]*100000</f>
        <v>8.8487744447394032</v>
      </c>
    </row>
    <row r="2073" spans="2:11" x14ac:dyDescent="0.3">
      <c r="B2073" s="63">
        <v>43914</v>
      </c>
      <c r="C2073" s="66" t="s">
        <v>290</v>
      </c>
      <c r="D2073" s="65">
        <v>29.7</v>
      </c>
      <c r="E2073" s="66">
        <v>10</v>
      </c>
      <c r="F2073" s="79">
        <f>tblGem[[#This Row],[Aantal]]-SUMIFS(tblGem[Aantal],tblGem[Datum],tblGem[[#This Row],[Datum]]-1,tblGem[Plaats],tblGem[[#This Row],[Plaats]])</f>
        <v>2</v>
      </c>
      <c r="G2073" s="59" t="str">
        <f>INDEX(tblGemProv[Grootte],MATCH(tblGem[[#This Row],[Plaats]],tblGemProv[Gemeentenaam],0))</f>
        <v>Klein</v>
      </c>
      <c r="H2073" s="59" t="str">
        <f>INDEX(tblGemProv[Provincie],MATCH(tblGem[[#This Row],[Plaats]],tblGemProv[Gemeentenaam],0))</f>
        <v>Drenthe</v>
      </c>
      <c r="I2073" s="68">
        <f>INDEX(tblGemProv[InwonerAantal],MATCH(tblGem[[#This Row],[Plaats]],tblGemProv[Gemeentenaam],0))</f>
        <v>33462</v>
      </c>
      <c r="J2073" s="69">
        <f>tblGem[[#This Row],[Aantal]]/INDEX($N$5:$N$16,MATCH(tblGem[[#This Row],[Prov]],$M$5:$M$16,0))*100000</f>
        <v>2.03210729526519</v>
      </c>
      <c r="K2073" s="69">
        <f>tblGem[[#This Row],[Aantal]]/tblGem[[#This Row],[Inwoners]]*100000</f>
        <v>29.884645269260655</v>
      </c>
    </row>
    <row r="2074" spans="2:11" x14ac:dyDescent="0.3">
      <c r="B2074" s="63">
        <v>43914</v>
      </c>
      <c r="C2074" s="66" t="s">
        <v>291</v>
      </c>
      <c r="D2074" s="65">
        <v>3.1</v>
      </c>
      <c r="E2074" s="66">
        <v>1</v>
      </c>
      <c r="F2074" s="79">
        <f>tblGem[[#This Row],[Aantal]]-SUMIFS(tblGem[Aantal],tblGem[Datum],tblGem[[#This Row],[Datum]]-1,tblGem[Plaats],tblGem[[#This Row],[Plaats]])</f>
        <v>0</v>
      </c>
      <c r="G2074" s="59" t="str">
        <f>INDEX(tblGemProv[Grootte],MATCH(tblGem[[#This Row],[Plaats]],tblGemProv[Gemeentenaam],0))</f>
        <v>Klein</v>
      </c>
      <c r="H2074" s="59" t="str">
        <f>INDEX(tblGemProv[Provincie],MATCH(tblGem[[#This Row],[Plaats]],tblGemProv[Gemeentenaam],0))</f>
        <v>Friesland</v>
      </c>
      <c r="I2074" s="68">
        <f>INDEX(tblGemProv[InwonerAantal],MATCH(tblGem[[#This Row],[Plaats]],tblGemProv[Gemeentenaam],0))</f>
        <v>31870</v>
      </c>
      <c r="J2074" s="69">
        <f>tblGem[[#This Row],[Aantal]]/INDEX($N$5:$N$16,MATCH(tblGem[[#This Row],[Prov]],$M$5:$M$16,0))*100000</f>
        <v>0.15449551036046894</v>
      </c>
      <c r="K2074" s="69">
        <f>tblGem[[#This Row],[Aantal]]/tblGem[[#This Row],[Inwoners]]*100000</f>
        <v>3.1377470975839352</v>
      </c>
    </row>
    <row r="2075" spans="2:11" x14ac:dyDescent="0.3">
      <c r="B2075" s="63">
        <v>43914</v>
      </c>
      <c r="C2075" s="66" t="s">
        <v>292</v>
      </c>
      <c r="D2075" s="65">
        <v>220.2</v>
      </c>
      <c r="E2075" s="66">
        <v>92</v>
      </c>
      <c r="F2075" s="79">
        <f>tblGem[[#This Row],[Aantal]]-SUMIFS(tblGem[Aantal],tblGem[Datum],tblGem[[#This Row],[Datum]]-1,tblGem[Plaats],tblGem[[#This Row],[Plaats]])</f>
        <v>8</v>
      </c>
      <c r="G2075" s="59" t="str">
        <f>INDEX(tblGemProv[Grootte],MATCH(tblGem[[#This Row],[Plaats]],tblGemProv[Gemeentenaam],0))</f>
        <v>Klein</v>
      </c>
      <c r="H2075" s="59" t="str">
        <f>INDEX(tblGemProv[Provincie],MATCH(tblGem[[#This Row],[Plaats]],tblGemProv[Gemeentenaam],0))</f>
        <v>Noord-Brabant</v>
      </c>
      <c r="I2075" s="68">
        <f>INDEX(tblGemProv[InwonerAantal],MATCH(tblGem[[#This Row],[Plaats]],tblGemProv[Gemeentenaam],0))</f>
        <v>41725</v>
      </c>
      <c r="J2075" s="69">
        <f>tblGem[[#This Row],[Aantal]]/INDEX($N$5:$N$16,MATCH(tblGem[[#This Row],[Prov]],$M$5:$M$16,0))*100000</f>
        <v>3.6388288350289484</v>
      </c>
      <c r="K2075" s="69">
        <f>tblGem[[#This Row],[Aantal]]/tblGem[[#This Row],[Inwoners]]*100000</f>
        <v>220.49131216297181</v>
      </c>
    </row>
    <row r="2076" spans="2:11" x14ac:dyDescent="0.3">
      <c r="B2076" s="63">
        <v>43914</v>
      </c>
      <c r="C2076" s="66" t="s">
        <v>293</v>
      </c>
      <c r="D2076" s="65">
        <v>29.6</v>
      </c>
      <c r="E2076" s="66">
        <v>4</v>
      </c>
      <c r="F2076" s="79">
        <f>tblGem[[#This Row],[Aantal]]-SUMIFS(tblGem[Aantal],tblGem[Datum],tblGem[[#This Row],[Datum]]-1,tblGem[Plaats],tblGem[[#This Row],[Plaats]])</f>
        <v>0</v>
      </c>
      <c r="G2076" s="59" t="str">
        <f>INDEX(tblGemProv[Grootte],MATCH(tblGem[[#This Row],[Plaats]],tblGemProv[Gemeentenaam],0))</f>
        <v>Klein</v>
      </c>
      <c r="H2076" s="59" t="str">
        <f>INDEX(tblGemProv[Provincie],MATCH(tblGem[[#This Row],[Plaats]],tblGemProv[Gemeentenaam],0))</f>
        <v>Noord-Holland</v>
      </c>
      <c r="I2076" s="68">
        <f>INDEX(tblGemProv[InwonerAantal],MATCH(tblGem[[#This Row],[Plaats]],tblGemProv[Gemeentenaam],0))</f>
        <v>13520</v>
      </c>
      <c r="J2076" s="69">
        <f>tblGem[[#This Row],[Aantal]]/INDEX($N$5:$N$16,MATCH(tblGem[[#This Row],[Prov]],$M$5:$M$16,0))*100000</f>
        <v>0.14128374650587636</v>
      </c>
      <c r="K2076" s="69">
        <f>tblGem[[#This Row],[Aantal]]/tblGem[[#This Row],[Inwoners]]*100000</f>
        <v>29.585798816568047</v>
      </c>
    </row>
    <row r="2077" spans="2:11" x14ac:dyDescent="0.3">
      <c r="B2077" s="63">
        <v>43914</v>
      </c>
      <c r="C2077" s="66" t="s">
        <v>294</v>
      </c>
      <c r="D2077" s="65">
        <v>13.6</v>
      </c>
      <c r="E2077" s="66">
        <v>4</v>
      </c>
      <c r="F2077" s="79">
        <f>tblGem[[#This Row],[Aantal]]-SUMIFS(tblGem[Aantal],tblGem[Datum],tblGem[[#This Row],[Datum]]-1,tblGem[Plaats],tblGem[[#This Row],[Plaats]])</f>
        <v>2</v>
      </c>
      <c r="G2077" s="59" t="str">
        <f>INDEX(tblGemProv[Grootte],MATCH(tblGem[[#This Row],[Plaats]],tblGemProv[Gemeentenaam],0))</f>
        <v>Klein</v>
      </c>
      <c r="H2077" s="59" t="str">
        <f>INDEX(tblGemProv[Provincie],MATCH(tblGem[[#This Row],[Plaats]],tblGemProv[Gemeentenaam],0))</f>
        <v>Noord-Holland</v>
      </c>
      <c r="I2077" s="68">
        <f>INDEX(tblGemProv[InwonerAantal],MATCH(tblGem[[#This Row],[Plaats]],tblGemProv[Gemeentenaam],0))</f>
        <v>29445</v>
      </c>
      <c r="J2077" s="69">
        <f>tblGem[[#This Row],[Aantal]]/INDEX($N$5:$N$16,MATCH(tblGem[[#This Row],[Prov]],$M$5:$M$16,0))*100000</f>
        <v>0.14128374650587636</v>
      </c>
      <c r="K2077" s="69">
        <f>tblGem[[#This Row],[Aantal]]/tblGem[[#This Row],[Inwoners]]*100000</f>
        <v>13.58464934623875</v>
      </c>
    </row>
    <row r="2078" spans="2:11" x14ac:dyDescent="0.3">
      <c r="B2078" s="63">
        <v>43914</v>
      </c>
      <c r="C2078" s="66" t="s">
        <v>295</v>
      </c>
      <c r="D2078" s="65">
        <v>33.700000000000003</v>
      </c>
      <c r="E2078" s="66">
        <v>7</v>
      </c>
      <c r="F2078" s="79">
        <f>tblGem[[#This Row],[Aantal]]-SUMIFS(tblGem[Aantal],tblGem[Datum],tblGem[[#This Row],[Datum]]-1,tblGem[Plaats],tblGem[[#This Row],[Plaats]])</f>
        <v>0</v>
      </c>
      <c r="G2078" s="59" t="str">
        <f>INDEX(tblGemProv[Grootte],MATCH(tblGem[[#This Row],[Plaats]],tblGemProv[Gemeentenaam],0))</f>
        <v>Klein</v>
      </c>
      <c r="H2078" s="59" t="str">
        <f>INDEX(tblGemProv[Provincie],MATCH(tblGem[[#This Row],[Plaats]],tblGemProv[Gemeentenaam],0))</f>
        <v>Flevoland</v>
      </c>
      <c r="I2078" s="68">
        <f>INDEX(tblGemProv[InwonerAantal],MATCH(tblGem[[#This Row],[Plaats]],tblGemProv[Gemeentenaam],0))</f>
        <v>20524</v>
      </c>
      <c r="J2078" s="69">
        <f>tblGem[[#This Row],[Aantal]]/INDEX($N$5:$N$16,MATCH(tblGem[[#This Row],[Prov]],$M$5:$M$16,0))*100000</f>
        <v>1.7003910899506889</v>
      </c>
      <c r="K2078" s="69">
        <f>tblGem[[#This Row],[Aantal]]/tblGem[[#This Row],[Inwoners]]*100000</f>
        <v>34.106412005457024</v>
      </c>
    </row>
    <row r="2079" spans="2:11" x14ac:dyDescent="0.3">
      <c r="B2079" s="63">
        <v>43914</v>
      </c>
      <c r="C2079" s="66" t="s">
        <v>296</v>
      </c>
      <c r="D2079" s="65">
        <v>45.3</v>
      </c>
      <c r="E2079" s="66">
        <v>160</v>
      </c>
      <c r="F2079" s="79">
        <f>tblGem[[#This Row],[Aantal]]-SUMIFS(tblGem[Aantal],tblGem[Datum],tblGem[[#This Row],[Datum]]-1,tblGem[Plaats],tblGem[[#This Row],[Plaats]])</f>
        <v>15</v>
      </c>
      <c r="G2079" s="59" t="str">
        <f>INDEX(tblGemProv[Grootte],MATCH(tblGem[[#This Row],[Plaats]],tblGemProv[Gemeentenaam],0))</f>
        <v>Groot</v>
      </c>
      <c r="H2079" s="59" t="str">
        <f>INDEX(tblGemProv[Provincie],MATCH(tblGem[[#This Row],[Plaats]],tblGemProv[Gemeentenaam],0))</f>
        <v>Utrecht</v>
      </c>
      <c r="I2079" s="68">
        <f>INDEX(tblGemProv[InwonerAantal],MATCH(tblGem[[#This Row],[Plaats]],tblGemProv[Gemeentenaam],0))</f>
        <v>347483</v>
      </c>
      <c r="J2079" s="69">
        <f>tblGem[[#This Row],[Aantal]]/INDEX($N$5:$N$16,MATCH(tblGem[[#This Row],[Prov]],$M$5:$M$16,0))*100000</f>
        <v>12.025391614393792</v>
      </c>
      <c r="K2079" s="69">
        <f>tblGem[[#This Row],[Aantal]]/tblGem[[#This Row],[Inwoners]]*100000</f>
        <v>46.04541804922831</v>
      </c>
    </row>
    <row r="2080" spans="2:11" x14ac:dyDescent="0.3">
      <c r="B2080" s="63">
        <v>43914</v>
      </c>
      <c r="C2080" s="66" t="s">
        <v>297</v>
      </c>
      <c r="D2080" s="65">
        <v>28.3</v>
      </c>
      <c r="E2080" s="66">
        <v>14</v>
      </c>
      <c r="F2080" s="79">
        <f>tblGem[[#This Row],[Aantal]]-SUMIFS(tblGem[Aantal],tblGem[Datum],tblGem[[#This Row],[Datum]]-1,tblGem[Plaats],tblGem[[#This Row],[Plaats]])</f>
        <v>0</v>
      </c>
      <c r="G2080" s="59" t="str">
        <f>INDEX(tblGemProv[Grootte],MATCH(tblGem[[#This Row],[Plaats]],tblGemProv[Gemeentenaam],0))</f>
        <v>Klein</v>
      </c>
      <c r="H2080" s="59" t="str">
        <f>INDEX(tblGemProv[Provincie],MATCH(tblGem[[#This Row],[Plaats]],tblGemProv[Gemeentenaam],0))</f>
        <v>Utrecht</v>
      </c>
      <c r="I2080" s="68">
        <f>INDEX(tblGemProv[InwonerAantal],MATCH(tblGem[[#This Row],[Plaats]],tblGemProv[Gemeentenaam],0))</f>
        <v>49314</v>
      </c>
      <c r="J2080" s="69">
        <f>tblGem[[#This Row],[Aantal]]/INDEX($N$5:$N$16,MATCH(tblGem[[#This Row],[Prov]],$M$5:$M$16,0))*100000</f>
        <v>1.0522217662594568</v>
      </c>
      <c r="K2080" s="69">
        <f>tblGem[[#This Row],[Aantal]]/tblGem[[#This Row],[Inwoners]]*100000</f>
        <v>28.389503994808774</v>
      </c>
    </row>
    <row r="2081" spans="2:11" x14ac:dyDescent="0.3">
      <c r="B2081" s="63">
        <v>43914</v>
      </c>
      <c r="C2081" s="66" t="s">
        <v>298</v>
      </c>
      <c r="D2081" s="65">
        <v>29.7</v>
      </c>
      <c r="E2081" s="66">
        <v>3</v>
      </c>
      <c r="F2081" s="79">
        <f>tblGem[[#This Row],[Aantal]]-SUMIFS(tblGem[Aantal],tblGem[Datum],tblGem[[#This Row],[Datum]]-1,tblGem[Plaats],tblGem[[#This Row],[Plaats]])</f>
        <v>3</v>
      </c>
      <c r="G2081" s="59" t="str">
        <f>INDEX(tblGemProv[Grootte],MATCH(tblGem[[#This Row],[Plaats]],tblGemProv[Gemeentenaam],0))</f>
        <v>Klein</v>
      </c>
      <c r="H2081" s="59" t="str">
        <f>INDEX(tblGemProv[Provincie],MATCH(tblGem[[#This Row],[Plaats]],tblGemProv[Gemeentenaam],0))</f>
        <v>Limburg</v>
      </c>
      <c r="I2081" s="68">
        <f>INDEX(tblGemProv[InwonerAantal],MATCH(tblGem[[#This Row],[Plaats]],tblGemProv[Gemeentenaam],0))</f>
        <v>9874</v>
      </c>
      <c r="J2081" s="69">
        <f>tblGem[[#This Row],[Aantal]]/INDEX($N$5:$N$16,MATCH(tblGem[[#This Row],[Prov]],$M$5:$M$16,0))*100000</f>
        <v>0.26852894473495298</v>
      </c>
      <c r="K2081" s="69">
        <f>tblGem[[#This Row],[Aantal]]/tblGem[[#This Row],[Inwoners]]*100000</f>
        <v>30.382823577071097</v>
      </c>
    </row>
    <row r="2082" spans="2:11" x14ac:dyDescent="0.3">
      <c r="B2082" s="63">
        <v>43914</v>
      </c>
      <c r="C2082" s="66" t="s">
        <v>299</v>
      </c>
      <c r="D2082" s="65">
        <v>48.6</v>
      </c>
      <c r="E2082" s="66">
        <v>8</v>
      </c>
      <c r="F2082" s="79">
        <f>tblGem[[#This Row],[Aantal]]-SUMIFS(tblGem[Aantal],tblGem[Datum],tblGem[[#This Row],[Datum]]-1,tblGem[Plaats],tblGem[[#This Row],[Plaats]])</f>
        <v>4</v>
      </c>
      <c r="G2082" s="59" t="str">
        <f>INDEX(tblGemProv[Grootte],MATCH(tblGem[[#This Row],[Plaats]],tblGemProv[Gemeentenaam],0))</f>
        <v>Klein</v>
      </c>
      <c r="H2082" s="59" t="str">
        <f>INDEX(tblGemProv[Provincie],MATCH(tblGem[[#This Row],[Plaats]],tblGemProv[Gemeentenaam],0))</f>
        <v>Limburg</v>
      </c>
      <c r="I2082" s="68">
        <f>INDEX(tblGemProv[InwonerAantal],MATCH(tblGem[[#This Row],[Plaats]],tblGemProv[Gemeentenaam],0))</f>
        <v>16431</v>
      </c>
      <c r="J2082" s="69">
        <f>tblGem[[#This Row],[Aantal]]/INDEX($N$5:$N$16,MATCH(tblGem[[#This Row],[Prov]],$M$5:$M$16,0))*100000</f>
        <v>0.71607718595987457</v>
      </c>
      <c r="K2082" s="69">
        <f>tblGem[[#This Row],[Aantal]]/tblGem[[#This Row],[Inwoners]]*100000</f>
        <v>48.688454750167367</v>
      </c>
    </row>
    <row r="2083" spans="2:11" x14ac:dyDescent="0.3">
      <c r="B2083" s="63">
        <v>43914</v>
      </c>
      <c r="C2083" s="66" t="s">
        <v>300</v>
      </c>
      <c r="D2083" s="65">
        <v>25.9</v>
      </c>
      <c r="E2083" s="66">
        <v>8</v>
      </c>
      <c r="F2083" s="79">
        <f>tblGem[[#This Row],[Aantal]]-SUMIFS(tblGem[Aantal],tblGem[Datum],tblGem[[#This Row],[Datum]]-1,tblGem[Plaats],tblGem[[#This Row],[Plaats]])</f>
        <v>3</v>
      </c>
      <c r="G2083" s="59" t="str">
        <f>INDEX(tblGemProv[Grootte],MATCH(tblGem[[#This Row],[Plaats]],tblGemProv[Gemeentenaam],0))</f>
        <v>Klein</v>
      </c>
      <c r="H2083" s="59" t="str">
        <f>INDEX(tblGemProv[Provincie],MATCH(tblGem[[#This Row],[Plaats]],tblGemProv[Gemeentenaam],0))</f>
        <v>Noord-Brabant</v>
      </c>
      <c r="I2083" s="68">
        <f>INDEX(tblGemProv[InwonerAantal],MATCH(tblGem[[#This Row],[Plaats]],tblGemProv[Gemeentenaam],0))</f>
        <v>30654</v>
      </c>
      <c r="J2083" s="69">
        <f>tblGem[[#This Row],[Aantal]]/INDEX($N$5:$N$16,MATCH(tblGem[[#This Row],[Prov]],$M$5:$M$16,0))*100000</f>
        <v>0.31641989869816944</v>
      </c>
      <c r="K2083" s="69">
        <f>tblGem[[#This Row],[Aantal]]/tblGem[[#This Row],[Inwoners]]*100000</f>
        <v>26.097736021400145</v>
      </c>
    </row>
    <row r="2084" spans="2:11" x14ac:dyDescent="0.3">
      <c r="B2084" s="63">
        <v>43914</v>
      </c>
      <c r="C2084" s="66" t="s">
        <v>301</v>
      </c>
      <c r="D2084" s="65">
        <v>0</v>
      </c>
      <c r="E2084" s="66">
        <v>0</v>
      </c>
      <c r="F2084" s="79">
        <f>tblGem[[#This Row],[Aantal]]-SUMIFS(tblGem[Aantal],tblGem[Datum],tblGem[[#This Row],[Datum]]-1,tblGem[Plaats],tblGem[[#This Row],[Plaats]])</f>
        <v>0</v>
      </c>
      <c r="G2084" s="59" t="str">
        <f>INDEX(tblGemProv[Grootte],MATCH(tblGem[[#This Row],[Plaats]],tblGemProv[Gemeentenaam],0))</f>
        <v>Klein</v>
      </c>
      <c r="H2084" s="59" t="str">
        <f>INDEX(tblGemProv[Provincie],MATCH(tblGem[[#This Row],[Plaats]],tblGemProv[Gemeentenaam],0))</f>
        <v>Groningen</v>
      </c>
      <c r="I2084" s="68">
        <f>INDEX(tblGemProv[InwonerAantal],MATCH(tblGem[[#This Row],[Plaats]],tblGemProv[Gemeentenaam],0))</f>
        <v>27508</v>
      </c>
      <c r="J2084" s="69">
        <f>tblGem[[#This Row],[Aantal]]/INDEX($N$5:$N$16,MATCH(tblGem[[#This Row],[Prov]],$M$5:$M$16,0))*100000</f>
        <v>0</v>
      </c>
      <c r="K2084" s="69">
        <f>tblGem[[#This Row],[Aantal]]/tblGem[[#This Row],[Inwoners]]*100000</f>
        <v>0</v>
      </c>
    </row>
    <row r="2085" spans="2:11" x14ac:dyDescent="0.3">
      <c r="B2085" s="63">
        <v>43914</v>
      </c>
      <c r="C2085" s="66" t="s">
        <v>302</v>
      </c>
      <c r="D2085" s="65">
        <v>9.1</v>
      </c>
      <c r="E2085" s="66">
        <v>6</v>
      </c>
      <c r="F2085" s="79">
        <f>tblGem[[#This Row],[Aantal]]-SUMIFS(tblGem[Aantal],tblGem[Datum],tblGem[[#This Row],[Datum]]-1,tblGem[Plaats],tblGem[[#This Row],[Plaats]])</f>
        <v>0</v>
      </c>
      <c r="G2085" s="59" t="str">
        <f>INDEX(tblGemProv[Grootte],MATCH(tblGem[[#This Row],[Plaats]],tblGemProv[Gemeentenaam],0))</f>
        <v>Middelgroot</v>
      </c>
      <c r="H2085" s="59" t="str">
        <f>INDEX(tblGemProv[Provincie],MATCH(tblGem[[#This Row],[Plaats]],tblGemProv[Gemeentenaam],0))</f>
        <v>Utrecht</v>
      </c>
      <c r="I2085" s="68">
        <f>INDEX(tblGemProv[InwonerAantal],MATCH(tblGem[[#This Row],[Plaats]],tblGemProv[Gemeentenaam],0))</f>
        <v>64918</v>
      </c>
      <c r="J2085" s="69">
        <f>tblGem[[#This Row],[Aantal]]/INDEX($N$5:$N$16,MATCH(tblGem[[#This Row],[Prov]],$M$5:$M$16,0))*100000</f>
        <v>0.45095218553976724</v>
      </c>
      <c r="K2085" s="69">
        <f>tblGem[[#This Row],[Aantal]]/tblGem[[#This Row],[Inwoners]]*100000</f>
        <v>9.2424289103176314</v>
      </c>
    </row>
    <row r="2086" spans="2:11" x14ac:dyDescent="0.3">
      <c r="B2086" s="63">
        <v>43914</v>
      </c>
      <c r="C2086" s="66" t="s">
        <v>303</v>
      </c>
      <c r="D2086" s="65">
        <v>27.5</v>
      </c>
      <c r="E2086" s="66">
        <v>6</v>
      </c>
      <c r="F2086" s="79">
        <f>tblGem[[#This Row],[Aantal]]-SUMIFS(tblGem[Aantal],tblGem[Datum],tblGem[[#This Row],[Datum]]-1,tblGem[Plaats],tblGem[[#This Row],[Plaats]])</f>
        <v>0</v>
      </c>
      <c r="G2086" s="59" t="str">
        <f>INDEX(tblGemProv[Grootte],MATCH(tblGem[[#This Row],[Plaats]],tblGemProv[Gemeentenaam],0))</f>
        <v>Klein</v>
      </c>
      <c r="H2086" s="59" t="str">
        <f>INDEX(tblGemProv[Provincie],MATCH(tblGem[[#This Row],[Plaats]],tblGemProv[Gemeentenaam],0))</f>
        <v>Zeeland</v>
      </c>
      <c r="I2086" s="68">
        <f>INDEX(tblGemProv[InwonerAantal],MATCH(tblGem[[#This Row],[Plaats]],tblGemProv[Gemeentenaam],0))</f>
        <v>21867</v>
      </c>
      <c r="J2086" s="69">
        <f>tblGem[[#This Row],[Aantal]]/INDEX($N$5:$N$16,MATCH(tblGem[[#This Row],[Prov]],$M$5:$M$16,0))*100000</f>
        <v>1.569431656482799</v>
      </c>
      <c r="K2086" s="69">
        <f>tblGem[[#This Row],[Aantal]]/tblGem[[#This Row],[Inwoners]]*100000</f>
        <v>27.438606118809165</v>
      </c>
    </row>
    <row r="2087" spans="2:11" x14ac:dyDescent="0.3">
      <c r="B2087" s="63">
        <v>43914</v>
      </c>
      <c r="C2087" s="66" t="s">
        <v>304</v>
      </c>
      <c r="D2087" s="65">
        <v>30.9</v>
      </c>
      <c r="E2087" s="66">
        <v>14</v>
      </c>
      <c r="F2087" s="79">
        <f>tblGem[[#This Row],[Aantal]]-SUMIFS(tblGem[Aantal],tblGem[Datum],tblGem[[#This Row],[Datum]]-1,tblGem[Plaats],tblGem[[#This Row],[Plaats]])</f>
        <v>3</v>
      </c>
      <c r="G2087" s="59" t="str">
        <f>INDEX(tblGemProv[Grootte],MATCH(tblGem[[#This Row],[Plaats]],tblGemProv[Gemeentenaam],0))</f>
        <v>Klein</v>
      </c>
      <c r="H2087" s="59" t="str">
        <f>INDEX(tblGemProv[Provincie],MATCH(tblGem[[#This Row],[Plaats]],tblGemProv[Gemeentenaam],0))</f>
        <v>Noord-Brabant</v>
      </c>
      <c r="I2087" s="68">
        <f>INDEX(tblGemProv[InwonerAantal],MATCH(tblGem[[#This Row],[Plaats]],tblGemProv[Gemeentenaam],0))</f>
        <v>44925</v>
      </c>
      <c r="J2087" s="69">
        <f>tblGem[[#This Row],[Aantal]]/INDEX($N$5:$N$16,MATCH(tblGem[[#This Row],[Prov]],$M$5:$M$16,0))*100000</f>
        <v>0.55373482272179653</v>
      </c>
      <c r="K2087" s="69">
        <f>tblGem[[#This Row],[Aantal]]/tblGem[[#This Row],[Inwoners]]*100000</f>
        <v>31.163049526989429</v>
      </c>
    </row>
    <row r="2088" spans="2:11" x14ac:dyDescent="0.3">
      <c r="B2088" s="63">
        <v>43914</v>
      </c>
      <c r="C2088" s="66" t="s">
        <v>305</v>
      </c>
      <c r="D2088" s="65">
        <v>21.9</v>
      </c>
      <c r="E2088" s="66">
        <v>15</v>
      </c>
      <c r="F2088" s="79">
        <f>tblGem[[#This Row],[Aantal]]-SUMIFS(tblGem[Aantal],tblGem[Datum],tblGem[[#This Row],[Datum]]-1,tblGem[Plaats],tblGem[[#This Row],[Plaats]])</f>
        <v>4</v>
      </c>
      <c r="G2088" s="59" t="str">
        <f>INDEX(tblGemProv[Grootte],MATCH(tblGem[[#This Row],[Plaats]],tblGemProv[Gemeentenaam],0))</f>
        <v>Middelgroot</v>
      </c>
      <c r="H2088" s="59" t="str">
        <f>INDEX(tblGemProv[Provincie],MATCH(tblGem[[#This Row],[Plaats]],tblGemProv[Gemeentenaam],0))</f>
        <v>Noord-Holland</v>
      </c>
      <c r="I2088" s="68">
        <f>INDEX(tblGemProv[InwonerAantal],MATCH(tblGem[[#This Row],[Plaats]],tblGemProv[Gemeentenaam],0))</f>
        <v>67831</v>
      </c>
      <c r="J2088" s="69">
        <f>tblGem[[#This Row],[Aantal]]/INDEX($N$5:$N$16,MATCH(tblGem[[#This Row],[Prov]],$M$5:$M$16,0))*100000</f>
        <v>0.52981404939703636</v>
      </c>
      <c r="K2088" s="69">
        <f>tblGem[[#This Row],[Aantal]]/tblGem[[#This Row],[Inwoners]]*100000</f>
        <v>22.113782783682975</v>
      </c>
    </row>
    <row r="2089" spans="2:11" x14ac:dyDescent="0.3">
      <c r="B2089" s="63">
        <v>43914</v>
      </c>
      <c r="C2089" s="66" t="s">
        <v>306</v>
      </c>
      <c r="D2089" s="65">
        <v>39.4</v>
      </c>
      <c r="E2089" s="66">
        <v>40</v>
      </c>
      <c r="F2089" s="79">
        <f>tblGem[[#This Row],[Aantal]]-SUMIFS(tblGem[Aantal],tblGem[Datum],tblGem[[#This Row],[Datum]]-1,tblGem[Plaats],tblGem[[#This Row],[Plaats]])</f>
        <v>5</v>
      </c>
      <c r="G2089" s="59" t="str">
        <f>INDEX(tblGemProv[Grootte],MATCH(tblGem[[#This Row],[Plaats]],tblGemProv[Gemeentenaam],0))</f>
        <v>Groot</v>
      </c>
      <c r="H2089" s="59" t="str">
        <f>INDEX(tblGemProv[Provincie],MATCH(tblGem[[#This Row],[Plaats]],tblGemProv[Gemeentenaam],0))</f>
        <v>Limburg</v>
      </c>
      <c r="I2089" s="68">
        <f>INDEX(tblGemProv[InwonerAantal],MATCH(tblGem[[#This Row],[Plaats]],tblGemProv[Gemeentenaam],0))</f>
        <v>101192</v>
      </c>
      <c r="J2089" s="69">
        <f>tblGem[[#This Row],[Aantal]]/INDEX($N$5:$N$16,MATCH(tblGem[[#This Row],[Prov]],$M$5:$M$16,0))*100000</f>
        <v>3.5803859297993732</v>
      </c>
      <c r="K2089" s="69">
        <f>tblGem[[#This Row],[Aantal]]/tblGem[[#This Row],[Inwoners]]*100000</f>
        <v>39.52881650723377</v>
      </c>
    </row>
    <row r="2090" spans="2:11" x14ac:dyDescent="0.3">
      <c r="B2090" s="63">
        <v>43914</v>
      </c>
      <c r="C2090" s="66" t="s">
        <v>307</v>
      </c>
      <c r="D2090" s="65">
        <v>30</v>
      </c>
      <c r="E2090" s="66">
        <v>13</v>
      </c>
      <c r="F2090" s="79">
        <f>tblGem[[#This Row],[Aantal]]-SUMIFS(tblGem[Aantal],tblGem[Datum],tblGem[[#This Row],[Datum]]-1,tblGem[Plaats],tblGem[[#This Row],[Plaats]])</f>
        <v>3</v>
      </c>
      <c r="G2090" s="59" t="str">
        <f>INDEX(tblGemProv[Grootte],MATCH(tblGem[[#This Row],[Plaats]],tblGemProv[Gemeentenaam],0))</f>
        <v>Klein</v>
      </c>
      <c r="H2090" s="59" t="str">
        <f>INDEX(tblGemProv[Provincie],MATCH(tblGem[[#This Row],[Plaats]],tblGemProv[Gemeentenaam],0))</f>
        <v>Limburg</v>
      </c>
      <c r="I2090" s="68">
        <f>INDEX(tblGemProv[InwonerAantal],MATCH(tblGem[[#This Row],[Plaats]],tblGemProv[Gemeentenaam],0))</f>
        <v>43341</v>
      </c>
      <c r="J2090" s="69">
        <f>tblGem[[#This Row],[Aantal]]/INDEX($N$5:$N$16,MATCH(tblGem[[#This Row],[Prov]],$M$5:$M$16,0))*100000</f>
        <v>1.1636254271847961</v>
      </c>
      <c r="K2090" s="69">
        <f>tblGem[[#This Row],[Aantal]]/tblGem[[#This Row],[Inwoners]]*100000</f>
        <v>29.994693246579452</v>
      </c>
    </row>
    <row r="2091" spans="2:11" x14ac:dyDescent="0.3">
      <c r="B2091" s="63">
        <v>43914</v>
      </c>
      <c r="C2091" s="66" t="s">
        <v>308</v>
      </c>
      <c r="D2091" s="65">
        <v>32.299999999999997</v>
      </c>
      <c r="E2091" s="66">
        <v>18</v>
      </c>
      <c r="F2091" s="79">
        <f>tblGem[[#This Row],[Aantal]]-SUMIFS(tblGem[Aantal],tblGem[Datum],tblGem[[#This Row],[Datum]]-1,tblGem[Plaats],tblGem[[#This Row],[Plaats]])</f>
        <v>6</v>
      </c>
      <c r="G2091" s="59" t="str">
        <f>INDEX(tblGemProv[Grootte],MATCH(tblGem[[#This Row],[Plaats]],tblGemProv[Gemeentenaam],0))</f>
        <v>Middelgroot</v>
      </c>
      <c r="H2091" s="59" t="str">
        <f>INDEX(tblGemProv[Provincie],MATCH(tblGem[[#This Row],[Plaats]],tblGemProv[Gemeentenaam],0))</f>
        <v>Utrecht</v>
      </c>
      <c r="I2091" s="68">
        <f>INDEX(tblGemProv[InwonerAantal],MATCH(tblGem[[#This Row],[Plaats]],tblGemProv[Gemeentenaam],0))</f>
        <v>55001</v>
      </c>
      <c r="J2091" s="69">
        <f>tblGem[[#This Row],[Aantal]]/INDEX($N$5:$N$16,MATCH(tblGem[[#This Row],[Prov]],$M$5:$M$16,0))*100000</f>
        <v>1.3528565566193016</v>
      </c>
      <c r="K2091" s="69">
        <f>tblGem[[#This Row],[Aantal]]/tblGem[[#This Row],[Inwoners]]*100000</f>
        <v>32.726677696769151</v>
      </c>
    </row>
    <row r="2092" spans="2:11" x14ac:dyDescent="0.3">
      <c r="B2092" s="63">
        <v>43914</v>
      </c>
      <c r="C2092" s="66" t="s">
        <v>309</v>
      </c>
      <c r="D2092" s="65">
        <v>24.9</v>
      </c>
      <c r="E2092" s="66">
        <v>18</v>
      </c>
      <c r="F2092" s="79">
        <f>tblGem[[#This Row],[Aantal]]-SUMIFS(tblGem[Aantal],tblGem[Datum],tblGem[[#This Row],[Datum]]-1,tblGem[Plaats],tblGem[[#This Row],[Plaats]])</f>
        <v>3</v>
      </c>
      <c r="G2092" s="59" t="str">
        <f>INDEX(tblGemProv[Grootte],MATCH(tblGem[[#This Row],[Plaats]],tblGemProv[Gemeentenaam],0))</f>
        <v>Middelgroot</v>
      </c>
      <c r="H2092" s="59" t="str">
        <f>INDEX(tblGemProv[Provincie],MATCH(tblGem[[#This Row],[Plaats]],tblGemProv[Gemeentenaam],0))</f>
        <v>Zuid-Holland</v>
      </c>
      <c r="I2092" s="68">
        <f>INDEX(tblGemProv[InwonerAantal],MATCH(tblGem[[#This Row],[Plaats]],tblGemProv[Gemeentenaam],0))</f>
        <v>72050</v>
      </c>
      <c r="J2092" s="69">
        <f>tblGem[[#This Row],[Aantal]]/INDEX($N$5:$N$16,MATCH(tblGem[[#This Row],[Prov]],$M$5:$M$16,0))*100000</f>
        <v>0.49369036288984397</v>
      </c>
      <c r="K2092" s="69">
        <f>tblGem[[#This Row],[Aantal]]/tblGem[[#This Row],[Inwoners]]*100000</f>
        <v>24.982650936849407</v>
      </c>
    </row>
    <row r="2093" spans="2:11" x14ac:dyDescent="0.3">
      <c r="B2093" s="63">
        <v>43914</v>
      </c>
      <c r="C2093" s="66" t="s">
        <v>310</v>
      </c>
      <c r="D2093" s="65">
        <v>0</v>
      </c>
      <c r="E2093" s="66">
        <v>0</v>
      </c>
      <c r="F2093" s="79">
        <f>tblGem[[#This Row],[Aantal]]-SUMIFS(tblGem[Aantal],tblGem[Datum],tblGem[[#This Row],[Datum]]-1,tblGem[Plaats],tblGem[[#This Row],[Plaats]])</f>
        <v>0</v>
      </c>
      <c r="G2093" s="59" t="str">
        <f>INDEX(tblGemProv[Grootte],MATCH(tblGem[[#This Row],[Plaats]],tblGemProv[Gemeentenaam],0))</f>
        <v>Klein</v>
      </c>
      <c r="H2093" s="59" t="str">
        <f>INDEX(tblGemProv[Provincie],MATCH(tblGem[[#This Row],[Plaats]],tblGemProv[Gemeentenaam],0))</f>
        <v>Friesland</v>
      </c>
      <c r="I2093" s="68">
        <f>INDEX(tblGemProv[InwonerAantal],MATCH(tblGem[[#This Row],[Plaats]],tblGemProv[Gemeentenaam],0))</f>
        <v>1132</v>
      </c>
      <c r="J2093" s="69">
        <f>tblGem[[#This Row],[Aantal]]/INDEX($N$5:$N$16,MATCH(tblGem[[#This Row],[Prov]],$M$5:$M$16,0))*100000</f>
        <v>0</v>
      </c>
      <c r="K2093" s="69">
        <f>tblGem[[#This Row],[Aantal]]/tblGem[[#This Row],[Inwoners]]*100000</f>
        <v>0</v>
      </c>
    </row>
    <row r="2094" spans="2:11" x14ac:dyDescent="0.3">
      <c r="B2094" s="63">
        <v>43914</v>
      </c>
      <c r="C2094" s="66" t="s">
        <v>311</v>
      </c>
      <c r="D2094" s="65">
        <v>18</v>
      </c>
      <c r="E2094" s="66">
        <v>8</v>
      </c>
      <c r="F2094" s="79">
        <f>tblGem[[#This Row],[Aantal]]-SUMIFS(tblGem[Aantal],tblGem[Datum],tblGem[[#This Row],[Datum]]-1,tblGem[Plaats],tblGem[[#This Row],[Plaats]])</f>
        <v>0</v>
      </c>
      <c r="G2094" s="59" t="str">
        <f>INDEX(tblGemProv[Grootte],MATCH(tblGem[[#This Row],[Plaats]],tblGemProv[Gemeentenaam],0))</f>
        <v>Klein</v>
      </c>
      <c r="H2094" s="59" t="str">
        <f>INDEX(tblGemProv[Provincie],MATCH(tblGem[[#This Row],[Plaats]],tblGemProv[Gemeentenaam],0))</f>
        <v>Zeeland</v>
      </c>
      <c r="I2094" s="68">
        <f>INDEX(tblGemProv[InwonerAantal],MATCH(tblGem[[#This Row],[Plaats]],tblGemProv[Gemeentenaam],0))</f>
        <v>44485</v>
      </c>
      <c r="J2094" s="69">
        <f>tblGem[[#This Row],[Aantal]]/INDEX($N$5:$N$16,MATCH(tblGem[[#This Row],[Prov]],$M$5:$M$16,0))*100000</f>
        <v>2.0925755419770651</v>
      </c>
      <c r="K2094" s="69">
        <f>tblGem[[#This Row],[Aantal]]/tblGem[[#This Row],[Inwoners]]*100000</f>
        <v>17.98358997414859</v>
      </c>
    </row>
    <row r="2095" spans="2:11" x14ac:dyDescent="0.3">
      <c r="B2095" s="63">
        <v>43914</v>
      </c>
      <c r="C2095" s="66" t="s">
        <v>312</v>
      </c>
      <c r="D2095" s="65">
        <v>40.200000000000003</v>
      </c>
      <c r="E2095" s="66">
        <v>5</v>
      </c>
      <c r="F2095" s="79">
        <f>tblGem[[#This Row],[Aantal]]-SUMIFS(tblGem[Aantal],tblGem[Datum],tblGem[[#This Row],[Datum]]-1,tblGem[Plaats],tblGem[[#This Row],[Plaats]])</f>
        <v>1</v>
      </c>
      <c r="G2095" s="59" t="str">
        <f>INDEX(tblGemProv[Grootte],MATCH(tblGem[[#This Row],[Plaats]],tblGemProv[Gemeentenaam],0))</f>
        <v>Klein</v>
      </c>
      <c r="H2095" s="59" t="str">
        <f>INDEX(tblGemProv[Provincie],MATCH(tblGem[[#This Row],[Plaats]],tblGemProv[Gemeentenaam],0))</f>
        <v>Limburg</v>
      </c>
      <c r="I2095" s="68">
        <f>INDEX(tblGemProv[InwonerAantal],MATCH(tblGem[[#This Row],[Plaats]],tblGemProv[Gemeentenaam],0))</f>
        <v>12390</v>
      </c>
      <c r="J2095" s="69">
        <f>tblGem[[#This Row],[Aantal]]/INDEX($N$5:$N$16,MATCH(tblGem[[#This Row],[Prov]],$M$5:$M$16,0))*100000</f>
        <v>0.44754824122492165</v>
      </c>
      <c r="K2095" s="69">
        <f>tblGem[[#This Row],[Aantal]]/tblGem[[#This Row],[Inwoners]]*100000</f>
        <v>40.355125100887811</v>
      </c>
    </row>
    <row r="2096" spans="2:11" x14ac:dyDescent="0.3">
      <c r="B2096" s="63">
        <v>43914</v>
      </c>
      <c r="C2096" s="66" t="s">
        <v>313</v>
      </c>
      <c r="D2096" s="65">
        <v>11.8</v>
      </c>
      <c r="E2096" s="66">
        <v>3</v>
      </c>
      <c r="F2096" s="79">
        <f>tblGem[[#This Row],[Aantal]]-SUMIFS(tblGem[Aantal],tblGem[Datum],tblGem[[#This Row],[Datum]]-1,tblGem[Plaats],tblGem[[#This Row],[Plaats]])</f>
        <v>0</v>
      </c>
      <c r="G2096" s="59" t="str">
        <f>INDEX(tblGemProv[Grootte],MATCH(tblGem[[#This Row],[Plaats]],tblGemProv[Gemeentenaam],0))</f>
        <v>Klein</v>
      </c>
      <c r="H2096" s="59" t="str">
        <f>INDEX(tblGemProv[Provincie],MATCH(tblGem[[#This Row],[Plaats]],tblGemProv[Gemeentenaam],0))</f>
        <v>Zuid-Holland</v>
      </c>
      <c r="I2096" s="68">
        <f>INDEX(tblGemProv[InwonerAantal],MATCH(tblGem[[#This Row],[Plaats]],tblGemProv[Gemeentenaam],0))</f>
        <v>25453</v>
      </c>
      <c r="J2096" s="69">
        <f>tblGem[[#This Row],[Aantal]]/INDEX($N$5:$N$16,MATCH(tblGem[[#This Row],[Prov]],$M$5:$M$16,0))*100000</f>
        <v>8.2281727148307338E-2</v>
      </c>
      <c r="K2096" s="69">
        <f>tblGem[[#This Row],[Aantal]]/tblGem[[#This Row],[Inwoners]]*100000</f>
        <v>11.786429890386202</v>
      </c>
    </row>
    <row r="2097" spans="2:11" x14ac:dyDescent="0.3">
      <c r="B2097" s="63">
        <v>43914</v>
      </c>
      <c r="C2097" s="66" t="s">
        <v>314</v>
      </c>
      <c r="D2097" s="65">
        <v>12.3</v>
      </c>
      <c r="E2097" s="66">
        <v>3</v>
      </c>
      <c r="F2097" s="79">
        <f>tblGem[[#This Row],[Aantal]]-SUMIFS(tblGem[Aantal],tblGem[Datum],tblGem[[#This Row],[Datum]]-1,tblGem[Plaats],tblGem[[#This Row],[Plaats]])</f>
        <v>1</v>
      </c>
      <c r="G2097" s="59" t="str">
        <f>INDEX(tblGemProv[Grootte],MATCH(tblGem[[#This Row],[Plaats]],tblGemProv[Gemeentenaam],0))</f>
        <v>Klein</v>
      </c>
      <c r="H2097" s="59" t="str">
        <f>INDEX(tblGemProv[Provincie],MATCH(tblGem[[#This Row],[Plaats]],tblGemProv[Gemeentenaam],0))</f>
        <v>Gelderland</v>
      </c>
      <c r="I2097" s="68">
        <f>INDEX(tblGemProv[InwonerAantal],MATCH(tblGem[[#This Row],[Plaats]],tblGemProv[Gemeentenaam],0))</f>
        <v>24310</v>
      </c>
      <c r="J2097" s="69">
        <f>tblGem[[#This Row],[Aantal]]/INDEX($N$5:$N$16,MATCH(tblGem[[#This Row],[Prov]],$M$5:$M$16,0))*100000</f>
        <v>0.14562378677182647</v>
      </c>
      <c r="K2097" s="69">
        <f>tblGem[[#This Row],[Aantal]]/tblGem[[#This Row],[Inwoners]]*100000</f>
        <v>12.340600575894692</v>
      </c>
    </row>
    <row r="2098" spans="2:11" x14ac:dyDescent="0.3">
      <c r="B2098" s="63">
        <v>43914</v>
      </c>
      <c r="C2098" s="66" t="s">
        <v>315</v>
      </c>
      <c r="D2098" s="65">
        <v>72</v>
      </c>
      <c r="E2098" s="66">
        <v>19</v>
      </c>
      <c r="F2098" s="79">
        <f>tblGem[[#This Row],[Aantal]]-SUMIFS(tblGem[Aantal],tblGem[Datum],tblGem[[#This Row],[Datum]]-1,tblGem[Plaats],tblGem[[#This Row],[Plaats]])</f>
        <v>2</v>
      </c>
      <c r="G2098" s="59" t="str">
        <f>INDEX(tblGemProv[Grootte],MATCH(tblGem[[#This Row],[Plaats]],tblGemProv[Gemeentenaam],0))</f>
        <v>Klein</v>
      </c>
      <c r="H2098" s="59" t="str">
        <f>INDEX(tblGemProv[Provincie],MATCH(tblGem[[#This Row],[Plaats]],tblGemProv[Gemeentenaam],0))</f>
        <v>Noord-Brabant</v>
      </c>
      <c r="I2098" s="68">
        <f>INDEX(tblGemProv[InwonerAantal],MATCH(tblGem[[#This Row],[Plaats]],tblGemProv[Gemeentenaam],0))</f>
        <v>26418</v>
      </c>
      <c r="J2098" s="69">
        <f>tblGem[[#This Row],[Aantal]]/INDEX($N$5:$N$16,MATCH(tblGem[[#This Row],[Prov]],$M$5:$M$16,0))*100000</f>
        <v>0.75149725940815237</v>
      </c>
      <c r="K2098" s="69">
        <f>tblGem[[#This Row],[Aantal]]/tblGem[[#This Row],[Inwoners]]*100000</f>
        <v>71.92066015595428</v>
      </c>
    </row>
    <row r="2099" spans="2:11" x14ac:dyDescent="0.3">
      <c r="B2099" s="63">
        <v>43914</v>
      </c>
      <c r="C2099" s="66" t="s">
        <v>316</v>
      </c>
      <c r="D2099" s="65">
        <v>0</v>
      </c>
      <c r="E2099" s="66">
        <v>0</v>
      </c>
      <c r="F2099" s="79">
        <f>tblGem[[#This Row],[Aantal]]-SUMIFS(tblGem[Aantal],tblGem[Datum],tblGem[[#This Row],[Datum]]-1,tblGem[Plaats],tblGem[[#This Row],[Plaats]])</f>
        <v>0</v>
      </c>
      <c r="G2099" s="59" t="str">
        <f>INDEX(tblGemProv[Grootte],MATCH(tblGem[[#This Row],[Plaats]],tblGemProv[Gemeentenaam],0))</f>
        <v>Klein</v>
      </c>
      <c r="H2099" s="59" t="str">
        <f>INDEX(tblGemProv[Provincie],MATCH(tblGem[[#This Row],[Plaats]],tblGemProv[Gemeentenaam],0))</f>
        <v>Friesland</v>
      </c>
      <c r="I2099" s="68">
        <f>INDEX(tblGemProv[InwonerAantal],MATCH(tblGem[[#This Row],[Plaats]],tblGemProv[Gemeentenaam],0))</f>
        <v>46112</v>
      </c>
      <c r="J2099" s="69">
        <f>tblGem[[#This Row],[Aantal]]/INDEX($N$5:$N$16,MATCH(tblGem[[#This Row],[Prov]],$M$5:$M$16,0))*100000</f>
        <v>0</v>
      </c>
      <c r="K2099" s="69">
        <f>tblGem[[#This Row],[Aantal]]/tblGem[[#This Row],[Inwoners]]*100000</f>
        <v>0</v>
      </c>
    </row>
    <row r="2100" spans="2:11" x14ac:dyDescent="0.3">
      <c r="B2100" s="63">
        <v>43914</v>
      </c>
      <c r="C2100" s="66" t="s">
        <v>317</v>
      </c>
      <c r="D2100" s="65">
        <v>17.399999999999999</v>
      </c>
      <c r="E2100" s="66">
        <v>3</v>
      </c>
      <c r="F2100" s="79">
        <f>tblGem[[#This Row],[Aantal]]-SUMIFS(tblGem[Aantal],tblGem[Datum],tblGem[[#This Row],[Datum]]-1,tblGem[Plaats],tblGem[[#This Row],[Plaats]])</f>
        <v>1</v>
      </c>
      <c r="G2100" s="59" t="str">
        <f>INDEX(tblGemProv[Grootte],MATCH(tblGem[[#This Row],[Plaats]],tblGemProv[Gemeentenaam],0))</f>
        <v>Klein</v>
      </c>
      <c r="H2100" s="59" t="str">
        <f>INDEX(tblGemProv[Provincie],MATCH(tblGem[[#This Row],[Plaats]],tblGemProv[Gemeentenaam],0))</f>
        <v>Noord-Brabant</v>
      </c>
      <c r="I2100" s="68">
        <f>INDEX(tblGemProv[InwonerAantal],MATCH(tblGem[[#This Row],[Plaats]],tblGemProv[Gemeentenaam],0))</f>
        <v>17075</v>
      </c>
      <c r="J2100" s="69">
        <f>tblGem[[#This Row],[Aantal]]/INDEX($N$5:$N$16,MATCH(tblGem[[#This Row],[Prov]],$M$5:$M$16,0))*100000</f>
        <v>0.11865746201181353</v>
      </c>
      <c r="K2100" s="69">
        <f>tblGem[[#This Row],[Aantal]]/tblGem[[#This Row],[Inwoners]]*100000</f>
        <v>17.569546120058565</v>
      </c>
    </row>
    <row r="2101" spans="2:11" x14ac:dyDescent="0.3">
      <c r="B2101" s="63">
        <v>43914</v>
      </c>
      <c r="C2101" s="66" t="s">
        <v>318</v>
      </c>
      <c r="D2101" s="65">
        <v>60.1</v>
      </c>
      <c r="E2101" s="66">
        <v>29</v>
      </c>
      <c r="F2101" s="79">
        <f>tblGem[[#This Row],[Aantal]]-SUMIFS(tblGem[Aantal],tblGem[Datum],tblGem[[#This Row],[Datum]]-1,tblGem[Plaats],tblGem[[#This Row],[Plaats]])</f>
        <v>5</v>
      </c>
      <c r="G2101" s="59" t="str">
        <f>INDEX(tblGemProv[Grootte],MATCH(tblGem[[#This Row],[Plaats]],tblGemProv[Gemeentenaam],0))</f>
        <v>Klein</v>
      </c>
      <c r="H2101" s="59" t="str">
        <f>INDEX(tblGemProv[Provincie],MATCH(tblGem[[#This Row],[Plaats]],tblGemProv[Gemeentenaam],0))</f>
        <v>Noord-Brabant</v>
      </c>
      <c r="I2101" s="68">
        <f>INDEX(tblGemProv[InwonerAantal],MATCH(tblGem[[#This Row],[Plaats]],tblGemProv[Gemeentenaam],0))</f>
        <v>47725</v>
      </c>
      <c r="J2101" s="69">
        <f>tblGem[[#This Row],[Aantal]]/INDEX($N$5:$N$16,MATCH(tblGem[[#This Row],[Prov]],$M$5:$M$16,0))*100000</f>
        <v>1.1470221327808643</v>
      </c>
      <c r="K2101" s="69">
        <f>tblGem[[#This Row],[Aantal]]/tblGem[[#This Row],[Inwoners]]*100000</f>
        <v>60.7647983237297</v>
      </c>
    </row>
    <row r="2102" spans="2:11" x14ac:dyDescent="0.3">
      <c r="B2102" s="63">
        <v>43914</v>
      </c>
      <c r="C2102" s="66" t="s">
        <v>319</v>
      </c>
      <c r="D2102" s="65">
        <v>14.1</v>
      </c>
      <c r="E2102" s="66">
        <v>4</v>
      </c>
      <c r="F2102" s="79">
        <f>tblGem[[#This Row],[Aantal]]-SUMIFS(tblGem[Aantal],tblGem[Datum],tblGem[[#This Row],[Datum]]-1,tblGem[Plaats],tblGem[[#This Row],[Plaats]])</f>
        <v>0</v>
      </c>
      <c r="G2102" s="59" t="str">
        <f>INDEX(tblGemProv[Grootte],MATCH(tblGem[[#This Row],[Plaats]],tblGemProv[Gemeentenaam],0))</f>
        <v>Klein</v>
      </c>
      <c r="H2102" s="59" t="str">
        <f>INDEX(tblGemProv[Provincie],MATCH(tblGem[[#This Row],[Plaats]],tblGemProv[Gemeentenaam],0))</f>
        <v>Zuid-Holland</v>
      </c>
      <c r="I2102" s="68">
        <f>INDEX(tblGemProv[InwonerAantal],MATCH(tblGem[[#This Row],[Plaats]],tblGemProv[Gemeentenaam],0))</f>
        <v>27578</v>
      </c>
      <c r="J2102" s="69">
        <f>tblGem[[#This Row],[Aantal]]/INDEX($N$5:$N$16,MATCH(tblGem[[#This Row],[Prov]],$M$5:$M$16,0))*100000</f>
        <v>0.10970896953107644</v>
      </c>
      <c r="K2102" s="69">
        <f>tblGem[[#This Row],[Aantal]]/tblGem[[#This Row],[Inwoners]]*100000</f>
        <v>14.504315033722534</v>
      </c>
    </row>
    <row r="2103" spans="2:11" x14ac:dyDescent="0.3">
      <c r="B2103" s="63">
        <v>43914</v>
      </c>
      <c r="C2103" s="66" t="s">
        <v>320</v>
      </c>
      <c r="D2103" s="65">
        <v>7.7</v>
      </c>
      <c r="E2103" s="66">
        <v>3</v>
      </c>
      <c r="F2103" s="79">
        <f>tblGem[[#This Row],[Aantal]]-SUMIFS(tblGem[Aantal],tblGem[Datum],tblGem[[#This Row],[Datum]]-1,tblGem[Plaats],tblGem[[#This Row],[Plaats]])</f>
        <v>0</v>
      </c>
      <c r="G2103" s="59" t="str">
        <f>INDEX(tblGemProv[Grootte],MATCH(tblGem[[#This Row],[Plaats]],tblGemProv[Gemeentenaam],0))</f>
        <v>Klein</v>
      </c>
      <c r="H2103" s="59" t="str">
        <f>INDEX(tblGemProv[Provincie],MATCH(tblGem[[#This Row],[Plaats]],tblGemProv[Gemeentenaam],0))</f>
        <v>Gelderland</v>
      </c>
      <c r="I2103" s="68">
        <f>INDEX(tblGemProv[InwonerAantal],MATCH(tblGem[[#This Row],[Plaats]],tblGemProv[Gemeentenaam],0))</f>
        <v>38412</v>
      </c>
      <c r="J2103" s="69">
        <f>tblGem[[#This Row],[Aantal]]/INDEX($N$5:$N$16,MATCH(tblGem[[#This Row],[Prov]],$M$5:$M$16,0))*100000</f>
        <v>0.14562378677182647</v>
      </c>
      <c r="K2103" s="69">
        <f>tblGem[[#This Row],[Aantal]]/tblGem[[#This Row],[Inwoners]]*100000</f>
        <v>7.8100593564511085</v>
      </c>
    </row>
    <row r="2104" spans="2:11" x14ac:dyDescent="0.3">
      <c r="B2104" s="63">
        <v>43914</v>
      </c>
      <c r="C2104" s="66" t="s">
        <v>321</v>
      </c>
      <c r="D2104" s="65">
        <v>19.100000000000001</v>
      </c>
      <c r="E2104" s="66">
        <v>5</v>
      </c>
      <c r="F2104" s="79">
        <f>tblGem[[#This Row],[Aantal]]-SUMIFS(tblGem[Aantal],tblGem[Datum],tblGem[[#This Row],[Datum]]-1,tblGem[Plaats],tblGem[[#This Row],[Plaats]])</f>
        <v>0</v>
      </c>
      <c r="G2104" s="59" t="str">
        <f>INDEX(tblGemProv[Grootte],MATCH(tblGem[[#This Row],[Plaats]],tblGemProv[Gemeentenaam],0))</f>
        <v>Klein</v>
      </c>
      <c r="H2104" s="59" t="str">
        <f>INDEX(tblGemProv[Provincie],MATCH(tblGem[[#This Row],[Plaats]],tblGemProv[Gemeentenaam],0))</f>
        <v>Zuid-Holland</v>
      </c>
      <c r="I2104" s="68">
        <f>INDEX(tblGemProv[InwonerAantal],MATCH(tblGem[[#This Row],[Plaats]],tblGemProv[Gemeentenaam],0))</f>
        <v>26084</v>
      </c>
      <c r="J2104" s="69">
        <f>tblGem[[#This Row],[Aantal]]/INDEX($N$5:$N$16,MATCH(tblGem[[#This Row],[Prov]],$M$5:$M$16,0))*100000</f>
        <v>0.13713621191384553</v>
      </c>
      <c r="K2104" s="69">
        <f>tblGem[[#This Row],[Aantal]]/tblGem[[#This Row],[Inwoners]]*100000</f>
        <v>19.16883913510198</v>
      </c>
    </row>
    <row r="2105" spans="2:11" x14ac:dyDescent="0.3">
      <c r="B2105" s="63">
        <v>43914</v>
      </c>
      <c r="C2105" s="66" t="s">
        <v>322</v>
      </c>
      <c r="D2105" s="65">
        <v>57.8</v>
      </c>
      <c r="E2105" s="66">
        <v>10</v>
      </c>
      <c r="F2105" s="79">
        <f>tblGem[[#This Row],[Aantal]]-SUMIFS(tblGem[Aantal],tblGem[Datum],tblGem[[#This Row],[Datum]]-1,tblGem[Plaats],tblGem[[#This Row],[Plaats]])</f>
        <v>1</v>
      </c>
      <c r="G2105" s="59" t="str">
        <f>INDEX(tblGemProv[Grootte],MATCH(tblGem[[#This Row],[Plaats]],tblGemProv[Gemeentenaam],0))</f>
        <v>Klein</v>
      </c>
      <c r="H2105" s="59" t="str">
        <f>INDEX(tblGemProv[Provincie],MATCH(tblGem[[#This Row],[Plaats]],tblGemProv[Gemeentenaam],0))</f>
        <v>Noord-Holland</v>
      </c>
      <c r="I2105" s="68">
        <f>INDEX(tblGemProv[InwonerAantal],MATCH(tblGem[[#This Row],[Plaats]],tblGemProv[Gemeentenaam],0))</f>
        <v>17259</v>
      </c>
      <c r="J2105" s="69">
        <f>tblGem[[#This Row],[Aantal]]/INDEX($N$5:$N$16,MATCH(tblGem[[#This Row],[Prov]],$M$5:$M$16,0))*100000</f>
        <v>0.35320936626469085</v>
      </c>
      <c r="K2105" s="69">
        <f>tblGem[[#This Row],[Aantal]]/tblGem[[#This Row],[Inwoners]]*100000</f>
        <v>57.94078451822238</v>
      </c>
    </row>
    <row r="2106" spans="2:11" x14ac:dyDescent="0.3">
      <c r="B2106" s="63">
        <v>43914</v>
      </c>
      <c r="C2106" s="66" t="s">
        <v>323</v>
      </c>
      <c r="D2106" s="65">
        <v>34.1</v>
      </c>
      <c r="E2106" s="66">
        <v>17</v>
      </c>
      <c r="F2106" s="79">
        <f>tblGem[[#This Row],[Aantal]]-SUMIFS(tblGem[Aantal],tblGem[Datum],tblGem[[#This Row],[Datum]]-1,tblGem[Plaats],tblGem[[#This Row],[Plaats]])</f>
        <v>5</v>
      </c>
      <c r="G2106" s="59" t="str">
        <f>INDEX(tblGemProv[Grootte],MATCH(tblGem[[#This Row],[Plaats]],tblGemProv[Gemeentenaam],0))</f>
        <v>Klein</v>
      </c>
      <c r="H2106" s="59" t="str">
        <f>INDEX(tblGemProv[Provincie],MATCH(tblGem[[#This Row],[Plaats]],tblGemProv[Gemeentenaam],0))</f>
        <v>Limburg</v>
      </c>
      <c r="I2106" s="68">
        <f>INDEX(tblGemProv[InwonerAantal],MATCH(tblGem[[#This Row],[Plaats]],tblGemProv[Gemeentenaam],0))</f>
        <v>49855</v>
      </c>
      <c r="J2106" s="69">
        <f>tblGem[[#This Row],[Aantal]]/INDEX($N$5:$N$16,MATCH(tblGem[[#This Row],[Prov]],$M$5:$M$16,0))*100000</f>
        <v>1.5216640201647336</v>
      </c>
      <c r="K2106" s="69">
        <f>tblGem[[#This Row],[Aantal]]/tblGem[[#This Row],[Inwoners]]*100000</f>
        <v>34.098886771637751</v>
      </c>
    </row>
    <row r="2107" spans="2:11" x14ac:dyDescent="0.3">
      <c r="B2107" s="63">
        <v>43914</v>
      </c>
      <c r="C2107" s="66" t="s">
        <v>324</v>
      </c>
      <c r="D2107" s="65">
        <v>10.3</v>
      </c>
      <c r="E2107" s="66">
        <v>2</v>
      </c>
      <c r="F2107" s="79">
        <f>tblGem[[#This Row],[Aantal]]-SUMIFS(tblGem[Aantal],tblGem[Datum],tblGem[[#This Row],[Datum]]-1,tblGem[Plaats],tblGem[[#This Row],[Plaats]])</f>
        <v>1</v>
      </c>
      <c r="G2107" s="59" t="str">
        <f>INDEX(tblGemProv[Grootte],MATCH(tblGem[[#This Row],[Plaats]],tblGemProv[Gemeentenaam],0))</f>
        <v>Klein</v>
      </c>
      <c r="H2107" s="59" t="str">
        <f>INDEX(tblGemProv[Provincie],MATCH(tblGem[[#This Row],[Plaats]],tblGemProv[Gemeentenaam],0))</f>
        <v>Noord-Holland</v>
      </c>
      <c r="I2107" s="68">
        <f>INDEX(tblGemProv[InwonerAantal],MATCH(tblGem[[#This Row],[Plaats]],tblGemProv[Gemeentenaam],0))</f>
        <v>19147</v>
      </c>
      <c r="J2107" s="69">
        <f>tblGem[[#This Row],[Aantal]]/INDEX($N$5:$N$16,MATCH(tblGem[[#This Row],[Prov]],$M$5:$M$16,0))*100000</f>
        <v>7.0641873252938178E-2</v>
      </c>
      <c r="K2107" s="69">
        <f>tblGem[[#This Row],[Aantal]]/tblGem[[#This Row],[Inwoners]]*100000</f>
        <v>10.445500600616285</v>
      </c>
    </row>
    <row r="2108" spans="2:11" x14ac:dyDescent="0.3">
      <c r="B2108" s="63">
        <v>43914</v>
      </c>
      <c r="C2108" s="66" t="s">
        <v>325</v>
      </c>
      <c r="D2108" s="65">
        <v>33.5</v>
      </c>
      <c r="E2108" s="66">
        <v>17</v>
      </c>
      <c r="F2108" s="79">
        <f>tblGem[[#This Row],[Aantal]]-SUMIFS(tblGem[Aantal],tblGem[Datum],tblGem[[#This Row],[Datum]]-1,tblGem[Plaats],tblGem[[#This Row],[Plaats]])</f>
        <v>2</v>
      </c>
      <c r="G2108" s="59" t="str">
        <f>INDEX(tblGemProv[Grootte],MATCH(tblGem[[#This Row],[Plaats]],tblGemProv[Gemeentenaam],0))</f>
        <v>Middelgroot</v>
      </c>
      <c r="H2108" s="59" t="str">
        <f>INDEX(tblGemProv[Provincie],MATCH(tblGem[[#This Row],[Plaats]],tblGemProv[Gemeentenaam],0))</f>
        <v>Gelderland</v>
      </c>
      <c r="I2108" s="68">
        <f>INDEX(tblGemProv[InwonerAantal],MATCH(tblGem[[#This Row],[Plaats]],tblGemProv[Gemeentenaam],0))</f>
        <v>50349</v>
      </c>
      <c r="J2108" s="69">
        <f>tblGem[[#This Row],[Aantal]]/INDEX($N$5:$N$16,MATCH(tblGem[[#This Row],[Prov]],$M$5:$M$16,0))*100000</f>
        <v>0.82520145837368331</v>
      </c>
      <c r="K2108" s="69">
        <f>tblGem[[#This Row],[Aantal]]/tblGem[[#This Row],[Inwoners]]*100000</f>
        <v>33.76432501142029</v>
      </c>
    </row>
    <row r="2109" spans="2:11" x14ac:dyDescent="0.3">
      <c r="B2109" s="63">
        <v>43914</v>
      </c>
      <c r="C2109" s="66" t="s">
        <v>326</v>
      </c>
      <c r="D2109" s="65">
        <v>41.9</v>
      </c>
      <c r="E2109" s="66">
        <v>8</v>
      </c>
      <c r="F2109" s="79">
        <f>tblGem[[#This Row],[Aantal]]-SUMIFS(tblGem[Aantal],tblGem[Datum],tblGem[[#This Row],[Datum]]-1,tblGem[Plaats],tblGem[[#This Row],[Plaats]])</f>
        <v>1</v>
      </c>
      <c r="G2109" s="59" t="str">
        <f>INDEX(tblGemProv[Grootte],MATCH(tblGem[[#This Row],[Plaats]],tblGemProv[Gemeentenaam],0))</f>
        <v>Klein</v>
      </c>
      <c r="H2109" s="59" t="str">
        <f>INDEX(tblGemProv[Provincie],MATCH(tblGem[[#This Row],[Plaats]],tblGemProv[Gemeentenaam],0))</f>
        <v>Gelderland</v>
      </c>
      <c r="I2109" s="68">
        <f>INDEX(tblGemProv[InwonerAantal],MATCH(tblGem[[#This Row],[Plaats]],tblGemProv[Gemeentenaam],0))</f>
        <v>18891</v>
      </c>
      <c r="J2109" s="69">
        <f>tblGem[[#This Row],[Aantal]]/INDEX($N$5:$N$16,MATCH(tblGem[[#This Row],[Prov]],$M$5:$M$16,0))*100000</f>
        <v>0.3883300980582039</v>
      </c>
      <c r="K2109" s="69">
        <f>tblGem[[#This Row],[Aantal]]/tblGem[[#This Row],[Inwoners]]*100000</f>
        <v>42.348208141443017</v>
      </c>
    </row>
    <row r="2110" spans="2:11" x14ac:dyDescent="0.3">
      <c r="B2110" s="63">
        <v>43914</v>
      </c>
      <c r="C2110" s="66" t="s">
        <v>327</v>
      </c>
      <c r="D2110" s="65">
        <v>12.7</v>
      </c>
      <c r="E2110" s="66">
        <v>8</v>
      </c>
      <c r="F2110" s="79">
        <f>tblGem[[#This Row],[Aantal]]-SUMIFS(tblGem[Aantal],tblGem[Datum],tblGem[[#This Row],[Datum]]-1,tblGem[Plaats],tblGem[[#This Row],[Plaats]])</f>
        <v>0</v>
      </c>
      <c r="G2110" s="59" t="str">
        <f>INDEX(tblGemProv[Grootte],MATCH(tblGem[[#This Row],[Plaats]],tblGemProv[Gemeentenaam],0))</f>
        <v>Middelgroot</v>
      </c>
      <c r="H2110" s="59" t="str">
        <f>INDEX(tblGemProv[Provincie],MATCH(tblGem[[#This Row],[Plaats]],tblGemProv[Gemeentenaam],0))</f>
        <v>Groningen</v>
      </c>
      <c r="I2110" s="68">
        <f>INDEX(tblGemProv[InwonerAantal],MATCH(tblGem[[#This Row],[Plaats]],tblGemProv[Gemeentenaam],0))</f>
        <v>62844</v>
      </c>
      <c r="J2110" s="69">
        <f>tblGem[[#This Row],[Aantal]]/INDEX($N$5:$N$16,MATCH(tblGem[[#This Row],[Prov]],$M$5:$M$16,0))*100000</f>
        <v>1.372346867532503</v>
      </c>
      <c r="K2110" s="69">
        <f>tblGem[[#This Row],[Aantal]]/tblGem[[#This Row],[Inwoners]]*100000</f>
        <v>12.72993444083763</v>
      </c>
    </row>
    <row r="2111" spans="2:11" x14ac:dyDescent="0.3">
      <c r="B2111" s="63">
        <v>43914</v>
      </c>
      <c r="C2111" s="66" t="s">
        <v>328</v>
      </c>
      <c r="D2111" s="65">
        <v>10.3</v>
      </c>
      <c r="E2111" s="66">
        <v>2</v>
      </c>
      <c r="F2111" s="79">
        <f>tblGem[[#This Row],[Aantal]]-SUMIFS(tblGem[Aantal],tblGem[Datum],tblGem[[#This Row],[Datum]]-1,tblGem[Plaats],tblGem[[#This Row],[Plaats]])</f>
        <v>0</v>
      </c>
      <c r="G2111" s="59" t="str">
        <f>INDEX(tblGemProv[Grootte],MATCH(tblGem[[#This Row],[Plaats]],tblGemProv[Gemeentenaam],0))</f>
        <v>Klein</v>
      </c>
      <c r="H2111" s="59" t="str">
        <f>INDEX(tblGemProv[Provincie],MATCH(tblGem[[#This Row],[Plaats]],tblGemProv[Gemeentenaam],0))</f>
        <v>Drenthe</v>
      </c>
      <c r="I2111" s="68">
        <f>INDEX(tblGemProv[InwonerAantal],MATCH(tblGem[[#This Row],[Plaats]],tblGemProv[Gemeentenaam],0))</f>
        <v>19152</v>
      </c>
      <c r="J2111" s="69">
        <f>tblGem[[#This Row],[Aantal]]/INDEX($N$5:$N$16,MATCH(tblGem[[#This Row],[Prov]],$M$5:$M$16,0))*100000</f>
        <v>0.40642145905303795</v>
      </c>
      <c r="K2111" s="69">
        <f>tblGem[[#This Row],[Aantal]]/tblGem[[#This Row],[Inwoners]]*100000</f>
        <v>10.442773600668337</v>
      </c>
    </row>
    <row r="2112" spans="2:11" x14ac:dyDescent="0.3">
      <c r="B2112" s="63">
        <v>43914</v>
      </c>
      <c r="C2112" s="66" t="s">
        <v>329</v>
      </c>
      <c r="D2112" s="65">
        <v>13.4</v>
      </c>
      <c r="E2112" s="66">
        <v>2</v>
      </c>
      <c r="F2112" s="79">
        <f>tblGem[[#This Row],[Aantal]]-SUMIFS(tblGem[Aantal],tblGem[Datum],tblGem[[#This Row],[Datum]]-1,tblGem[Plaats],tblGem[[#This Row],[Plaats]])</f>
        <v>0</v>
      </c>
      <c r="G2112" s="59" t="str">
        <f>INDEX(tblGemProv[Grootte],MATCH(tblGem[[#This Row],[Plaats]],tblGemProv[Gemeentenaam],0))</f>
        <v>Klein</v>
      </c>
      <c r="H2112" s="59" t="str">
        <f>INDEX(tblGemProv[Provincie],MATCH(tblGem[[#This Row],[Plaats]],tblGemProv[Gemeentenaam],0))</f>
        <v>Gelderland</v>
      </c>
      <c r="I2112" s="68">
        <f>INDEX(tblGemProv[InwonerAantal],MATCH(tblGem[[#This Row],[Plaats]],tblGemProv[Gemeentenaam],0))</f>
        <v>15015</v>
      </c>
      <c r="J2112" s="69">
        <f>tblGem[[#This Row],[Aantal]]/INDEX($N$5:$N$16,MATCH(tblGem[[#This Row],[Prov]],$M$5:$M$16,0))*100000</f>
        <v>9.7082524514550975E-2</v>
      </c>
      <c r="K2112" s="69">
        <f>tblGem[[#This Row],[Aantal]]/tblGem[[#This Row],[Inwoners]]*100000</f>
        <v>13.32001332001332</v>
      </c>
    </row>
    <row r="2113" spans="2:11" x14ac:dyDescent="0.3">
      <c r="B2113" s="63">
        <v>43914</v>
      </c>
      <c r="C2113" s="66" t="s">
        <v>330</v>
      </c>
      <c r="D2113" s="65">
        <v>0</v>
      </c>
      <c r="E2113" s="66">
        <v>0</v>
      </c>
      <c r="F2113" s="79">
        <f>tblGem[[#This Row],[Aantal]]-SUMIFS(tblGem[Aantal],tblGem[Datum],tblGem[[#This Row],[Datum]]-1,tblGem[Plaats],tblGem[[#This Row],[Plaats]])</f>
        <v>0</v>
      </c>
      <c r="G2113" s="59" t="str">
        <f>INDEX(tblGemProv[Grootte],MATCH(tblGem[[#This Row],[Plaats]],tblGemProv[Gemeentenaam],0))</f>
        <v>Klein</v>
      </c>
      <c r="H2113" s="59" t="str">
        <f>INDEX(tblGemProv[Provincie],MATCH(tblGem[[#This Row],[Plaats]],tblGemProv[Gemeentenaam],0))</f>
        <v>Groningen</v>
      </c>
      <c r="I2113" s="68">
        <f>INDEX(tblGemProv[InwonerAantal],MATCH(tblGem[[#This Row],[Plaats]],tblGemProv[Gemeentenaam],0))</f>
        <v>24684</v>
      </c>
      <c r="J2113" s="69">
        <f>tblGem[[#This Row],[Aantal]]/INDEX($N$5:$N$16,MATCH(tblGem[[#This Row],[Prov]],$M$5:$M$16,0))*100000</f>
        <v>0</v>
      </c>
      <c r="K2113" s="69">
        <f>tblGem[[#This Row],[Aantal]]/tblGem[[#This Row],[Inwoners]]*100000</f>
        <v>0</v>
      </c>
    </row>
    <row r="2114" spans="2:11" x14ac:dyDescent="0.3">
      <c r="B2114" s="63">
        <v>43914</v>
      </c>
      <c r="C2114" s="66" t="s">
        <v>331</v>
      </c>
      <c r="D2114" s="65">
        <v>23</v>
      </c>
      <c r="E2114" s="66">
        <v>25</v>
      </c>
      <c r="F2114" s="79">
        <f>tblGem[[#This Row],[Aantal]]-SUMIFS(tblGem[Aantal],tblGem[Datum],tblGem[[#This Row],[Datum]]-1,tblGem[Plaats],tblGem[[#This Row],[Plaats]])</f>
        <v>4</v>
      </c>
      <c r="G2114" s="59" t="str">
        <f>INDEX(tblGemProv[Grootte],MATCH(tblGem[[#This Row],[Plaats]],tblGemProv[Gemeentenaam],0))</f>
        <v>Groot</v>
      </c>
      <c r="H2114" s="59" t="str">
        <f>INDEX(tblGemProv[Provincie],MATCH(tblGem[[#This Row],[Plaats]],tblGemProv[Gemeentenaam],0))</f>
        <v>Zuid-Holland</v>
      </c>
      <c r="I2114" s="68">
        <f>INDEX(tblGemProv[InwonerAantal],MATCH(tblGem[[#This Row],[Plaats]],tblGemProv[Gemeentenaam],0))</f>
        <v>107492</v>
      </c>
      <c r="J2114" s="69">
        <f>tblGem[[#This Row],[Aantal]]/INDEX($N$5:$N$16,MATCH(tblGem[[#This Row],[Prov]],$M$5:$M$16,0))*100000</f>
        <v>0.68568105956922776</v>
      </c>
      <c r="K2114" s="69">
        <f>tblGem[[#This Row],[Aantal]]/tblGem[[#This Row],[Inwoners]]*100000</f>
        <v>23.257544747516093</v>
      </c>
    </row>
    <row r="2115" spans="2:11" x14ac:dyDescent="0.3">
      <c r="B2115" s="63">
        <v>43914</v>
      </c>
      <c r="C2115" s="66" t="s">
        <v>332</v>
      </c>
      <c r="D2115" s="65">
        <v>3.9</v>
      </c>
      <c r="E2115" s="66">
        <v>1</v>
      </c>
      <c r="F2115" s="79">
        <f>tblGem[[#This Row],[Aantal]]-SUMIFS(tblGem[Aantal],tblGem[Datum],tblGem[[#This Row],[Datum]]-1,tblGem[Plaats],tblGem[[#This Row],[Plaats]])</f>
        <v>0</v>
      </c>
      <c r="G2115" s="59" t="str">
        <f>INDEX(tblGemProv[Grootte],MATCH(tblGem[[#This Row],[Plaats]],tblGemProv[Gemeentenaam],0))</f>
        <v>Klein</v>
      </c>
      <c r="H2115" s="59" t="str">
        <f>INDEX(tblGemProv[Provincie],MATCH(tblGem[[#This Row],[Plaats]],tblGemProv[Gemeentenaam],0))</f>
        <v>Friesland</v>
      </c>
      <c r="I2115" s="68">
        <f>INDEX(tblGemProv[InwonerAantal],MATCH(tblGem[[#This Row],[Plaats]],tblGemProv[Gemeentenaam],0))</f>
        <v>25720</v>
      </c>
      <c r="J2115" s="69">
        <f>tblGem[[#This Row],[Aantal]]/INDEX($N$5:$N$16,MATCH(tblGem[[#This Row],[Prov]],$M$5:$M$16,0))*100000</f>
        <v>0.15449551036046894</v>
      </c>
      <c r="K2115" s="69">
        <f>tblGem[[#This Row],[Aantal]]/tblGem[[#This Row],[Inwoners]]*100000</f>
        <v>3.888024883359253</v>
      </c>
    </row>
    <row r="2116" spans="2:11" x14ac:dyDescent="0.3">
      <c r="B2116" s="63">
        <v>43914</v>
      </c>
      <c r="C2116" s="66" t="s">
        <v>333</v>
      </c>
      <c r="D2116" s="65">
        <v>54.7</v>
      </c>
      <c r="E2116" s="66">
        <v>8</v>
      </c>
      <c r="F2116" s="79">
        <f>tblGem[[#This Row],[Aantal]]-SUMIFS(tblGem[Aantal],tblGem[Datum],tblGem[[#This Row],[Datum]]-1,tblGem[Plaats],tblGem[[#This Row],[Plaats]])</f>
        <v>1</v>
      </c>
      <c r="G2116" s="59" t="str">
        <f>INDEX(tblGemProv[Grootte],MATCH(tblGem[[#This Row],[Plaats]],tblGemProv[Gemeentenaam],0))</f>
        <v>Klein</v>
      </c>
      <c r="H2116" s="59" t="str">
        <f>INDEX(tblGemProv[Provincie],MATCH(tblGem[[#This Row],[Plaats]],tblGemProv[Gemeentenaam],0))</f>
        <v>Zuid-Holland</v>
      </c>
      <c r="I2116" s="68">
        <f>INDEX(tblGemProv[InwonerAantal],MATCH(tblGem[[#This Row],[Plaats]],tblGemProv[Gemeentenaam],0))</f>
        <v>14508</v>
      </c>
      <c r="J2116" s="69">
        <f>tblGem[[#This Row],[Aantal]]/INDEX($N$5:$N$16,MATCH(tblGem[[#This Row],[Prov]],$M$5:$M$16,0))*100000</f>
        <v>0.21941793906215287</v>
      </c>
      <c r="K2116" s="69">
        <f>tblGem[[#This Row],[Aantal]]/tblGem[[#This Row],[Inwoners]]*100000</f>
        <v>55.141990625861595</v>
      </c>
    </row>
    <row r="2117" spans="2:11" x14ac:dyDescent="0.3">
      <c r="B2117" s="63">
        <v>43914</v>
      </c>
      <c r="C2117" s="66" t="s">
        <v>334</v>
      </c>
      <c r="D2117" s="65">
        <v>0</v>
      </c>
      <c r="E2117" s="66">
        <v>0</v>
      </c>
      <c r="F2117" s="79">
        <f>tblGem[[#This Row],[Aantal]]-SUMIFS(tblGem[Aantal],tblGem[Datum],tblGem[[#This Row],[Datum]]-1,tblGem[Plaats],tblGem[[#This Row],[Plaats]])</f>
        <v>0</v>
      </c>
      <c r="G2117" s="59" t="str">
        <f>INDEX(tblGemProv[Grootte],MATCH(tblGem[[#This Row],[Plaats]],tblGemProv[Gemeentenaam],0))</f>
        <v>Klein</v>
      </c>
      <c r="H2117" s="59" t="str">
        <f>INDEX(tblGemProv[Provincie],MATCH(tblGem[[#This Row],[Plaats]],tblGemProv[Gemeentenaam],0))</f>
        <v>Overijssel</v>
      </c>
      <c r="I2117" s="68">
        <f>INDEX(tblGemProv[InwonerAantal],MATCH(tblGem[[#This Row],[Plaats]],tblGemProv[Gemeentenaam],0))</f>
        <v>24258</v>
      </c>
      <c r="J2117" s="69">
        <f>tblGem[[#This Row],[Aantal]]/INDEX($N$5:$N$16,MATCH(tblGem[[#This Row],[Prov]],$M$5:$M$16,0))*100000</f>
        <v>0</v>
      </c>
      <c r="K2117" s="69">
        <f>tblGem[[#This Row],[Aantal]]/tblGem[[#This Row],[Inwoners]]*100000</f>
        <v>0</v>
      </c>
    </row>
    <row r="2118" spans="2:11" x14ac:dyDescent="0.3">
      <c r="B2118" s="63">
        <v>43914</v>
      </c>
      <c r="C2118" s="66" t="s">
        <v>335</v>
      </c>
      <c r="D2118" s="65">
        <v>56.2</v>
      </c>
      <c r="E2118" s="66">
        <v>23</v>
      </c>
      <c r="F2118" s="79">
        <f>tblGem[[#This Row],[Aantal]]-SUMIFS(tblGem[Aantal],tblGem[Datum],tblGem[[#This Row],[Datum]]-1,tblGem[Plaats],tblGem[[#This Row],[Plaats]])</f>
        <v>2</v>
      </c>
      <c r="G2118" s="59" t="str">
        <f>INDEX(tblGemProv[Grootte],MATCH(tblGem[[#This Row],[Plaats]],tblGemProv[Gemeentenaam],0))</f>
        <v>Klein</v>
      </c>
      <c r="H2118" s="59" t="str">
        <f>INDEX(tblGemProv[Provincie],MATCH(tblGem[[#This Row],[Plaats]],tblGemProv[Gemeentenaam],0))</f>
        <v>Gelderland</v>
      </c>
      <c r="I2118" s="68">
        <f>INDEX(tblGemProv[InwonerAantal],MATCH(tblGem[[#This Row],[Plaats]],tblGemProv[Gemeentenaam],0))</f>
        <v>40847</v>
      </c>
      <c r="J2118" s="69">
        <f>tblGem[[#This Row],[Aantal]]/INDEX($N$5:$N$16,MATCH(tblGem[[#This Row],[Prov]],$M$5:$M$16,0))*100000</f>
        <v>1.1164490319173361</v>
      </c>
      <c r="K2118" s="69">
        <f>tblGem[[#This Row],[Aantal]]/tblGem[[#This Row],[Inwoners]]*100000</f>
        <v>56.307684774891669</v>
      </c>
    </row>
    <row r="2119" spans="2:11" x14ac:dyDescent="0.3">
      <c r="B2119" s="63">
        <v>43914</v>
      </c>
      <c r="C2119" s="66" t="s">
        <v>336</v>
      </c>
      <c r="D2119" s="65">
        <v>4.2</v>
      </c>
      <c r="E2119" s="66">
        <v>1</v>
      </c>
      <c r="F2119" s="79">
        <f>tblGem[[#This Row],[Aantal]]-SUMIFS(tblGem[Aantal],tblGem[Datum],tblGem[[#This Row],[Datum]]-1,tblGem[Plaats],tblGem[[#This Row],[Plaats]])</f>
        <v>0</v>
      </c>
      <c r="G2119" s="59" t="str">
        <f>INDEX(tblGemProv[Grootte],MATCH(tblGem[[#This Row],[Plaats]],tblGemProv[Gemeentenaam],0))</f>
        <v>Klein</v>
      </c>
      <c r="H2119" s="59" t="str">
        <f>INDEX(tblGemProv[Provincie],MATCH(tblGem[[#This Row],[Plaats]],tblGemProv[Gemeentenaam],0))</f>
        <v>Noord-Holland</v>
      </c>
      <c r="I2119" s="68">
        <f>INDEX(tblGemProv[InwonerAantal],MATCH(tblGem[[#This Row],[Plaats]],tblGemProv[Gemeentenaam],0))</f>
        <v>23659</v>
      </c>
      <c r="J2119" s="69">
        <f>tblGem[[#This Row],[Aantal]]/INDEX($N$5:$N$16,MATCH(tblGem[[#This Row],[Prov]],$M$5:$M$16,0))*100000</f>
        <v>3.5320936626469089E-2</v>
      </c>
      <c r="K2119" s="69">
        <f>tblGem[[#This Row],[Aantal]]/tblGem[[#This Row],[Inwoners]]*100000</f>
        <v>4.2267213322625636</v>
      </c>
    </row>
    <row r="2120" spans="2:11" x14ac:dyDescent="0.3">
      <c r="B2120" s="63">
        <v>43914</v>
      </c>
      <c r="C2120" s="66" t="s">
        <v>337</v>
      </c>
      <c r="D2120" s="65">
        <v>25.3</v>
      </c>
      <c r="E2120" s="66">
        <v>6</v>
      </c>
      <c r="F2120" s="79">
        <f>tblGem[[#This Row],[Aantal]]-SUMIFS(tblGem[Aantal],tblGem[Datum],tblGem[[#This Row],[Datum]]-1,tblGem[Plaats],tblGem[[#This Row],[Plaats]])</f>
        <v>0</v>
      </c>
      <c r="G2120" s="59" t="str">
        <f>INDEX(tblGemProv[Grootte],MATCH(tblGem[[#This Row],[Plaats]],tblGemProv[Gemeentenaam],0))</f>
        <v>Klein</v>
      </c>
      <c r="H2120" s="59" t="str">
        <f>INDEX(tblGemProv[Provincie],MATCH(tblGem[[#This Row],[Plaats]],tblGemProv[Gemeentenaam],0))</f>
        <v>Utrecht</v>
      </c>
      <c r="I2120" s="68">
        <f>INDEX(tblGemProv[InwonerAantal],MATCH(tblGem[[#This Row],[Plaats]],tblGemProv[Gemeentenaam],0))</f>
        <v>23678</v>
      </c>
      <c r="J2120" s="69">
        <f>tblGem[[#This Row],[Aantal]]/INDEX($N$5:$N$16,MATCH(tblGem[[#This Row],[Prov]],$M$5:$M$16,0))*100000</f>
        <v>0.45095218553976724</v>
      </c>
      <c r="K2120" s="69">
        <f>tblGem[[#This Row],[Aantal]]/tblGem[[#This Row],[Inwoners]]*100000</f>
        <v>25.3399780386857</v>
      </c>
    </row>
    <row r="2121" spans="2:11" x14ac:dyDescent="0.3">
      <c r="B2121" s="63">
        <v>43914</v>
      </c>
      <c r="C2121" s="66" t="s">
        <v>338</v>
      </c>
      <c r="D2121" s="65">
        <v>6.9</v>
      </c>
      <c r="E2121" s="66">
        <v>2</v>
      </c>
      <c r="F2121" s="79">
        <f>tblGem[[#This Row],[Aantal]]-SUMIFS(tblGem[Aantal],tblGem[Datum],tblGem[[#This Row],[Datum]]-1,tblGem[Plaats],tblGem[[#This Row],[Plaats]])</f>
        <v>0</v>
      </c>
      <c r="G2121" s="59" t="str">
        <f>INDEX(tblGemProv[Grootte],MATCH(tblGem[[#This Row],[Plaats]],tblGemProv[Gemeentenaam],0))</f>
        <v>Klein</v>
      </c>
      <c r="H2121" s="59" t="str">
        <f>INDEX(tblGemProv[Provincie],MATCH(tblGem[[#This Row],[Plaats]],tblGemProv[Gemeentenaam],0))</f>
        <v>Gelderland</v>
      </c>
      <c r="I2121" s="68">
        <f>INDEX(tblGemProv[InwonerAantal],MATCH(tblGem[[#This Row],[Plaats]],tblGemProv[Gemeentenaam],0))</f>
        <v>28987</v>
      </c>
      <c r="J2121" s="69">
        <f>tblGem[[#This Row],[Aantal]]/INDEX($N$5:$N$16,MATCH(tblGem[[#This Row],[Prov]],$M$5:$M$16,0))*100000</f>
        <v>9.7082524514550975E-2</v>
      </c>
      <c r="K2121" s="69">
        <f>tblGem[[#This Row],[Aantal]]/tblGem[[#This Row],[Inwoners]]*100000</f>
        <v>6.8996446682995822</v>
      </c>
    </row>
    <row r="2122" spans="2:11" x14ac:dyDescent="0.3">
      <c r="B2122" s="63">
        <v>43914</v>
      </c>
      <c r="C2122" s="66" t="s">
        <v>339</v>
      </c>
      <c r="D2122" s="65">
        <v>18.3</v>
      </c>
      <c r="E2122" s="66">
        <v>4</v>
      </c>
      <c r="F2122" s="79">
        <f>tblGem[[#This Row],[Aantal]]-SUMIFS(tblGem[Aantal],tblGem[Datum],tblGem[[#This Row],[Datum]]-1,tblGem[Plaats],tblGem[[#This Row],[Plaats]])</f>
        <v>1</v>
      </c>
      <c r="G2122" s="59" t="str">
        <f>INDEX(tblGemProv[Grootte],MATCH(tblGem[[#This Row],[Plaats]],tblGemProv[Gemeentenaam],0))</f>
        <v>Klein</v>
      </c>
      <c r="H2122" s="59" t="str">
        <f>INDEX(tblGemProv[Provincie],MATCH(tblGem[[#This Row],[Plaats]],tblGemProv[Gemeentenaam],0))</f>
        <v>Noord-Brabant</v>
      </c>
      <c r="I2122" s="68">
        <f>INDEX(tblGemProv[InwonerAantal],MATCH(tblGem[[#This Row],[Plaats]],tblGemProv[Gemeentenaam],0))</f>
        <v>21800</v>
      </c>
      <c r="J2122" s="69">
        <f>tblGem[[#This Row],[Aantal]]/INDEX($N$5:$N$16,MATCH(tblGem[[#This Row],[Prov]],$M$5:$M$16,0))*100000</f>
        <v>0.15820994934908472</v>
      </c>
      <c r="K2122" s="69">
        <f>tblGem[[#This Row],[Aantal]]/tblGem[[#This Row],[Inwoners]]*100000</f>
        <v>18.348623853211009</v>
      </c>
    </row>
    <row r="2123" spans="2:11" x14ac:dyDescent="0.3">
      <c r="B2123" s="63">
        <v>43914</v>
      </c>
      <c r="C2123" s="66" t="s">
        <v>340</v>
      </c>
      <c r="D2123" s="65">
        <v>36.4</v>
      </c>
      <c r="E2123" s="66">
        <v>19</v>
      </c>
      <c r="F2123" s="79">
        <f>tblGem[[#This Row],[Aantal]]-SUMIFS(tblGem[Aantal],tblGem[Datum],tblGem[[#This Row],[Datum]]-1,tblGem[Plaats],tblGem[[#This Row],[Plaats]])</f>
        <v>5</v>
      </c>
      <c r="G2123" s="59" t="str">
        <f>INDEX(tblGemProv[Grootte],MATCH(tblGem[[#This Row],[Plaats]],tblGemProv[Gemeentenaam],0))</f>
        <v>Middelgroot</v>
      </c>
      <c r="H2123" s="59" t="str">
        <f>INDEX(tblGemProv[Provincie],MATCH(tblGem[[#This Row],[Plaats]],tblGemProv[Gemeentenaam],0))</f>
        <v>Utrecht</v>
      </c>
      <c r="I2123" s="68">
        <f>INDEX(tblGemProv[InwonerAantal],MATCH(tblGem[[#This Row],[Plaats]],tblGemProv[Gemeentenaam],0))</f>
        <v>51758</v>
      </c>
      <c r="J2123" s="69">
        <f>tblGem[[#This Row],[Aantal]]/INDEX($N$5:$N$16,MATCH(tblGem[[#This Row],[Prov]],$M$5:$M$16,0))*100000</f>
        <v>1.428015254209263</v>
      </c>
      <c r="K2123" s="69">
        <f>tblGem[[#This Row],[Aantal]]/tblGem[[#This Row],[Inwoners]]*100000</f>
        <v>36.709300977626647</v>
      </c>
    </row>
    <row r="2124" spans="2:11" x14ac:dyDescent="0.3">
      <c r="B2124" s="63">
        <v>43914</v>
      </c>
      <c r="C2124" s="66" t="s">
        <v>341</v>
      </c>
      <c r="D2124" s="65">
        <v>12.2</v>
      </c>
      <c r="E2124" s="66">
        <v>2</v>
      </c>
      <c r="F2124" s="79">
        <f>tblGem[[#This Row],[Aantal]]-SUMIFS(tblGem[Aantal],tblGem[Datum],tblGem[[#This Row],[Datum]]-1,tblGem[Plaats],tblGem[[#This Row],[Plaats]])</f>
        <v>0</v>
      </c>
      <c r="G2124" s="59" t="str">
        <f>INDEX(tblGemProv[Grootte],MATCH(tblGem[[#This Row],[Plaats]],tblGemProv[Gemeentenaam],0))</f>
        <v>Klein</v>
      </c>
      <c r="H2124" s="59" t="str">
        <f>INDEX(tblGemProv[Provincie],MATCH(tblGem[[#This Row],[Plaats]],tblGemProv[Gemeentenaam],0))</f>
        <v>Noord-Holland</v>
      </c>
      <c r="I2124" s="68">
        <f>INDEX(tblGemProv[InwonerAantal],MATCH(tblGem[[#This Row],[Plaats]],tblGemProv[Gemeentenaam],0))</f>
        <v>15995</v>
      </c>
      <c r="J2124" s="69">
        <f>tblGem[[#This Row],[Aantal]]/INDEX($N$5:$N$16,MATCH(tblGem[[#This Row],[Prov]],$M$5:$M$16,0))*100000</f>
        <v>7.0641873252938178E-2</v>
      </c>
      <c r="K2124" s="69">
        <f>tblGem[[#This Row],[Aantal]]/tblGem[[#This Row],[Inwoners]]*100000</f>
        <v>12.503907471084714</v>
      </c>
    </row>
    <row r="2125" spans="2:11" x14ac:dyDescent="0.3">
      <c r="B2125" s="63">
        <v>43914</v>
      </c>
      <c r="C2125" s="66" t="s">
        <v>342</v>
      </c>
      <c r="D2125" s="65">
        <v>30.4</v>
      </c>
      <c r="E2125" s="66">
        <v>4</v>
      </c>
      <c r="F2125" s="79">
        <f>tblGem[[#This Row],[Aantal]]-SUMIFS(tblGem[Aantal],tblGem[Datum],tblGem[[#This Row],[Datum]]-1,tblGem[Plaats],tblGem[[#This Row],[Plaats]])</f>
        <v>0</v>
      </c>
      <c r="G2125" s="59" t="str">
        <f>INDEX(tblGemProv[Grootte],MATCH(tblGem[[#This Row],[Plaats]],tblGemProv[Gemeentenaam],0))</f>
        <v>Klein</v>
      </c>
      <c r="H2125" s="59" t="str">
        <f>INDEX(tblGemProv[Provincie],MATCH(tblGem[[#This Row],[Plaats]],tblGemProv[Gemeentenaam],0))</f>
        <v>Utrecht</v>
      </c>
      <c r="I2125" s="68">
        <f>INDEX(tblGemProv[InwonerAantal],MATCH(tblGem[[#This Row],[Plaats]],tblGemProv[Gemeentenaam],0))</f>
        <v>13021</v>
      </c>
      <c r="J2125" s="69">
        <f>tblGem[[#This Row],[Aantal]]/INDEX($N$5:$N$16,MATCH(tblGem[[#This Row],[Prov]],$M$5:$M$16,0))*100000</f>
        <v>0.30063479035984481</v>
      </c>
      <c r="K2125" s="69">
        <f>tblGem[[#This Row],[Aantal]]/tblGem[[#This Row],[Inwoners]]*100000</f>
        <v>30.719606789033104</v>
      </c>
    </row>
    <row r="2126" spans="2:11" x14ac:dyDescent="0.3">
      <c r="B2126" s="63">
        <v>43914</v>
      </c>
      <c r="C2126" s="66" t="s">
        <v>343</v>
      </c>
      <c r="D2126" s="65">
        <v>12.8</v>
      </c>
      <c r="E2126" s="66">
        <v>20</v>
      </c>
      <c r="F2126" s="79">
        <f>tblGem[[#This Row],[Aantal]]-SUMIFS(tblGem[Aantal],tblGem[Datum],tblGem[[#This Row],[Datum]]-1,tblGem[Plaats],tblGem[[#This Row],[Plaats]])</f>
        <v>1</v>
      </c>
      <c r="G2126" s="59" t="str">
        <f>INDEX(tblGemProv[Grootte],MATCH(tblGem[[#This Row],[Plaats]],tblGemProv[Gemeentenaam],0))</f>
        <v>Groot</v>
      </c>
      <c r="H2126" s="59" t="str">
        <f>INDEX(tblGemProv[Provincie],MATCH(tblGem[[#This Row],[Plaats]],tblGemProv[Gemeentenaam],0))</f>
        <v>Noord-Holland</v>
      </c>
      <c r="I2126" s="68">
        <f>INDEX(tblGemProv[InwonerAantal],MATCH(tblGem[[#This Row],[Plaats]],tblGemProv[Gemeentenaam],0))</f>
        <v>154865</v>
      </c>
      <c r="J2126" s="69">
        <f>tblGem[[#This Row],[Aantal]]/INDEX($N$5:$N$16,MATCH(tblGem[[#This Row],[Prov]],$M$5:$M$16,0))*100000</f>
        <v>0.7064187325293817</v>
      </c>
      <c r="K2126" s="69">
        <f>tblGem[[#This Row],[Aantal]]/tblGem[[#This Row],[Inwoners]]*100000</f>
        <v>12.914473896619638</v>
      </c>
    </row>
    <row r="2127" spans="2:11" x14ac:dyDescent="0.3">
      <c r="B2127" s="63">
        <v>43914</v>
      </c>
      <c r="C2127" s="66" t="s">
        <v>344</v>
      </c>
      <c r="D2127" s="65">
        <v>24.6</v>
      </c>
      <c r="E2127" s="66">
        <v>7</v>
      </c>
      <c r="F2127" s="79">
        <f>tblGem[[#This Row],[Aantal]]-SUMIFS(tblGem[Aantal],tblGem[Datum],tblGem[[#This Row],[Datum]]-1,tblGem[Plaats],tblGem[[#This Row],[Plaats]])</f>
        <v>0</v>
      </c>
      <c r="G2127" s="59" t="str">
        <f>INDEX(tblGemProv[Grootte],MATCH(tblGem[[#This Row],[Plaats]],tblGemProv[Gemeentenaam],0))</f>
        <v>Klein</v>
      </c>
      <c r="H2127" s="59" t="str">
        <f>INDEX(tblGemProv[Provincie],MATCH(tblGem[[#This Row],[Plaats]],tblGemProv[Gemeentenaam],0))</f>
        <v>Gelderland</v>
      </c>
      <c r="I2127" s="68">
        <f>INDEX(tblGemProv[InwonerAantal],MATCH(tblGem[[#This Row],[Plaats]],tblGemProv[Gemeentenaam],0))</f>
        <v>28014</v>
      </c>
      <c r="J2127" s="69">
        <f>tblGem[[#This Row],[Aantal]]/INDEX($N$5:$N$16,MATCH(tblGem[[#This Row],[Prov]],$M$5:$M$16,0))*100000</f>
        <v>0.33978883580092839</v>
      </c>
      <c r="K2127" s="69">
        <f>tblGem[[#This Row],[Aantal]]/tblGem[[#This Row],[Inwoners]]*100000</f>
        <v>24.98750624687656</v>
      </c>
    </row>
    <row r="2128" spans="2:11" x14ac:dyDescent="0.3">
      <c r="B2128" s="63">
        <v>43914</v>
      </c>
      <c r="C2128" s="66" t="s">
        <v>345</v>
      </c>
      <c r="D2128" s="65">
        <v>35.299999999999997</v>
      </c>
      <c r="E2128" s="66">
        <v>6</v>
      </c>
      <c r="F2128" s="79">
        <f>tblGem[[#This Row],[Aantal]]-SUMIFS(tblGem[Aantal],tblGem[Datum],tblGem[[#This Row],[Datum]]-1,tblGem[Plaats],tblGem[[#This Row],[Plaats]])</f>
        <v>3</v>
      </c>
      <c r="G2128" s="59" t="str">
        <f>INDEX(tblGemProv[Grootte],MATCH(tblGem[[#This Row],[Plaats]],tblGemProv[Gemeentenaam],0))</f>
        <v>Klein</v>
      </c>
      <c r="H2128" s="59" t="str">
        <f>INDEX(tblGemProv[Provincie],MATCH(tblGem[[#This Row],[Plaats]],tblGemProv[Gemeentenaam],0))</f>
        <v>Noord-Holland</v>
      </c>
      <c r="I2128" s="68">
        <f>INDEX(tblGemProv[InwonerAantal],MATCH(tblGem[[#This Row],[Plaats]],tblGemProv[Gemeentenaam],0))</f>
        <v>16970</v>
      </c>
      <c r="J2128" s="69">
        <f>tblGem[[#This Row],[Aantal]]/INDEX($N$5:$N$16,MATCH(tblGem[[#This Row],[Prov]],$M$5:$M$16,0))*100000</f>
        <v>0.21192561975881449</v>
      </c>
      <c r="K2128" s="69">
        <f>tblGem[[#This Row],[Aantal]]/tblGem[[#This Row],[Inwoners]]*100000</f>
        <v>35.356511490866232</v>
      </c>
    </row>
    <row r="2129" spans="2:11" x14ac:dyDescent="0.3">
      <c r="B2129" s="63">
        <v>43914</v>
      </c>
      <c r="C2129" s="66" t="s">
        <v>346</v>
      </c>
      <c r="D2129" s="65">
        <v>17.899999999999999</v>
      </c>
      <c r="E2129" s="66">
        <v>4</v>
      </c>
      <c r="F2129" s="79">
        <f>tblGem[[#This Row],[Aantal]]-SUMIFS(tblGem[Aantal],tblGem[Datum],tblGem[[#This Row],[Datum]]-1,tblGem[Plaats],tblGem[[#This Row],[Plaats]])</f>
        <v>0</v>
      </c>
      <c r="G2129" s="59" t="str">
        <f>INDEX(tblGemProv[Grootte],MATCH(tblGem[[#This Row],[Plaats]],tblGemProv[Gemeentenaam],0))</f>
        <v>Klein</v>
      </c>
      <c r="H2129" s="59" t="str">
        <f>INDEX(tblGemProv[Provincie],MATCH(tblGem[[#This Row],[Plaats]],tblGemProv[Gemeentenaam],0))</f>
        <v>Flevoland</v>
      </c>
      <c r="I2129" s="68">
        <f>INDEX(tblGemProv[InwonerAantal],MATCH(tblGem[[#This Row],[Plaats]],tblGemProv[Gemeentenaam],0))</f>
        <v>22407</v>
      </c>
      <c r="J2129" s="69">
        <f>tblGem[[#This Row],[Aantal]]/INDEX($N$5:$N$16,MATCH(tblGem[[#This Row],[Prov]],$M$5:$M$16,0))*100000</f>
        <v>0.97165205140039346</v>
      </c>
      <c r="K2129" s="69">
        <f>tblGem[[#This Row],[Aantal]]/tblGem[[#This Row],[Inwoners]]*100000</f>
        <v>17.851564243316822</v>
      </c>
    </row>
    <row r="2130" spans="2:11" x14ac:dyDescent="0.3">
      <c r="B2130" s="63">
        <v>43914</v>
      </c>
      <c r="C2130" s="66" t="s">
        <v>347</v>
      </c>
      <c r="D2130" s="65">
        <v>31.3</v>
      </c>
      <c r="E2130" s="66">
        <v>20</v>
      </c>
      <c r="F2130" s="79">
        <f>tblGem[[#This Row],[Aantal]]-SUMIFS(tblGem[Aantal],tblGem[Datum],tblGem[[#This Row],[Datum]]-1,tblGem[Plaats],tblGem[[#This Row],[Plaats]])</f>
        <v>1</v>
      </c>
      <c r="G2130" s="59" t="str">
        <f>INDEX(tblGemProv[Grootte],MATCH(tblGem[[#This Row],[Plaats]],tblGemProv[Gemeentenaam],0))</f>
        <v>Middelgroot</v>
      </c>
      <c r="H2130" s="59" t="str">
        <f>INDEX(tblGemProv[Provincie],MATCH(tblGem[[#This Row],[Plaats]],tblGemProv[Gemeentenaam],0))</f>
        <v>Utrecht</v>
      </c>
      <c r="I2130" s="68">
        <f>INDEX(tblGemProv[InwonerAantal],MATCH(tblGem[[#This Row],[Plaats]],tblGemProv[Gemeentenaam],0))</f>
        <v>63322</v>
      </c>
      <c r="J2130" s="69">
        <f>tblGem[[#This Row],[Aantal]]/INDEX($N$5:$N$16,MATCH(tblGem[[#This Row],[Prov]],$M$5:$M$16,0))*100000</f>
        <v>1.503173951799224</v>
      </c>
      <c r="K2130" s="69">
        <f>tblGem[[#This Row],[Aantal]]/tblGem[[#This Row],[Inwoners]]*100000</f>
        <v>31.584599349357255</v>
      </c>
    </row>
    <row r="2131" spans="2:11" x14ac:dyDescent="0.3">
      <c r="B2131" s="63">
        <v>43914</v>
      </c>
      <c r="C2131" s="66" t="s">
        <v>348</v>
      </c>
      <c r="D2131" s="65">
        <v>23</v>
      </c>
      <c r="E2131" s="66">
        <v>10</v>
      </c>
      <c r="F2131" s="79">
        <f>tblGem[[#This Row],[Aantal]]-SUMIFS(tblGem[Aantal],tblGem[Datum],tblGem[[#This Row],[Datum]]-1,tblGem[Plaats],tblGem[[#This Row],[Plaats]])</f>
        <v>1</v>
      </c>
      <c r="G2131" s="59" t="str">
        <f>INDEX(tblGemProv[Grootte],MATCH(tblGem[[#This Row],[Plaats]],tblGemProv[Gemeentenaam],0))</f>
        <v>Klein</v>
      </c>
      <c r="H2131" s="59" t="str">
        <f>INDEX(tblGemProv[Provincie],MATCH(tblGem[[#This Row],[Plaats]],tblGemProv[Gemeentenaam],0))</f>
        <v>Gelderland</v>
      </c>
      <c r="I2131" s="68">
        <f>INDEX(tblGemProv[InwonerAantal],MATCH(tblGem[[#This Row],[Plaats]],tblGemProv[Gemeentenaam],0))</f>
        <v>43402</v>
      </c>
      <c r="J2131" s="69">
        <f>tblGem[[#This Row],[Aantal]]/INDEX($N$5:$N$16,MATCH(tblGem[[#This Row],[Prov]],$M$5:$M$16,0))*100000</f>
        <v>0.48541262257275486</v>
      </c>
      <c r="K2131" s="69">
        <f>tblGem[[#This Row],[Aantal]]/tblGem[[#This Row],[Inwoners]]*100000</f>
        <v>23.040412884198886</v>
      </c>
    </row>
    <row r="2132" spans="2:11" x14ac:dyDescent="0.3">
      <c r="B2132" s="63">
        <v>43914</v>
      </c>
      <c r="C2132" s="66" t="s">
        <v>349</v>
      </c>
      <c r="D2132" s="65">
        <v>6.4</v>
      </c>
      <c r="E2132" s="66">
        <v>8</v>
      </c>
      <c r="F2132" s="79">
        <f>tblGem[[#This Row],[Aantal]]-SUMIFS(tblGem[Aantal],tblGem[Datum],tblGem[[#This Row],[Datum]]-1,tblGem[Plaats],tblGem[[#This Row],[Plaats]])</f>
        <v>1</v>
      </c>
      <c r="G2132" s="59" t="str">
        <f>INDEX(tblGemProv[Grootte],MATCH(tblGem[[#This Row],[Plaats]],tblGemProv[Gemeentenaam],0))</f>
        <v>Groot</v>
      </c>
      <c r="H2132" s="59" t="str">
        <f>INDEX(tblGemProv[Provincie],MATCH(tblGem[[#This Row],[Plaats]],tblGemProv[Gemeentenaam],0))</f>
        <v>Zuid-Holland</v>
      </c>
      <c r="I2132" s="68">
        <f>INDEX(tblGemProv[InwonerAantal],MATCH(tblGem[[#This Row],[Plaats]],tblGemProv[Gemeentenaam],0))</f>
        <v>124695</v>
      </c>
      <c r="J2132" s="69">
        <f>tblGem[[#This Row],[Aantal]]/INDEX($N$5:$N$16,MATCH(tblGem[[#This Row],[Prov]],$M$5:$M$16,0))*100000</f>
        <v>0.21941793906215287</v>
      </c>
      <c r="K2132" s="69">
        <f>tblGem[[#This Row],[Aantal]]/tblGem[[#This Row],[Inwoners]]*100000</f>
        <v>6.4156541962388234</v>
      </c>
    </row>
    <row r="2133" spans="2:11" x14ac:dyDescent="0.3">
      <c r="B2133" s="63">
        <v>43914</v>
      </c>
      <c r="C2133" s="66" t="s">
        <v>350</v>
      </c>
      <c r="D2133" s="65">
        <v>11.8</v>
      </c>
      <c r="E2133" s="66">
        <v>1</v>
      </c>
      <c r="F2133" s="79">
        <f>tblGem[[#This Row],[Aantal]]-SUMIFS(tblGem[Aantal],tblGem[Datum],tblGem[[#This Row],[Datum]]-1,tblGem[Plaats],tblGem[[#This Row],[Plaats]])</f>
        <v>1</v>
      </c>
      <c r="G2133" s="59" t="str">
        <f>INDEX(tblGemProv[Grootte],MATCH(tblGem[[#This Row],[Plaats]],tblGemProv[Gemeentenaam],0))</f>
        <v>Klein</v>
      </c>
      <c r="H2133" s="59" t="str">
        <f>INDEX(tblGemProv[Provincie],MATCH(tblGem[[#This Row],[Plaats]],tblGemProv[Gemeentenaam],0))</f>
        <v>Zuid-Holland</v>
      </c>
      <c r="I2133" s="68">
        <f>INDEX(tblGemProv[InwonerAantal],MATCH(tblGem[[#This Row],[Plaats]],tblGemProv[Gemeentenaam],0))</f>
        <v>8430</v>
      </c>
      <c r="J2133" s="69">
        <f>tblGem[[#This Row],[Aantal]]/INDEX($N$5:$N$16,MATCH(tblGem[[#This Row],[Prov]],$M$5:$M$16,0))*100000</f>
        <v>2.7427242382769109E-2</v>
      </c>
      <c r="K2133" s="69">
        <f>tblGem[[#This Row],[Aantal]]/tblGem[[#This Row],[Inwoners]]*100000</f>
        <v>11.862396204033214</v>
      </c>
    </row>
    <row r="2134" spans="2:11" x14ac:dyDescent="0.3">
      <c r="B2134" s="63">
        <v>43914</v>
      </c>
      <c r="C2134" s="66" t="s">
        <v>351</v>
      </c>
      <c r="D2134" s="65">
        <v>7</v>
      </c>
      <c r="E2134" s="66">
        <v>3</v>
      </c>
      <c r="F2134" s="79">
        <f>tblGem[[#This Row],[Aantal]]-SUMIFS(tblGem[Aantal],tblGem[Datum],tblGem[[#This Row],[Datum]]-1,tblGem[Plaats],tblGem[[#This Row],[Plaats]])</f>
        <v>0</v>
      </c>
      <c r="G2134" s="59" t="str">
        <f>INDEX(tblGemProv[Grootte],MATCH(tblGem[[#This Row],[Plaats]],tblGemProv[Gemeentenaam],0))</f>
        <v>Klein</v>
      </c>
      <c r="H2134" s="59" t="str">
        <f>INDEX(tblGemProv[Provincie],MATCH(tblGem[[#This Row],[Plaats]],tblGemProv[Gemeentenaam],0))</f>
        <v>Zuid-Holland</v>
      </c>
      <c r="I2134" s="68">
        <f>INDEX(tblGemProv[InwonerAantal],MATCH(tblGem[[#This Row],[Plaats]],tblGemProv[Gemeentenaam],0))</f>
        <v>41882</v>
      </c>
      <c r="J2134" s="69">
        <f>tblGem[[#This Row],[Aantal]]/INDEX($N$5:$N$16,MATCH(tblGem[[#This Row],[Prov]],$M$5:$M$16,0))*100000</f>
        <v>8.2281727148307338E-2</v>
      </c>
      <c r="K2134" s="69">
        <f>tblGem[[#This Row],[Aantal]]/tblGem[[#This Row],[Inwoners]]*100000</f>
        <v>7.1629817105200333</v>
      </c>
    </row>
    <row r="2135" spans="2:11" x14ac:dyDescent="0.3">
      <c r="B2135" s="63">
        <v>43914</v>
      </c>
      <c r="C2135" s="66" t="s">
        <v>352</v>
      </c>
      <c r="D2135" s="65">
        <v>50.9</v>
      </c>
      <c r="E2135" s="66">
        <v>11</v>
      </c>
      <c r="F2135" s="79">
        <f>tblGem[[#This Row],[Aantal]]-SUMIFS(tblGem[Aantal],tblGem[Datum],tblGem[[#This Row],[Datum]]-1,tblGem[Plaats],tblGem[[#This Row],[Plaats]])</f>
        <v>2</v>
      </c>
      <c r="G2135" s="59" t="str">
        <f>INDEX(tblGemProv[Grootte],MATCH(tblGem[[#This Row],[Plaats]],tblGemProv[Gemeentenaam],0))</f>
        <v>Klein</v>
      </c>
      <c r="H2135" s="59" t="str">
        <f>INDEX(tblGemProv[Provincie],MATCH(tblGem[[#This Row],[Plaats]],tblGemProv[Gemeentenaam],0))</f>
        <v>Noord-Brabant</v>
      </c>
      <c r="I2135" s="68">
        <f>INDEX(tblGemProv[InwonerAantal],MATCH(tblGem[[#This Row],[Plaats]],tblGemProv[Gemeentenaam],0))</f>
        <v>21525</v>
      </c>
      <c r="J2135" s="69">
        <f>tblGem[[#This Row],[Aantal]]/INDEX($N$5:$N$16,MATCH(tblGem[[#This Row],[Prov]],$M$5:$M$16,0))*100000</f>
        <v>0.43507736070998299</v>
      </c>
      <c r="K2135" s="69">
        <f>tblGem[[#This Row],[Aantal]]/tblGem[[#This Row],[Inwoners]]*100000</f>
        <v>51.103368176538908</v>
      </c>
    </row>
    <row r="2136" spans="2:11" x14ac:dyDescent="0.3">
      <c r="B2136" s="63">
        <v>43914</v>
      </c>
      <c r="C2136" s="66" t="s">
        <v>353</v>
      </c>
      <c r="D2136" s="65">
        <v>12.6</v>
      </c>
      <c r="E2136" s="66">
        <v>6</v>
      </c>
      <c r="F2136" s="79">
        <f>tblGem[[#This Row],[Aantal]]-SUMIFS(tblGem[Aantal],tblGem[Datum],tblGem[[#This Row],[Datum]]-1,tblGem[Plaats],tblGem[[#This Row],[Plaats]])</f>
        <v>0</v>
      </c>
      <c r="G2136" s="59" t="str">
        <f>INDEX(tblGemProv[Grootte],MATCH(tblGem[[#This Row],[Plaats]],tblGemProv[Gemeentenaam],0))</f>
        <v>Klein</v>
      </c>
      <c r="H2136" s="59" t="str">
        <f>INDEX(tblGemProv[Provincie],MATCH(tblGem[[#This Row],[Plaats]],tblGemProv[Gemeentenaam],0))</f>
        <v>Gelderland</v>
      </c>
      <c r="I2136" s="68">
        <f>INDEX(tblGemProv[InwonerAantal],MATCH(tblGem[[#This Row],[Plaats]],tblGemProv[Gemeentenaam],0))</f>
        <v>47537</v>
      </c>
      <c r="J2136" s="69">
        <f>tblGem[[#This Row],[Aantal]]/INDEX($N$5:$N$16,MATCH(tblGem[[#This Row],[Prov]],$M$5:$M$16,0))*100000</f>
        <v>0.29124757354365294</v>
      </c>
      <c r="K2136" s="69">
        <f>tblGem[[#This Row],[Aantal]]/tblGem[[#This Row],[Inwoners]]*100000</f>
        <v>12.621747270547154</v>
      </c>
    </row>
    <row r="2137" spans="2:11" x14ac:dyDescent="0.3">
      <c r="B2137" s="63">
        <v>43914</v>
      </c>
      <c r="C2137" s="66" t="s">
        <v>354</v>
      </c>
      <c r="D2137" s="65">
        <v>97.8</v>
      </c>
      <c r="E2137" s="66">
        <v>22</v>
      </c>
      <c r="F2137" s="79">
        <f>tblGem[[#This Row],[Aantal]]-SUMIFS(tblGem[Aantal],tblGem[Datum],tblGem[[#This Row],[Datum]]-1,tblGem[Plaats],tblGem[[#This Row],[Plaats]])</f>
        <v>3</v>
      </c>
      <c r="G2137" s="59" t="str">
        <f>INDEX(tblGemProv[Grootte],MATCH(tblGem[[#This Row],[Plaats]],tblGemProv[Gemeentenaam],0))</f>
        <v>Klein</v>
      </c>
      <c r="H2137" s="59" t="str">
        <f>INDEX(tblGemProv[Provincie],MATCH(tblGem[[#This Row],[Plaats]],tblGemProv[Gemeentenaam],0))</f>
        <v>Overijssel</v>
      </c>
      <c r="I2137" s="68">
        <f>INDEX(tblGemProv[InwonerAantal],MATCH(tblGem[[#This Row],[Plaats]],tblGemProv[Gemeentenaam],0))</f>
        <v>22468</v>
      </c>
      <c r="J2137" s="69">
        <f>tblGem[[#This Row],[Aantal]]/INDEX($N$5:$N$16,MATCH(tblGem[[#This Row],[Prov]],$M$5:$M$16,0))*100000</f>
        <v>1.9105497954409072</v>
      </c>
      <c r="K2137" s="69">
        <f>tblGem[[#This Row],[Aantal]]/tblGem[[#This Row],[Inwoners]]*100000</f>
        <v>97.917037564536244</v>
      </c>
    </row>
    <row r="2138" spans="2:11" x14ac:dyDescent="0.3">
      <c r="B2138" s="63">
        <v>43914</v>
      </c>
      <c r="C2138" s="66" t="s">
        <v>355</v>
      </c>
      <c r="D2138" s="65">
        <v>17.899999999999999</v>
      </c>
      <c r="E2138" s="66">
        <v>8</v>
      </c>
      <c r="F2138" s="79">
        <f>tblGem[[#This Row],[Aantal]]-SUMIFS(tblGem[Aantal],tblGem[Datum],tblGem[[#This Row],[Datum]]-1,tblGem[Plaats],tblGem[[#This Row],[Plaats]])</f>
        <v>2</v>
      </c>
      <c r="G2138" s="59" t="str">
        <f>INDEX(tblGemProv[Grootte],MATCH(tblGem[[#This Row],[Plaats]],tblGemProv[Gemeentenaam],0))</f>
        <v>Klein</v>
      </c>
      <c r="H2138" s="59" t="str">
        <f>INDEX(tblGemProv[Provincie],MATCH(tblGem[[#This Row],[Plaats]],tblGemProv[Gemeentenaam],0))</f>
        <v>Zuid-Holland</v>
      </c>
      <c r="I2138" s="68">
        <f>INDEX(tblGemProv[InwonerAantal],MATCH(tblGem[[#This Row],[Plaats]],tblGemProv[Gemeentenaam],0))</f>
        <v>44586</v>
      </c>
      <c r="J2138" s="69">
        <f>tblGem[[#This Row],[Aantal]]/INDEX($N$5:$N$16,MATCH(tblGem[[#This Row],[Prov]],$M$5:$M$16,0))*100000</f>
        <v>0.21941793906215287</v>
      </c>
      <c r="K2138" s="69">
        <f>tblGem[[#This Row],[Aantal]]/tblGem[[#This Row],[Inwoners]]*100000</f>
        <v>17.942852016327997</v>
      </c>
    </row>
    <row r="2139" spans="2:11" x14ac:dyDescent="0.3">
      <c r="B2139" s="63">
        <v>43914</v>
      </c>
      <c r="C2139" s="66" t="s">
        <v>356</v>
      </c>
      <c r="D2139" s="65">
        <v>31.4</v>
      </c>
      <c r="E2139" s="66">
        <v>40</v>
      </c>
      <c r="F2139" s="79">
        <f>tblGem[[#This Row],[Aantal]]-SUMIFS(tblGem[Aantal],tblGem[Datum],tblGem[[#This Row],[Datum]]-1,tblGem[Plaats],tblGem[[#This Row],[Plaats]])</f>
        <v>5</v>
      </c>
      <c r="G2139" s="59" t="str">
        <f>INDEX(tblGemProv[Grootte],MATCH(tblGem[[#This Row],[Plaats]],tblGemProv[Gemeentenaam],0))</f>
        <v>Groot</v>
      </c>
      <c r="H2139" s="59" t="str">
        <f>INDEX(tblGemProv[Provincie],MATCH(tblGem[[#This Row],[Plaats]],tblGemProv[Gemeentenaam],0))</f>
        <v>Overijssel</v>
      </c>
      <c r="I2139" s="68">
        <f>INDEX(tblGemProv[InwonerAantal],MATCH(tblGem[[#This Row],[Plaats]],tblGemProv[Gemeentenaam],0))</f>
        <v>126116</v>
      </c>
      <c r="J2139" s="69">
        <f>tblGem[[#This Row],[Aantal]]/INDEX($N$5:$N$16,MATCH(tblGem[[#This Row],[Prov]],$M$5:$M$16,0))*100000</f>
        <v>3.4737269008016494</v>
      </c>
      <c r="K2139" s="69">
        <f>tblGem[[#This Row],[Aantal]]/tblGem[[#This Row],[Inwoners]]*100000</f>
        <v>31.716832122807578</v>
      </c>
    </row>
    <row r="2140" spans="2:11" x14ac:dyDescent="0.3">
      <c r="B2140" s="63">
        <v>43914</v>
      </c>
      <c r="C2140" s="64" t="s">
        <v>359</v>
      </c>
      <c r="D2140" s="65"/>
      <c r="E2140" s="66">
        <v>200</v>
      </c>
      <c r="F2140" s="79">
        <f>tblGem[[#This Row],[Aantal]]-SUMIFS(tblGem[Aantal],tblGem[Datum],tblGem[[#This Row],[Datum]]-1,tblGem[Plaats],tblGem[[#This Row],[Plaats]])</f>
        <v>16</v>
      </c>
      <c r="G2140" s="59" t="e">
        <f>INDEX(tblGemProv[Grootte],MATCH(tblGem[[#This Row],[Plaats]],tblGemProv[Gemeentenaam],0))</f>
        <v>#N/A</v>
      </c>
      <c r="H2140" s="59" t="e">
        <f>INDEX(tblGemProv[Provincie],MATCH(tblGem[[#This Row],[Plaats]],tblGemProv[Gemeentenaam],0))</f>
        <v>#N/A</v>
      </c>
      <c r="I2140" s="68" t="e">
        <f>INDEX(tblGemProv[InwonerAantal],MATCH(tblGem[[#This Row],[Plaats]],tblGemProv[Gemeentenaam],0))</f>
        <v>#N/A</v>
      </c>
      <c r="J2140" s="69" t="e">
        <f>tblGem[[#This Row],[Aantal]]/INDEX($N$5:$N$16,MATCH(tblGem[[#This Row],[Prov]],$M$5:$M$16,0))*100000</f>
        <v>#N/A</v>
      </c>
      <c r="K2140" s="69" t="e">
        <f>tblGem[[#This Row],[Aantal]]/tblGem[[#This Row],[Inwoners]]*100000</f>
        <v>#N/A</v>
      </c>
    </row>
    <row r="2141" spans="2:11" x14ac:dyDescent="0.3">
      <c r="B2141" s="63">
        <v>43915</v>
      </c>
      <c r="C2141" s="78" t="s">
        <v>2</v>
      </c>
      <c r="D2141" s="65">
        <v>15.1</v>
      </c>
      <c r="E2141" s="66">
        <v>81</v>
      </c>
      <c r="F2141" s="79">
        <f>tblGem[[#This Row],[Aantal]]-SUMIFS(tblGem[Aantal],tblGem[Datum],tblGem[[#This Row],[Datum]]-1,tblGem[Plaats],tblGem[[#This Row],[Plaats]])</f>
        <v>18</v>
      </c>
      <c r="G2141" s="59" t="str">
        <f>INDEX(tblGemProv[Grootte],MATCH(tblGem[[#This Row],[Plaats]],tblGemProv[Gemeentenaam],0))</f>
        <v>Groot</v>
      </c>
      <c r="H2141" s="59" t="str">
        <f>INDEX(tblGemProv[Provincie],MATCH(tblGem[[#This Row],[Plaats]],tblGemProv[Gemeentenaam],0))</f>
        <v>Zuid-Holland</v>
      </c>
      <c r="I2141" s="68">
        <f>INDEX(tblGemProv[InwonerAantal],MATCH(tblGem[[#This Row],[Plaats]],tblGemProv[Gemeentenaam],0))</f>
        <v>532561</v>
      </c>
      <c r="J2141" s="69">
        <f>tblGem[[#This Row],[Aantal]]/INDEX($N$5:$N$16,MATCH(tblGem[[#This Row],[Prov]],$M$5:$M$16,0))*100000</f>
        <v>2.2216066330042978</v>
      </c>
      <c r="K2141" s="69">
        <f>tblGem[[#This Row],[Aantal]]/tblGem[[#This Row],[Inwoners]]*100000</f>
        <v>15.209525293816107</v>
      </c>
    </row>
    <row r="2142" spans="2:11" x14ac:dyDescent="0.3">
      <c r="B2142" s="63">
        <v>43915</v>
      </c>
      <c r="C2142" s="78" t="s">
        <v>3</v>
      </c>
      <c r="D2142" s="65">
        <v>48.6</v>
      </c>
      <c r="E2142" s="66">
        <v>75</v>
      </c>
      <c r="F2142" s="79">
        <f>tblGem[[#This Row],[Aantal]]-SUMIFS(tblGem[Aantal],tblGem[Datum],tblGem[[#This Row],[Datum]]-1,tblGem[Plaats],tblGem[[#This Row],[Plaats]])</f>
        <v>8</v>
      </c>
      <c r="G2142" s="59" t="str">
        <f>INDEX(tblGemProv[Grootte],MATCH(tblGem[[#This Row],[Plaats]],tblGemProv[Gemeentenaam],0))</f>
        <v>Groot</v>
      </c>
      <c r="H2142" s="59" t="str">
        <f>INDEX(tblGemProv[Provincie],MATCH(tblGem[[#This Row],[Plaats]],tblGemProv[Gemeentenaam],0))</f>
        <v>Noord-Brabant</v>
      </c>
      <c r="I2142" s="68">
        <f>INDEX(tblGemProv[InwonerAantal],MATCH(tblGem[[#This Row],[Plaats]],tblGemProv[Gemeentenaam],0))</f>
        <v>153434</v>
      </c>
      <c r="J2142" s="69">
        <f>tblGem[[#This Row],[Aantal]]/INDEX($N$5:$N$16,MATCH(tblGem[[#This Row],[Prov]],$M$5:$M$16,0))*100000</f>
        <v>2.9664365502953385</v>
      </c>
      <c r="K2142" s="69">
        <f>tblGem[[#This Row],[Aantal]]/tblGem[[#This Row],[Inwoners]]*100000</f>
        <v>48.880952070597125</v>
      </c>
    </row>
    <row r="2143" spans="2:11" x14ac:dyDescent="0.3">
      <c r="B2143" s="63">
        <v>43915</v>
      </c>
      <c r="C2143" s="66" t="s">
        <v>4</v>
      </c>
      <c r="D2143" s="65">
        <v>3.9</v>
      </c>
      <c r="E2143" s="66">
        <v>1</v>
      </c>
      <c r="F2143" s="79">
        <f>tblGem[[#This Row],[Aantal]]-SUMIFS(tblGem[Aantal],tblGem[Datum],tblGem[[#This Row],[Datum]]-1,tblGem[Plaats],tblGem[[#This Row],[Plaats]])</f>
        <v>0</v>
      </c>
      <c r="G2143" s="59" t="str">
        <f>INDEX(tblGemProv[Grootte],MATCH(tblGem[[#This Row],[Plaats]],tblGemProv[Gemeentenaam],0))</f>
        <v>Klein</v>
      </c>
      <c r="H2143" s="59" t="str">
        <f>INDEX(tblGemProv[Provincie],MATCH(tblGem[[#This Row],[Plaats]],tblGemProv[Gemeentenaam],0))</f>
        <v>Drenthe</v>
      </c>
      <c r="I2143" s="68">
        <f>INDEX(tblGemProv[InwonerAantal],MATCH(tblGem[[#This Row],[Plaats]],tblGemProv[Gemeentenaam],0))</f>
        <v>25390</v>
      </c>
      <c r="J2143" s="69">
        <f>tblGem[[#This Row],[Aantal]]/INDEX($N$5:$N$16,MATCH(tblGem[[#This Row],[Prov]],$M$5:$M$16,0))*100000</f>
        <v>0.20321072952651897</v>
      </c>
      <c r="K2143" s="69">
        <f>tblGem[[#This Row],[Aantal]]/tblGem[[#This Row],[Inwoners]]*100000</f>
        <v>3.9385584875935407</v>
      </c>
    </row>
    <row r="2144" spans="2:11" x14ac:dyDescent="0.3">
      <c r="B2144" s="63">
        <v>43915</v>
      </c>
      <c r="C2144" s="66" t="s">
        <v>5</v>
      </c>
      <c r="D2144" s="65">
        <v>31.5</v>
      </c>
      <c r="E2144" s="66">
        <v>10</v>
      </c>
      <c r="F2144" s="79">
        <f>tblGem[[#This Row],[Aantal]]-SUMIFS(tblGem[Aantal],tblGem[Datum],tblGem[[#This Row],[Datum]]-1,tblGem[Plaats],tblGem[[#This Row],[Plaats]])</f>
        <v>1</v>
      </c>
      <c r="G2144" s="59" t="str">
        <f>INDEX(tblGemProv[Grootte],MATCH(tblGem[[#This Row],[Plaats]],tblGemProv[Gemeentenaam],0))</f>
        <v>Klein</v>
      </c>
      <c r="H2144" s="59" t="str">
        <f>INDEX(tblGemProv[Provincie],MATCH(tblGem[[#This Row],[Plaats]],tblGemProv[Gemeentenaam],0))</f>
        <v>Noord-Holland</v>
      </c>
      <c r="I2144" s="68">
        <f>INDEX(tblGemProv[InwonerAantal],MATCH(tblGem[[#This Row],[Plaats]],tblGemProv[Gemeentenaam],0))</f>
        <v>31499</v>
      </c>
      <c r="J2144" s="69">
        <f>tblGem[[#This Row],[Aantal]]/INDEX($N$5:$N$16,MATCH(tblGem[[#This Row],[Prov]],$M$5:$M$16,0))*100000</f>
        <v>0.35320936626469085</v>
      </c>
      <c r="K2144" s="69">
        <f>tblGem[[#This Row],[Aantal]]/tblGem[[#This Row],[Inwoners]]*100000</f>
        <v>31.747039588558369</v>
      </c>
    </row>
    <row r="2145" spans="2:11" x14ac:dyDescent="0.3">
      <c r="B2145" s="63">
        <v>43915</v>
      </c>
      <c r="C2145" s="66" t="s">
        <v>6</v>
      </c>
      <c r="D2145" s="65">
        <v>7.4</v>
      </c>
      <c r="E2145" s="66">
        <v>2</v>
      </c>
      <c r="F2145" s="79">
        <f>tblGem[[#This Row],[Aantal]]-SUMIFS(tblGem[Aantal],tblGem[Datum],tblGem[[#This Row],[Datum]]-1,tblGem[Plaats],tblGem[[#This Row],[Plaats]])</f>
        <v>1</v>
      </c>
      <c r="G2145" s="59" t="str">
        <f>INDEX(tblGemProv[Grootte],MATCH(tblGem[[#This Row],[Plaats]],tblGemProv[Gemeentenaam],0))</f>
        <v>Klein</v>
      </c>
      <c r="H2145" s="59" t="str">
        <f>INDEX(tblGemProv[Provincie],MATCH(tblGem[[#This Row],[Plaats]],tblGemProv[Gemeentenaam],0))</f>
        <v>Gelderland</v>
      </c>
      <c r="I2145" s="68">
        <f>INDEX(tblGemProv[InwonerAantal],MATCH(tblGem[[#This Row],[Plaats]],tblGemProv[Gemeentenaam],0))</f>
        <v>26962</v>
      </c>
      <c r="J2145" s="69">
        <f>tblGem[[#This Row],[Aantal]]/INDEX($N$5:$N$16,MATCH(tblGem[[#This Row],[Prov]],$M$5:$M$16,0))*100000</f>
        <v>9.7082524514550975E-2</v>
      </c>
      <c r="K2145" s="69">
        <f>tblGem[[#This Row],[Aantal]]/tblGem[[#This Row],[Inwoners]]*100000</f>
        <v>7.4178473407017291</v>
      </c>
    </row>
    <row r="2146" spans="2:11" x14ac:dyDescent="0.3">
      <c r="B2146" s="63">
        <v>43915</v>
      </c>
      <c r="C2146" s="66" t="s">
        <v>7</v>
      </c>
      <c r="D2146" s="65">
        <v>3.6</v>
      </c>
      <c r="E2146" s="66">
        <v>1</v>
      </c>
      <c r="F2146" s="79">
        <f>tblGem[[#This Row],[Aantal]]-SUMIFS(tblGem[Aantal],tblGem[Datum],tblGem[[#This Row],[Datum]]-1,tblGem[Plaats],tblGem[[#This Row],[Plaats]])</f>
        <v>1</v>
      </c>
      <c r="G2146" s="59" t="str">
        <f>INDEX(tblGemProv[Grootte],MATCH(tblGem[[#This Row],[Plaats]],tblGemProv[Gemeentenaam],0))</f>
        <v>Klein</v>
      </c>
      <c r="H2146" s="59" t="str">
        <f>INDEX(tblGemProv[Provincie],MATCH(tblGem[[#This Row],[Plaats]],tblGemProv[Gemeentenaam],0))</f>
        <v>Friesland</v>
      </c>
      <c r="I2146" s="68">
        <f>INDEX(tblGemProv[InwonerAantal],MATCH(tblGem[[#This Row],[Plaats]],tblGemProv[Gemeentenaam],0))</f>
        <v>27935</v>
      </c>
      <c r="J2146" s="69">
        <f>tblGem[[#This Row],[Aantal]]/INDEX($N$5:$N$16,MATCH(tblGem[[#This Row],[Prov]],$M$5:$M$16,0))*100000</f>
        <v>0.15449551036046894</v>
      </c>
      <c r="K2146" s="69">
        <f>tblGem[[#This Row],[Aantal]]/tblGem[[#This Row],[Inwoners]]*100000</f>
        <v>3.5797386790764278</v>
      </c>
    </row>
    <row r="2147" spans="2:11" x14ac:dyDescent="0.3">
      <c r="B2147" s="63">
        <v>43915</v>
      </c>
      <c r="C2147" s="66" t="s">
        <v>8</v>
      </c>
      <c r="D2147" s="65">
        <v>24.9</v>
      </c>
      <c r="E2147" s="66">
        <v>5</v>
      </c>
      <c r="F2147" s="79">
        <f>tblGem[[#This Row],[Aantal]]-SUMIFS(tblGem[Aantal],tblGem[Datum],tblGem[[#This Row],[Datum]]-1,tblGem[Plaats],tblGem[[#This Row],[Plaats]])</f>
        <v>1</v>
      </c>
      <c r="G2147" s="59" t="str">
        <f>INDEX(tblGemProv[Grootte],MATCH(tblGem[[#This Row],[Plaats]],tblGemProv[Gemeentenaam],0))</f>
        <v>Klein</v>
      </c>
      <c r="H2147" s="59" t="str">
        <f>INDEX(tblGemProv[Provincie],MATCH(tblGem[[#This Row],[Plaats]],tblGemProv[Gemeentenaam],0))</f>
        <v>Zuid-Holland</v>
      </c>
      <c r="I2147" s="68">
        <f>INDEX(tblGemProv[InwonerAantal],MATCH(tblGem[[#This Row],[Plaats]],tblGemProv[Gemeentenaam],0))</f>
        <v>20014</v>
      </c>
      <c r="J2147" s="69">
        <f>tblGem[[#This Row],[Aantal]]/INDEX($N$5:$N$16,MATCH(tblGem[[#This Row],[Prov]],$M$5:$M$16,0))*100000</f>
        <v>0.13713621191384553</v>
      </c>
      <c r="K2147" s="69">
        <f>tblGem[[#This Row],[Aantal]]/tblGem[[#This Row],[Inwoners]]*100000</f>
        <v>24.982512241430999</v>
      </c>
    </row>
    <row r="2148" spans="2:11" x14ac:dyDescent="0.3">
      <c r="B2148" s="63">
        <v>43915</v>
      </c>
      <c r="C2148" s="66" t="s">
        <v>9</v>
      </c>
      <c r="D2148" s="65">
        <v>71.2</v>
      </c>
      <c r="E2148" s="66">
        <v>18</v>
      </c>
      <c r="F2148" s="79">
        <f>tblGem[[#This Row],[Aantal]]-SUMIFS(tblGem[Aantal],tblGem[Datum],tblGem[[#This Row],[Datum]]-1,tblGem[Plaats],tblGem[[#This Row],[Plaats]])</f>
        <v>0</v>
      </c>
      <c r="G2148" s="59" t="str">
        <f>INDEX(tblGemProv[Grootte],MATCH(tblGem[[#This Row],[Plaats]],tblGemProv[Gemeentenaam],0))</f>
        <v>Klein</v>
      </c>
      <c r="H2148" s="59" t="str">
        <f>INDEX(tblGemProv[Provincie],MATCH(tblGem[[#This Row],[Plaats]],tblGemProv[Gemeentenaam],0))</f>
        <v>Zuid-Holland</v>
      </c>
      <c r="I2148" s="68">
        <f>INDEX(tblGemProv[InwonerAantal],MATCH(tblGem[[#This Row],[Plaats]],tblGemProv[Gemeentenaam],0))</f>
        <v>25218</v>
      </c>
      <c r="J2148" s="69">
        <f>tblGem[[#This Row],[Aantal]]/INDEX($N$5:$N$16,MATCH(tblGem[[#This Row],[Prov]],$M$5:$M$16,0))*100000</f>
        <v>0.49369036288984397</v>
      </c>
      <c r="K2148" s="69">
        <f>tblGem[[#This Row],[Aantal]]/tblGem[[#This Row],[Inwoners]]*100000</f>
        <v>71.377587437544605</v>
      </c>
    </row>
    <row r="2149" spans="2:11" x14ac:dyDescent="0.3">
      <c r="B2149" s="63">
        <v>43915</v>
      </c>
      <c r="C2149" s="66" t="s">
        <v>10</v>
      </c>
      <c r="D2149" s="65">
        <v>22.1</v>
      </c>
      <c r="E2149" s="66">
        <v>24</v>
      </c>
      <c r="F2149" s="79">
        <f>tblGem[[#This Row],[Aantal]]-SUMIFS(tblGem[Aantal],tblGem[Datum],tblGem[[#This Row],[Datum]]-1,tblGem[Plaats],tblGem[[#This Row],[Plaats]])</f>
        <v>4</v>
      </c>
      <c r="G2149" s="59" t="str">
        <f>INDEX(tblGemProv[Grootte],MATCH(tblGem[[#This Row],[Plaats]],tblGemProv[Gemeentenaam],0))</f>
        <v>Groot</v>
      </c>
      <c r="H2149" s="59" t="str">
        <f>INDEX(tblGemProv[Provincie],MATCH(tblGem[[#This Row],[Plaats]],tblGemProv[Gemeentenaam],0))</f>
        <v>Noord-Holland</v>
      </c>
      <c r="I2149" s="68">
        <f>INDEX(tblGemProv[InwonerAantal],MATCH(tblGem[[#This Row],[Plaats]],tblGemProv[Gemeentenaam],0))</f>
        <v>108470</v>
      </c>
      <c r="J2149" s="69">
        <f>tblGem[[#This Row],[Aantal]]/INDEX($N$5:$N$16,MATCH(tblGem[[#This Row],[Prov]],$M$5:$M$16,0))*100000</f>
        <v>0.84770247903525797</v>
      </c>
      <c r="K2149" s="69">
        <f>tblGem[[#This Row],[Aantal]]/tblGem[[#This Row],[Inwoners]]*100000</f>
        <v>22.125933437816908</v>
      </c>
    </row>
    <row r="2150" spans="2:11" x14ac:dyDescent="0.3">
      <c r="B2150" s="63">
        <v>43915</v>
      </c>
      <c r="C2150" s="66" t="s">
        <v>11</v>
      </c>
      <c r="D2150" s="65">
        <v>13.7</v>
      </c>
      <c r="E2150" s="66">
        <v>10</v>
      </c>
      <c r="F2150" s="79">
        <f>tblGem[[#This Row],[Aantal]]-SUMIFS(tblGem[Aantal],tblGem[Datum],tblGem[[#This Row],[Datum]]-1,tblGem[Plaats],tblGem[[#This Row],[Plaats]])</f>
        <v>2</v>
      </c>
      <c r="G2150" s="59" t="str">
        <f>INDEX(tblGemProv[Grootte],MATCH(tblGem[[#This Row],[Plaats]],tblGemProv[Gemeentenaam],0))</f>
        <v>Middelgroot</v>
      </c>
      <c r="H2150" s="59" t="str">
        <f>INDEX(tblGemProv[Provincie],MATCH(tblGem[[#This Row],[Plaats]],tblGemProv[Gemeentenaam],0))</f>
        <v>Overijssel</v>
      </c>
      <c r="I2150" s="68">
        <f>INDEX(tblGemProv[InwonerAantal],MATCH(tblGem[[#This Row],[Plaats]],tblGemProv[Gemeentenaam],0))</f>
        <v>72629</v>
      </c>
      <c r="J2150" s="69">
        <f>tblGem[[#This Row],[Aantal]]/INDEX($N$5:$N$16,MATCH(tblGem[[#This Row],[Prov]],$M$5:$M$16,0))*100000</f>
        <v>0.86843172520041234</v>
      </c>
      <c r="K2150" s="69">
        <f>tblGem[[#This Row],[Aantal]]/tblGem[[#This Row],[Inwoners]]*100000</f>
        <v>13.768604827272851</v>
      </c>
    </row>
    <row r="2151" spans="2:11" x14ac:dyDescent="0.3">
      <c r="B2151" s="63">
        <v>43915</v>
      </c>
      <c r="C2151" s="66" t="s">
        <v>12</v>
      </c>
      <c r="D2151" s="65">
        <v>13.5</v>
      </c>
      <c r="E2151" s="66">
        <v>28</v>
      </c>
      <c r="F2151" s="79">
        <f>tblGem[[#This Row],[Aantal]]-SUMIFS(tblGem[Aantal],tblGem[Datum],tblGem[[#This Row],[Datum]]-1,tblGem[Plaats],tblGem[[#This Row],[Plaats]])</f>
        <v>7</v>
      </c>
      <c r="G2151" s="59" t="str">
        <f>INDEX(tblGemProv[Grootte],MATCH(tblGem[[#This Row],[Plaats]],tblGemProv[Gemeentenaam],0))</f>
        <v>Groot</v>
      </c>
      <c r="H2151" s="59" t="str">
        <f>INDEX(tblGemProv[Provincie],MATCH(tblGem[[#This Row],[Plaats]],tblGemProv[Gemeentenaam],0))</f>
        <v>Flevoland</v>
      </c>
      <c r="I2151" s="68">
        <f>INDEX(tblGemProv[InwonerAantal],MATCH(tblGem[[#This Row],[Plaats]],tblGemProv[Gemeentenaam],0))</f>
        <v>203990</v>
      </c>
      <c r="J2151" s="69">
        <f>tblGem[[#This Row],[Aantal]]/INDEX($N$5:$N$16,MATCH(tblGem[[#This Row],[Prov]],$M$5:$M$16,0))*100000</f>
        <v>6.8015643598027555</v>
      </c>
      <c r="K2151" s="69">
        <f>tblGem[[#This Row],[Aantal]]/tblGem[[#This Row],[Inwoners]]*100000</f>
        <v>13.726163047208198</v>
      </c>
    </row>
    <row r="2152" spans="2:11" x14ac:dyDescent="0.3">
      <c r="B2152" s="63">
        <v>43915</v>
      </c>
      <c r="C2152" s="66" t="s">
        <v>13</v>
      </c>
      <c r="D2152" s="65">
        <v>19.8</v>
      </c>
      <c r="E2152" s="66">
        <v>22</v>
      </c>
      <c r="F2152" s="79">
        <f>tblGem[[#This Row],[Aantal]]-SUMIFS(tblGem[Aantal],tblGem[Datum],tblGem[[#This Row],[Datum]]-1,tblGem[Plaats],tblGem[[#This Row],[Plaats]])</f>
        <v>2</v>
      </c>
      <c r="G2152" s="59" t="str">
        <f>INDEX(tblGemProv[Grootte],MATCH(tblGem[[#This Row],[Plaats]],tblGemProv[Gemeentenaam],0))</f>
        <v>Groot</v>
      </c>
      <c r="H2152" s="59" t="str">
        <f>INDEX(tblGemProv[Provincie],MATCH(tblGem[[#This Row],[Plaats]],tblGemProv[Gemeentenaam],0))</f>
        <v>Zuid-Holland</v>
      </c>
      <c r="I2152" s="68">
        <f>INDEX(tblGemProv[InwonerAantal],MATCH(tblGem[[#This Row],[Plaats]],tblGemProv[Gemeentenaam],0))</f>
        <v>109682</v>
      </c>
      <c r="J2152" s="69">
        <f>tblGem[[#This Row],[Aantal]]/INDEX($N$5:$N$16,MATCH(tblGem[[#This Row],[Prov]],$M$5:$M$16,0))*100000</f>
        <v>0.60339933242092036</v>
      </c>
      <c r="K2152" s="69">
        <f>tblGem[[#This Row],[Aantal]]/tblGem[[#This Row],[Inwoners]]*100000</f>
        <v>20.057985813533669</v>
      </c>
    </row>
    <row r="2153" spans="2:11" x14ac:dyDescent="0.3">
      <c r="B2153" s="63">
        <v>43915</v>
      </c>
      <c r="C2153" s="66" t="s">
        <v>14</v>
      </c>
      <c r="D2153" s="65">
        <v>157.69999999999999</v>
      </c>
      <c r="E2153" s="66">
        <v>16</v>
      </c>
      <c r="F2153" s="79">
        <f>tblGem[[#This Row],[Aantal]]-SUMIFS(tblGem[Aantal],tblGem[Datum],tblGem[[#This Row],[Datum]]-1,tblGem[Plaats],tblGem[[#This Row],[Plaats]])</f>
        <v>1</v>
      </c>
      <c r="G2153" s="59" t="str">
        <f>INDEX(tblGemProv[Grootte],MATCH(tblGem[[#This Row],[Plaats]],tblGemProv[Gemeentenaam],0))</f>
        <v>Klein</v>
      </c>
      <c r="H2153" s="59" t="str">
        <f>INDEX(tblGemProv[Provincie],MATCH(tblGem[[#This Row],[Plaats]],tblGemProv[Gemeentenaam],0))</f>
        <v>Noord-Brabant</v>
      </c>
      <c r="I2153" s="68">
        <f>INDEX(tblGemProv[InwonerAantal],MATCH(tblGem[[#This Row],[Plaats]],tblGemProv[Gemeentenaam],0))</f>
        <v>10083</v>
      </c>
      <c r="J2153" s="69">
        <f>tblGem[[#This Row],[Aantal]]/INDEX($N$5:$N$16,MATCH(tblGem[[#This Row],[Prov]],$M$5:$M$16,0))*100000</f>
        <v>0.63283979739633889</v>
      </c>
      <c r="K2153" s="69">
        <f>tblGem[[#This Row],[Aantal]]/tblGem[[#This Row],[Inwoners]]*100000</f>
        <v>158.68293166716253</v>
      </c>
    </row>
    <row r="2154" spans="2:11" x14ac:dyDescent="0.3">
      <c r="B2154" s="63">
        <v>43915</v>
      </c>
      <c r="C2154" s="66" t="s">
        <v>15</v>
      </c>
      <c r="D2154" s="65">
        <v>63.2</v>
      </c>
      <c r="E2154" s="66">
        <v>35</v>
      </c>
      <c r="F2154" s="79">
        <f>tblGem[[#This Row],[Aantal]]-SUMIFS(tblGem[Aantal],tblGem[Datum],tblGem[[#This Row],[Datum]]-1,tblGem[Plaats],tblGem[[#This Row],[Plaats]])</f>
        <v>7</v>
      </c>
      <c r="G2154" s="59" t="str">
        <f>INDEX(tblGemProv[Grootte],MATCH(tblGem[[#This Row],[Plaats]],tblGemProv[Gemeentenaam],0))</f>
        <v>Middelgroot</v>
      </c>
      <c r="H2154" s="59" t="str">
        <f>INDEX(tblGemProv[Provincie],MATCH(tblGem[[#This Row],[Plaats]],tblGemProv[Gemeentenaam],0))</f>
        <v>Noord-Brabant</v>
      </c>
      <c r="I2154" s="68">
        <f>INDEX(tblGemProv[InwonerAantal],MATCH(tblGem[[#This Row],[Plaats]],tblGemProv[Gemeentenaam],0))</f>
        <v>54766</v>
      </c>
      <c r="J2154" s="69">
        <f>tblGem[[#This Row],[Aantal]]/INDEX($N$5:$N$16,MATCH(tblGem[[#This Row],[Prov]],$M$5:$M$16,0))*100000</f>
        <v>1.3843370568044913</v>
      </c>
      <c r="K2154" s="69">
        <f>tblGem[[#This Row],[Aantal]]/tblGem[[#This Row],[Inwoners]]*100000</f>
        <v>63.908264251542931</v>
      </c>
    </row>
    <row r="2155" spans="2:11" x14ac:dyDescent="0.3">
      <c r="B2155" s="63">
        <v>43915</v>
      </c>
      <c r="C2155" s="66" t="s">
        <v>16</v>
      </c>
      <c r="D2155" s="65">
        <v>0</v>
      </c>
      <c r="E2155" s="66">
        <v>0</v>
      </c>
      <c r="F2155" s="79">
        <f>tblGem[[#This Row],[Aantal]]-SUMIFS(tblGem[Aantal],tblGem[Datum],tblGem[[#This Row],[Datum]]-1,tblGem[Plaats],tblGem[[#This Row],[Plaats]])</f>
        <v>0</v>
      </c>
      <c r="G2155" s="59" t="str">
        <f>INDEX(tblGemProv[Grootte],MATCH(tblGem[[#This Row],[Plaats]],tblGemProv[Gemeentenaam],0))</f>
        <v>Klein</v>
      </c>
      <c r="H2155" s="59" t="str">
        <f>INDEX(tblGemProv[Provincie],MATCH(tblGem[[#This Row],[Plaats]],tblGemProv[Gemeentenaam],0))</f>
        <v>Friesland</v>
      </c>
      <c r="I2155" s="68">
        <f>INDEX(tblGemProv[InwonerAantal],MATCH(tblGem[[#This Row],[Plaats]],tblGemProv[Gemeentenaam],0))</f>
        <v>3654</v>
      </c>
      <c r="J2155" s="69">
        <f>tblGem[[#This Row],[Aantal]]/INDEX($N$5:$N$16,MATCH(tblGem[[#This Row],[Prov]],$M$5:$M$16,0))*100000</f>
        <v>0</v>
      </c>
      <c r="K2155" s="69">
        <f>tblGem[[#This Row],[Aantal]]/tblGem[[#This Row],[Inwoners]]*100000</f>
        <v>0</v>
      </c>
    </row>
    <row r="2156" spans="2:11" x14ac:dyDescent="0.3">
      <c r="B2156" s="63">
        <v>43915</v>
      </c>
      <c r="C2156" s="66" t="s">
        <v>17</v>
      </c>
      <c r="D2156" s="65">
        <v>30.1</v>
      </c>
      <c r="E2156" s="66">
        <v>47</v>
      </c>
      <c r="F2156" s="79">
        <f>tblGem[[#This Row],[Aantal]]-SUMIFS(tblGem[Aantal],tblGem[Datum],tblGem[[#This Row],[Datum]]-1,tblGem[Plaats],tblGem[[#This Row],[Plaats]])</f>
        <v>3</v>
      </c>
      <c r="G2156" s="59" t="str">
        <f>INDEX(tblGemProv[Grootte],MATCH(tblGem[[#This Row],[Plaats]],tblGemProv[Gemeentenaam],0))</f>
        <v>Groot</v>
      </c>
      <c r="H2156" s="59" t="str">
        <f>INDEX(tblGemProv[Provincie],MATCH(tblGem[[#This Row],[Plaats]],tblGemProv[Gemeentenaam],0))</f>
        <v>Utrecht</v>
      </c>
      <c r="I2156" s="68">
        <f>INDEX(tblGemProv[InwonerAantal],MATCH(tblGem[[#This Row],[Plaats]],tblGemProv[Gemeentenaam],0))</f>
        <v>155226</v>
      </c>
      <c r="J2156" s="69">
        <f>tblGem[[#This Row],[Aantal]]/INDEX($N$5:$N$16,MATCH(tblGem[[#This Row],[Prov]],$M$5:$M$16,0))*100000</f>
        <v>3.5324587867281765</v>
      </c>
      <c r="K2156" s="69">
        <f>tblGem[[#This Row],[Aantal]]/tblGem[[#This Row],[Inwoners]]*100000</f>
        <v>30.278432736783788</v>
      </c>
    </row>
    <row r="2157" spans="2:11" x14ac:dyDescent="0.3">
      <c r="B2157" s="63">
        <v>43915</v>
      </c>
      <c r="C2157" s="66" t="s">
        <v>18</v>
      </c>
      <c r="D2157" s="65">
        <v>38.5</v>
      </c>
      <c r="E2157" s="66">
        <v>35</v>
      </c>
      <c r="F2157" s="79">
        <f>tblGem[[#This Row],[Aantal]]-SUMIFS(tblGem[Aantal],tblGem[Datum],tblGem[[#This Row],[Datum]]-1,tblGem[Plaats],tblGem[[#This Row],[Plaats]])</f>
        <v>2</v>
      </c>
      <c r="G2157" s="59" t="str">
        <f>INDEX(tblGemProv[Grootte],MATCH(tblGem[[#This Row],[Plaats]],tblGemProv[Gemeentenaam],0))</f>
        <v>Middelgroot</v>
      </c>
      <c r="H2157" s="59" t="str">
        <f>INDEX(tblGemProv[Provincie],MATCH(tblGem[[#This Row],[Plaats]],tblGemProv[Gemeentenaam],0))</f>
        <v>Noord-Holland</v>
      </c>
      <c r="I2157" s="68">
        <f>INDEX(tblGemProv[InwonerAantal],MATCH(tblGem[[#This Row],[Plaats]],tblGemProv[Gemeentenaam],0))</f>
        <v>89870</v>
      </c>
      <c r="J2157" s="69">
        <f>tblGem[[#This Row],[Aantal]]/INDEX($N$5:$N$16,MATCH(tblGem[[#This Row],[Prov]],$M$5:$M$16,0))*100000</f>
        <v>1.2362327819264181</v>
      </c>
      <c r="K2157" s="69">
        <f>tblGem[[#This Row],[Aantal]]/tblGem[[#This Row],[Inwoners]]*100000</f>
        <v>38.945142984310671</v>
      </c>
    </row>
    <row r="2158" spans="2:11" x14ac:dyDescent="0.3">
      <c r="B2158" s="63">
        <v>43915</v>
      </c>
      <c r="C2158" s="66" t="s">
        <v>19</v>
      </c>
      <c r="D2158" s="65">
        <v>34.4</v>
      </c>
      <c r="E2158" s="66">
        <v>297</v>
      </c>
      <c r="F2158" s="79">
        <f>tblGem[[#This Row],[Aantal]]-SUMIFS(tblGem[Aantal],tblGem[Datum],tblGem[[#This Row],[Datum]]-1,tblGem[Plaats],tblGem[[#This Row],[Plaats]])</f>
        <v>47</v>
      </c>
      <c r="G2158" s="59" t="str">
        <f>INDEX(tblGemProv[Grootte],MATCH(tblGem[[#This Row],[Plaats]],tblGemProv[Gemeentenaam],0))</f>
        <v>Groot</v>
      </c>
      <c r="H2158" s="59" t="str">
        <f>INDEX(tblGemProv[Provincie],MATCH(tblGem[[#This Row],[Plaats]],tblGemProv[Gemeentenaam],0))</f>
        <v>Noord-Holland</v>
      </c>
      <c r="I2158" s="68">
        <f>INDEX(tblGemProv[InwonerAantal],MATCH(tblGem[[#This Row],[Plaats]],tblGemProv[Gemeentenaam],0))</f>
        <v>854047</v>
      </c>
      <c r="J2158" s="69">
        <f>tblGem[[#This Row],[Aantal]]/INDEX($N$5:$N$16,MATCH(tblGem[[#This Row],[Prov]],$M$5:$M$16,0))*100000</f>
        <v>10.490318178061319</v>
      </c>
      <c r="K2158" s="69">
        <f>tblGem[[#This Row],[Aantal]]/tblGem[[#This Row],[Inwoners]]*100000</f>
        <v>34.77560368457474</v>
      </c>
    </row>
    <row r="2159" spans="2:11" x14ac:dyDescent="0.3">
      <c r="B2159" s="63">
        <v>43915</v>
      </c>
      <c r="C2159" s="66" t="s">
        <v>20</v>
      </c>
      <c r="D2159" s="65">
        <v>20.9</v>
      </c>
      <c r="E2159" s="66">
        <v>34</v>
      </c>
      <c r="F2159" s="79">
        <f>tblGem[[#This Row],[Aantal]]-SUMIFS(tblGem[Aantal],tblGem[Datum],tblGem[[#This Row],[Datum]]-1,tblGem[Plaats],tblGem[[#This Row],[Plaats]])</f>
        <v>5</v>
      </c>
      <c r="G2159" s="59" t="str">
        <f>INDEX(tblGemProv[Grootte],MATCH(tblGem[[#This Row],[Plaats]],tblGemProv[Gemeentenaam],0))</f>
        <v>Groot</v>
      </c>
      <c r="H2159" s="59" t="str">
        <f>INDEX(tblGemProv[Provincie],MATCH(tblGem[[#This Row],[Plaats]],tblGemProv[Gemeentenaam],0))</f>
        <v>Gelderland</v>
      </c>
      <c r="I2159" s="68">
        <f>INDEX(tblGemProv[InwonerAantal],MATCH(tblGem[[#This Row],[Plaats]],tblGemProv[Gemeentenaam],0))</f>
        <v>161156</v>
      </c>
      <c r="J2159" s="69">
        <f>tblGem[[#This Row],[Aantal]]/INDEX($N$5:$N$16,MATCH(tblGem[[#This Row],[Prov]],$M$5:$M$16,0))*100000</f>
        <v>1.6504029167473666</v>
      </c>
      <c r="K2159" s="69">
        <f>tblGem[[#This Row],[Aantal]]/tblGem[[#This Row],[Inwoners]]*100000</f>
        <v>21.097570056342924</v>
      </c>
    </row>
    <row r="2160" spans="2:11" x14ac:dyDescent="0.3">
      <c r="B2160" s="63">
        <v>43915</v>
      </c>
      <c r="C2160" s="66" t="s">
        <v>21</v>
      </c>
      <c r="D2160" s="65">
        <v>0</v>
      </c>
      <c r="E2160" s="66">
        <v>0</v>
      </c>
      <c r="F2160" s="79">
        <f>tblGem[[#This Row],[Aantal]]-SUMIFS(tblGem[Aantal],tblGem[Datum],tblGem[[#This Row],[Datum]]-1,tblGem[Plaats],tblGem[[#This Row],[Plaats]])</f>
        <v>0</v>
      </c>
      <c r="G2160" s="59" t="str">
        <f>INDEX(tblGemProv[Grootte],MATCH(tblGem[[#This Row],[Plaats]],tblGemProv[Gemeentenaam],0))</f>
        <v>Klein</v>
      </c>
      <c r="H2160" s="59" t="str">
        <f>INDEX(tblGemProv[Provincie],MATCH(tblGem[[#This Row],[Plaats]],tblGemProv[Gemeentenaam],0))</f>
        <v>Groningen</v>
      </c>
      <c r="I2160" s="68">
        <f>INDEX(tblGemProv[InwonerAantal],MATCH(tblGem[[#This Row],[Plaats]],tblGemProv[Gemeentenaam],0))</f>
        <v>11801</v>
      </c>
      <c r="J2160" s="69">
        <f>tblGem[[#This Row],[Aantal]]/INDEX($N$5:$N$16,MATCH(tblGem[[#This Row],[Prov]],$M$5:$M$16,0))*100000</f>
        <v>0</v>
      </c>
      <c r="K2160" s="69">
        <f>tblGem[[#This Row],[Aantal]]/tblGem[[#This Row],[Inwoners]]*100000</f>
        <v>0</v>
      </c>
    </row>
    <row r="2161" spans="2:11" x14ac:dyDescent="0.3">
      <c r="B2161" s="63">
        <v>43915</v>
      </c>
      <c r="C2161" s="66" t="s">
        <v>22</v>
      </c>
      <c r="D2161" s="65">
        <v>15.7</v>
      </c>
      <c r="E2161" s="66">
        <v>25</v>
      </c>
      <c r="F2161" s="79">
        <f>tblGem[[#This Row],[Aantal]]-SUMIFS(tblGem[Aantal],tblGem[Datum],tblGem[[#This Row],[Datum]]-1,tblGem[Plaats],tblGem[[#This Row],[Plaats]])</f>
        <v>2</v>
      </c>
      <c r="G2161" s="59" t="str">
        <f>INDEX(tblGemProv[Grootte],MATCH(tblGem[[#This Row],[Plaats]],tblGemProv[Gemeentenaam],0))</f>
        <v>Groot</v>
      </c>
      <c r="H2161" s="59" t="str">
        <f>INDEX(tblGemProv[Provincie],MATCH(tblGem[[#This Row],[Plaats]],tblGemProv[Gemeentenaam],0))</f>
        <v>Gelderland</v>
      </c>
      <c r="I2161" s="68">
        <f>INDEX(tblGemProv[InwonerAantal],MATCH(tblGem[[#This Row],[Plaats]],tblGemProv[Gemeentenaam],0))</f>
        <v>157223</v>
      </c>
      <c r="J2161" s="69">
        <f>tblGem[[#This Row],[Aantal]]/INDEX($N$5:$N$16,MATCH(tblGem[[#This Row],[Prov]],$M$5:$M$16,0))*100000</f>
        <v>1.2135315564318871</v>
      </c>
      <c r="K2161" s="69">
        <f>tblGem[[#This Row],[Aantal]]/tblGem[[#This Row],[Inwoners]]*100000</f>
        <v>15.900981408572537</v>
      </c>
    </row>
    <row r="2162" spans="2:11" x14ac:dyDescent="0.3">
      <c r="B2162" s="63">
        <v>43915</v>
      </c>
      <c r="C2162" s="66" t="s">
        <v>23</v>
      </c>
      <c r="D2162" s="65">
        <v>7.4</v>
      </c>
      <c r="E2162" s="66">
        <v>5</v>
      </c>
      <c r="F2162" s="79">
        <f>tblGem[[#This Row],[Aantal]]-SUMIFS(tblGem[Aantal],tblGem[Datum],tblGem[[#This Row],[Datum]]-1,tblGem[Plaats],tblGem[[#This Row],[Plaats]])</f>
        <v>0</v>
      </c>
      <c r="G2162" s="59" t="str">
        <f>INDEX(tblGemProv[Grootte],MATCH(tblGem[[#This Row],[Plaats]],tblGemProv[Gemeentenaam],0))</f>
        <v>Middelgroot</v>
      </c>
      <c r="H2162" s="59" t="str">
        <f>INDEX(tblGemProv[Provincie],MATCH(tblGem[[#This Row],[Plaats]],tblGemProv[Gemeentenaam],0))</f>
        <v>Drenthe</v>
      </c>
      <c r="I2162" s="68">
        <f>INDEX(tblGemProv[InwonerAantal],MATCH(tblGem[[#This Row],[Plaats]],tblGemProv[Gemeentenaam],0))</f>
        <v>67708</v>
      </c>
      <c r="J2162" s="69">
        <f>tblGem[[#This Row],[Aantal]]/INDEX($N$5:$N$16,MATCH(tblGem[[#This Row],[Prov]],$M$5:$M$16,0))*100000</f>
        <v>1.016053647632595</v>
      </c>
      <c r="K2162" s="69">
        <f>tblGem[[#This Row],[Aantal]]/tblGem[[#This Row],[Inwoners]]*100000</f>
        <v>7.3846517398239495</v>
      </c>
    </row>
    <row r="2163" spans="2:11" x14ac:dyDescent="0.3">
      <c r="B2163" s="63">
        <v>43915</v>
      </c>
      <c r="C2163" s="66" t="s">
        <v>24</v>
      </c>
      <c r="D2163" s="65">
        <v>35.9</v>
      </c>
      <c r="E2163" s="66">
        <v>6</v>
      </c>
      <c r="F2163" s="79">
        <f>tblGem[[#This Row],[Aantal]]-SUMIFS(tblGem[Aantal],tblGem[Datum],tblGem[[#This Row],[Datum]]-1,tblGem[Plaats],tblGem[[#This Row],[Plaats]])</f>
        <v>0</v>
      </c>
      <c r="G2163" s="59" t="str">
        <f>INDEX(tblGemProv[Grootte],MATCH(tblGem[[#This Row],[Plaats]],tblGemProv[Gemeentenaam],0))</f>
        <v>Klein</v>
      </c>
      <c r="H2163" s="59" t="str">
        <f>INDEX(tblGemProv[Provincie],MATCH(tblGem[[#This Row],[Plaats]],tblGemProv[Gemeentenaam],0))</f>
        <v>Noord-Brabant</v>
      </c>
      <c r="I2163" s="68">
        <f>INDEX(tblGemProv[InwonerAantal],MATCH(tblGem[[#This Row],[Plaats]],tblGemProv[Gemeentenaam],0))</f>
        <v>16719</v>
      </c>
      <c r="J2163" s="69">
        <f>tblGem[[#This Row],[Aantal]]/INDEX($N$5:$N$16,MATCH(tblGem[[#This Row],[Prov]],$M$5:$M$16,0))*100000</f>
        <v>0.23731492402362706</v>
      </c>
      <c r="K2163" s="69">
        <f>tblGem[[#This Row],[Aantal]]/tblGem[[#This Row],[Inwoners]]*100000</f>
        <v>35.887313834559485</v>
      </c>
    </row>
    <row r="2164" spans="2:11" x14ac:dyDescent="0.3">
      <c r="B2164" s="63">
        <v>43915</v>
      </c>
      <c r="C2164" s="66" t="s">
        <v>25</v>
      </c>
      <c r="D2164" s="65">
        <v>29.2</v>
      </c>
      <c r="E2164" s="66">
        <v>2</v>
      </c>
      <c r="F2164" s="79">
        <f>tblGem[[#This Row],[Aantal]]-SUMIFS(tblGem[Aantal],tblGem[Datum],tblGem[[#This Row],[Datum]]-1,tblGem[Plaats],tblGem[[#This Row],[Plaats]])</f>
        <v>1</v>
      </c>
      <c r="G2164" s="59" t="str">
        <f>INDEX(tblGemProv[Grootte],MATCH(tblGem[[#This Row],[Plaats]],tblGemProv[Gemeentenaam],0))</f>
        <v>Klein</v>
      </c>
      <c r="H2164" s="59" t="str">
        <f>INDEX(tblGemProv[Provincie],MATCH(tblGem[[#This Row],[Plaats]],tblGemProv[Gemeentenaam],0))</f>
        <v>Noord-Brabant</v>
      </c>
      <c r="I2164" s="68">
        <f>INDEX(tblGemProv[InwonerAantal],MATCH(tblGem[[#This Row],[Plaats]],tblGemProv[Gemeentenaam],0))</f>
        <v>6799</v>
      </c>
      <c r="J2164" s="69">
        <f>tblGem[[#This Row],[Aantal]]/INDEX($N$5:$N$16,MATCH(tblGem[[#This Row],[Prov]],$M$5:$M$16,0))*100000</f>
        <v>7.9104974674542361E-2</v>
      </c>
      <c r="K2164" s="69">
        <f>tblGem[[#This Row],[Aantal]]/tblGem[[#This Row],[Inwoners]]*100000</f>
        <v>29.416090601559052</v>
      </c>
    </row>
    <row r="2165" spans="2:11" x14ac:dyDescent="0.3">
      <c r="B2165" s="63">
        <v>43915</v>
      </c>
      <c r="C2165" s="66" t="s">
        <v>26</v>
      </c>
      <c r="D2165" s="65">
        <v>16.2</v>
      </c>
      <c r="E2165" s="66">
        <v>4</v>
      </c>
      <c r="F2165" s="79">
        <f>tblGem[[#This Row],[Aantal]]-SUMIFS(tblGem[Aantal],tblGem[Datum],tblGem[[#This Row],[Datum]]-1,tblGem[Plaats],tblGem[[#This Row],[Plaats]])</f>
        <v>2</v>
      </c>
      <c r="G2165" s="59" t="str">
        <f>INDEX(tblGemProv[Grootte],MATCH(tblGem[[#This Row],[Plaats]],tblGemProv[Gemeentenaam],0))</f>
        <v>Klein</v>
      </c>
      <c r="H2165" s="59" t="str">
        <f>INDEX(tblGemProv[Provincie],MATCH(tblGem[[#This Row],[Plaats]],tblGemProv[Gemeentenaam],0))</f>
        <v>Utrecht</v>
      </c>
      <c r="I2165" s="68">
        <f>INDEX(tblGemProv[InwonerAantal],MATCH(tblGem[[#This Row],[Plaats]],tblGemProv[Gemeentenaam],0))</f>
        <v>24630</v>
      </c>
      <c r="J2165" s="69">
        <f>tblGem[[#This Row],[Aantal]]/INDEX($N$5:$N$16,MATCH(tblGem[[#This Row],[Prov]],$M$5:$M$16,0))*100000</f>
        <v>0.30063479035984481</v>
      </c>
      <c r="K2165" s="69">
        <f>tblGem[[#This Row],[Aantal]]/tblGem[[#This Row],[Inwoners]]*100000</f>
        <v>16.240357287860331</v>
      </c>
    </row>
    <row r="2166" spans="2:11" x14ac:dyDescent="0.3">
      <c r="B2166" s="63">
        <v>43915</v>
      </c>
      <c r="C2166" s="66" t="s">
        <v>27</v>
      </c>
      <c r="D2166" s="65">
        <v>32.9</v>
      </c>
      <c r="E2166" s="66">
        <v>16</v>
      </c>
      <c r="F2166" s="79">
        <f>tblGem[[#This Row],[Aantal]]-SUMIFS(tblGem[Aantal],tblGem[Datum],tblGem[[#This Row],[Datum]]-1,tblGem[Plaats],tblGem[[#This Row],[Plaats]])</f>
        <v>1</v>
      </c>
      <c r="G2166" s="59" t="str">
        <f>INDEX(tblGemProv[Grootte],MATCH(tblGem[[#This Row],[Plaats]],tblGemProv[Gemeentenaam],0))</f>
        <v>Klein</v>
      </c>
      <c r="H2166" s="59" t="str">
        <f>INDEX(tblGemProv[Provincie],MATCH(tblGem[[#This Row],[Plaats]],tblGemProv[Gemeentenaam],0))</f>
        <v>Zuid-Holland</v>
      </c>
      <c r="I2166" s="68">
        <f>INDEX(tblGemProv[InwonerAantal],MATCH(tblGem[[#This Row],[Plaats]],tblGemProv[Gemeentenaam],0))</f>
        <v>48477</v>
      </c>
      <c r="J2166" s="69">
        <f>tblGem[[#This Row],[Aantal]]/INDEX($N$5:$N$16,MATCH(tblGem[[#This Row],[Prov]],$M$5:$M$16,0))*100000</f>
        <v>0.43883587812430574</v>
      </c>
      <c r="K2166" s="69">
        <f>tblGem[[#This Row],[Aantal]]/tblGem[[#This Row],[Inwoners]]*100000</f>
        <v>33.005342739856012</v>
      </c>
    </row>
    <row r="2167" spans="2:11" x14ac:dyDescent="0.3">
      <c r="B2167" s="63">
        <v>43915</v>
      </c>
      <c r="C2167" s="66" t="s">
        <v>28</v>
      </c>
      <c r="D2167" s="65">
        <v>22.4</v>
      </c>
      <c r="E2167" s="66">
        <v>13</v>
      </c>
      <c r="F2167" s="79">
        <f>tblGem[[#This Row],[Aantal]]-SUMIFS(tblGem[Aantal],tblGem[Datum],tblGem[[#This Row],[Datum]]-1,tblGem[Plaats],tblGem[[#This Row],[Plaats]])</f>
        <v>1</v>
      </c>
      <c r="G2167" s="59" t="str">
        <f>INDEX(tblGemProv[Grootte],MATCH(tblGem[[#This Row],[Plaats]],tblGemProv[Gemeentenaam],0))</f>
        <v>Middelgroot</v>
      </c>
      <c r="H2167" s="59" t="str">
        <f>INDEX(tblGemProv[Provincie],MATCH(tblGem[[#This Row],[Plaats]],tblGemProv[Gemeentenaam],0))</f>
        <v>Gelderland</v>
      </c>
      <c r="I2167" s="68">
        <f>INDEX(tblGemProv[InwonerAantal],MATCH(tblGem[[#This Row],[Plaats]],tblGemProv[Gemeentenaam],0))</f>
        <v>57339</v>
      </c>
      <c r="J2167" s="69">
        <f>tblGem[[#This Row],[Aantal]]/INDEX($N$5:$N$16,MATCH(tblGem[[#This Row],[Prov]],$M$5:$M$16,0))*100000</f>
        <v>0.63103640934458127</v>
      </c>
      <c r="K2167" s="69">
        <f>tblGem[[#This Row],[Aantal]]/tblGem[[#This Row],[Inwoners]]*100000</f>
        <v>22.672177749873558</v>
      </c>
    </row>
    <row r="2168" spans="2:11" x14ac:dyDescent="0.3">
      <c r="B2168" s="63">
        <v>43915</v>
      </c>
      <c r="C2168" s="66" t="s">
        <v>29</v>
      </c>
      <c r="D2168" s="65">
        <v>81.599999999999994</v>
      </c>
      <c r="E2168" s="66">
        <v>13</v>
      </c>
      <c r="F2168" s="79">
        <f>tblGem[[#This Row],[Aantal]]-SUMIFS(tblGem[Aantal],tblGem[Datum],tblGem[[#This Row],[Datum]]-1,tblGem[Plaats],tblGem[[#This Row],[Plaats]])</f>
        <v>4</v>
      </c>
      <c r="G2168" s="59" t="str">
        <f>INDEX(tblGemProv[Grootte],MATCH(tblGem[[#This Row],[Plaats]],tblGemProv[Gemeentenaam],0))</f>
        <v>Klein</v>
      </c>
      <c r="H2168" s="59" t="str">
        <f>INDEX(tblGemProv[Provincie],MATCH(tblGem[[#This Row],[Plaats]],tblGemProv[Gemeentenaam],0))</f>
        <v>Limburg</v>
      </c>
      <c r="I2168" s="68">
        <f>INDEX(tblGemProv[InwonerAantal],MATCH(tblGem[[#This Row],[Plaats]],tblGemProv[Gemeentenaam],0))</f>
        <v>15895</v>
      </c>
      <c r="J2168" s="69">
        <f>tblGem[[#This Row],[Aantal]]/INDEX($N$5:$N$16,MATCH(tblGem[[#This Row],[Prov]],$M$5:$M$16,0))*100000</f>
        <v>1.1636254271847961</v>
      </c>
      <c r="K2168" s="69">
        <f>tblGem[[#This Row],[Aantal]]/tblGem[[#This Row],[Inwoners]]*100000</f>
        <v>81.786725385341299</v>
      </c>
    </row>
    <row r="2169" spans="2:11" x14ac:dyDescent="0.3">
      <c r="B2169" s="63">
        <v>43915</v>
      </c>
      <c r="C2169" s="66" t="s">
        <v>30</v>
      </c>
      <c r="D2169" s="65">
        <v>84</v>
      </c>
      <c r="E2169" s="66">
        <v>30</v>
      </c>
      <c r="F2169" s="79">
        <f>tblGem[[#This Row],[Aantal]]-SUMIFS(tblGem[Aantal],tblGem[Datum],tblGem[[#This Row],[Datum]]-1,tblGem[Plaats],tblGem[[#This Row],[Plaats]])</f>
        <v>1</v>
      </c>
      <c r="G2169" s="59" t="str">
        <f>INDEX(tblGemProv[Grootte],MATCH(tblGem[[#This Row],[Plaats]],tblGemProv[Gemeentenaam],0))</f>
        <v>Klein</v>
      </c>
      <c r="H2169" s="59" t="str">
        <f>INDEX(tblGemProv[Provincie],MATCH(tblGem[[#This Row],[Plaats]],tblGemProv[Gemeentenaam],0))</f>
        <v>Limburg</v>
      </c>
      <c r="I2169" s="68">
        <f>INDEX(tblGemProv[InwonerAantal],MATCH(tblGem[[#This Row],[Plaats]],tblGemProv[Gemeentenaam],0))</f>
        <v>35969</v>
      </c>
      <c r="J2169" s="69">
        <f>tblGem[[#This Row],[Aantal]]/INDEX($N$5:$N$16,MATCH(tblGem[[#This Row],[Prov]],$M$5:$M$16,0))*100000</f>
        <v>2.6852894473495299</v>
      </c>
      <c r="K2169" s="69">
        <f>tblGem[[#This Row],[Aantal]]/tblGem[[#This Row],[Inwoners]]*100000</f>
        <v>83.405154438544301</v>
      </c>
    </row>
    <row r="2170" spans="2:11" x14ac:dyDescent="0.3">
      <c r="B2170" s="63">
        <v>43915</v>
      </c>
      <c r="C2170" s="66" t="s">
        <v>31</v>
      </c>
      <c r="D2170" s="65">
        <v>20.5</v>
      </c>
      <c r="E2170" s="66">
        <v>2</v>
      </c>
      <c r="F2170" s="79">
        <f>tblGem[[#This Row],[Aantal]]-SUMIFS(tblGem[Aantal],tblGem[Datum],tblGem[[#This Row],[Datum]]-1,tblGem[Plaats],tblGem[[#This Row],[Plaats]])</f>
        <v>1</v>
      </c>
      <c r="G2170" s="59" t="str">
        <f>INDEX(tblGemProv[Grootte],MATCH(tblGem[[#This Row],[Plaats]],tblGemProv[Gemeentenaam],0))</f>
        <v>Klein</v>
      </c>
      <c r="H2170" s="59" t="str">
        <f>INDEX(tblGemProv[Provincie],MATCH(tblGem[[#This Row],[Plaats]],tblGemProv[Gemeentenaam],0))</f>
        <v>Noord-Holland</v>
      </c>
      <c r="I2170" s="68">
        <f>INDEX(tblGemProv[InwonerAantal],MATCH(tblGem[[#This Row],[Plaats]],tblGemProv[Gemeentenaam],0))</f>
        <v>9550</v>
      </c>
      <c r="J2170" s="69">
        <f>tblGem[[#This Row],[Aantal]]/INDEX($N$5:$N$16,MATCH(tblGem[[#This Row],[Prov]],$M$5:$M$16,0))*100000</f>
        <v>7.0641873252938178E-2</v>
      </c>
      <c r="K2170" s="69">
        <f>tblGem[[#This Row],[Aantal]]/tblGem[[#This Row],[Inwoners]]*100000</f>
        <v>20.94240837696335</v>
      </c>
    </row>
    <row r="2171" spans="2:11" x14ac:dyDescent="0.3">
      <c r="B2171" s="63">
        <v>43915</v>
      </c>
      <c r="C2171" s="66" t="s">
        <v>32</v>
      </c>
      <c r="D2171" s="65">
        <v>51.8</v>
      </c>
      <c r="E2171" s="66">
        <v>7</v>
      </c>
      <c r="F2171" s="79">
        <f>tblGem[[#This Row],[Aantal]]-SUMIFS(tblGem[Aantal],tblGem[Datum],tblGem[[#This Row],[Datum]]-1,tblGem[Plaats],tblGem[[#This Row],[Plaats]])</f>
        <v>1</v>
      </c>
      <c r="G2171" s="59" t="str">
        <f>INDEX(tblGemProv[Grootte],MATCH(tblGem[[#This Row],[Plaats]],tblGemProv[Gemeentenaam],0))</f>
        <v>Klein</v>
      </c>
      <c r="H2171" s="59" t="str">
        <f>INDEX(tblGemProv[Provincie],MATCH(tblGem[[#This Row],[Plaats]],tblGemProv[Gemeentenaam],0))</f>
        <v>Limburg</v>
      </c>
      <c r="I2171" s="68">
        <f>INDEX(tblGemProv[InwonerAantal],MATCH(tblGem[[#This Row],[Plaats]],tblGemProv[Gemeentenaam],0))</f>
        <v>13444</v>
      </c>
      <c r="J2171" s="69">
        <f>tblGem[[#This Row],[Aantal]]/INDEX($N$5:$N$16,MATCH(tblGem[[#This Row],[Prov]],$M$5:$M$16,0))*100000</f>
        <v>0.62656753771489038</v>
      </c>
      <c r="K2171" s="69">
        <f>tblGem[[#This Row],[Aantal]]/tblGem[[#This Row],[Inwoners]]*100000</f>
        <v>52.06783695328771</v>
      </c>
    </row>
    <row r="2172" spans="2:11" x14ac:dyDescent="0.3">
      <c r="B2172" s="63">
        <v>43915</v>
      </c>
      <c r="C2172" s="66" t="s">
        <v>33</v>
      </c>
      <c r="D2172" s="65">
        <v>106.3</v>
      </c>
      <c r="E2172" s="66">
        <v>37</v>
      </c>
      <c r="F2172" s="79">
        <f>tblGem[[#This Row],[Aantal]]-SUMIFS(tblGem[Aantal],tblGem[Datum],tblGem[[#This Row],[Datum]]-1,tblGem[Plaats],tblGem[[#This Row],[Plaats]])</f>
        <v>2</v>
      </c>
      <c r="G2172" s="59" t="str">
        <f>INDEX(tblGemProv[Grootte],MATCH(tblGem[[#This Row],[Plaats]],tblGemProv[Gemeentenaam],0))</f>
        <v>Klein</v>
      </c>
      <c r="H2172" s="59" t="str">
        <f>INDEX(tblGemProv[Provincie],MATCH(tblGem[[#This Row],[Plaats]],tblGemProv[Gemeentenaam],0))</f>
        <v>Gelderland</v>
      </c>
      <c r="I2172" s="68">
        <f>INDEX(tblGemProv[InwonerAantal],MATCH(tblGem[[#This Row],[Plaats]],tblGemProv[Gemeentenaam],0))</f>
        <v>34748</v>
      </c>
      <c r="J2172" s="69">
        <f>tblGem[[#This Row],[Aantal]]/INDEX($N$5:$N$16,MATCH(tblGem[[#This Row],[Prov]],$M$5:$M$16,0))*100000</f>
        <v>1.796026703519193</v>
      </c>
      <c r="K2172" s="69">
        <f>tblGem[[#This Row],[Aantal]]/tblGem[[#This Row],[Inwoners]]*100000</f>
        <v>106.48094854380109</v>
      </c>
    </row>
    <row r="2173" spans="2:11" x14ac:dyDescent="0.3">
      <c r="B2173" s="63">
        <v>43915</v>
      </c>
      <c r="C2173" s="66" t="s">
        <v>34</v>
      </c>
      <c r="D2173" s="65">
        <v>54.1</v>
      </c>
      <c r="E2173" s="66">
        <v>10</v>
      </c>
      <c r="F2173" s="79">
        <f>tblGem[[#This Row],[Aantal]]-SUMIFS(tblGem[Aantal],tblGem[Datum],tblGem[[#This Row],[Datum]]-1,tblGem[Plaats],tblGem[[#This Row],[Plaats]])</f>
        <v>5</v>
      </c>
      <c r="G2173" s="59" t="str">
        <f>INDEX(tblGemProv[Grootte],MATCH(tblGem[[#This Row],[Plaats]],tblGemProv[Gemeentenaam],0))</f>
        <v>Klein</v>
      </c>
      <c r="H2173" s="59" t="str">
        <f>INDEX(tblGemProv[Provincie],MATCH(tblGem[[#This Row],[Plaats]],tblGemProv[Gemeentenaam],0))</f>
        <v>Noord-Brabant</v>
      </c>
      <c r="I2173" s="68">
        <f>INDEX(tblGemProv[InwonerAantal],MATCH(tblGem[[#This Row],[Plaats]],tblGemProv[Gemeentenaam],0))</f>
        <v>18398</v>
      </c>
      <c r="J2173" s="69">
        <f>tblGem[[#This Row],[Aantal]]/INDEX($N$5:$N$16,MATCH(tblGem[[#This Row],[Prov]],$M$5:$M$16,0))*100000</f>
        <v>0.3955248733727118</v>
      </c>
      <c r="K2173" s="69">
        <f>tblGem[[#This Row],[Aantal]]/tblGem[[#This Row],[Inwoners]]*100000</f>
        <v>54.353734101532773</v>
      </c>
    </row>
    <row r="2174" spans="2:11" x14ac:dyDescent="0.3">
      <c r="B2174" s="63">
        <v>43915</v>
      </c>
      <c r="C2174" s="66" t="s">
        <v>35</v>
      </c>
      <c r="D2174" s="65">
        <v>7.6</v>
      </c>
      <c r="E2174" s="66">
        <v>1</v>
      </c>
      <c r="F2174" s="79">
        <f>tblGem[[#This Row],[Aantal]]-SUMIFS(tblGem[Aantal],tblGem[Datum],tblGem[[#This Row],[Datum]]-1,tblGem[Plaats],tblGem[[#This Row],[Plaats]])</f>
        <v>0</v>
      </c>
      <c r="G2174" s="59" t="str">
        <f>INDEX(tblGemProv[Grootte],MATCH(tblGem[[#This Row],[Plaats]],tblGemProv[Gemeentenaam],0))</f>
        <v>Klein</v>
      </c>
      <c r="H2174" s="59" t="str">
        <f>INDEX(tblGemProv[Provincie],MATCH(tblGem[[#This Row],[Plaats]],tblGemProv[Gemeentenaam],0))</f>
        <v>Limburg</v>
      </c>
      <c r="I2174" s="68">
        <f>INDEX(tblGemProv[InwonerAantal],MATCH(tblGem[[#This Row],[Plaats]],tblGemProv[Gemeentenaam],0))</f>
        <v>13106</v>
      </c>
      <c r="J2174" s="69">
        <f>tblGem[[#This Row],[Aantal]]/INDEX($N$5:$N$16,MATCH(tblGem[[#This Row],[Prov]],$M$5:$M$16,0))*100000</f>
        <v>8.9509648244984322E-2</v>
      </c>
      <c r="K2174" s="69">
        <f>tblGem[[#This Row],[Aantal]]/tblGem[[#This Row],[Inwoners]]*100000</f>
        <v>7.6300930871356627</v>
      </c>
    </row>
    <row r="2175" spans="2:11" x14ac:dyDescent="0.3">
      <c r="B2175" s="63">
        <v>43915</v>
      </c>
      <c r="C2175" s="66" t="s">
        <v>36</v>
      </c>
      <c r="D2175" s="65">
        <v>40</v>
      </c>
      <c r="E2175" s="66">
        <v>12</v>
      </c>
      <c r="F2175" s="79">
        <f>tblGem[[#This Row],[Aantal]]-SUMIFS(tblGem[Aantal],tblGem[Datum],tblGem[[#This Row],[Datum]]-1,tblGem[Plaats],tblGem[[#This Row],[Plaats]])</f>
        <v>0</v>
      </c>
      <c r="G2175" s="59" t="str">
        <f>INDEX(tblGemProv[Grootte],MATCH(tblGem[[#This Row],[Plaats]],tblGemProv[Gemeentenaam],0))</f>
        <v>Klein</v>
      </c>
      <c r="H2175" s="59" t="str">
        <f>INDEX(tblGemProv[Provincie],MATCH(tblGem[[#This Row],[Plaats]],tblGemProv[Gemeentenaam],0))</f>
        <v>Noord-Holland</v>
      </c>
      <c r="I2175" s="68">
        <f>INDEX(tblGemProv[InwonerAantal],MATCH(tblGem[[#This Row],[Plaats]],tblGemProv[Gemeentenaam],0))</f>
        <v>29941</v>
      </c>
      <c r="J2175" s="69">
        <f>tblGem[[#This Row],[Aantal]]/INDEX($N$5:$N$16,MATCH(tblGem[[#This Row],[Prov]],$M$5:$M$16,0))*100000</f>
        <v>0.42385123951762899</v>
      </c>
      <c r="K2175" s="69">
        <f>tblGem[[#This Row],[Aantal]]/tblGem[[#This Row],[Inwoners]]*100000</f>
        <v>40.078821682642534</v>
      </c>
    </row>
    <row r="2176" spans="2:11" x14ac:dyDescent="0.3">
      <c r="B2176" s="63">
        <v>43915</v>
      </c>
      <c r="C2176" s="66" t="s">
        <v>37</v>
      </c>
      <c r="D2176" s="65">
        <v>18</v>
      </c>
      <c r="E2176" s="66">
        <v>12</v>
      </c>
      <c r="F2176" s="79">
        <f>tblGem[[#This Row],[Aantal]]-SUMIFS(tblGem[Aantal],tblGem[Datum],tblGem[[#This Row],[Datum]]-1,tblGem[Plaats],tblGem[[#This Row],[Plaats]])</f>
        <v>0</v>
      </c>
      <c r="G2176" s="59" t="str">
        <f>INDEX(tblGemProv[Grootte],MATCH(tblGem[[#This Row],[Plaats]],tblGemProv[Gemeentenaam],0))</f>
        <v>Middelgroot</v>
      </c>
      <c r="H2176" s="59" t="str">
        <f>INDEX(tblGemProv[Provincie],MATCH(tblGem[[#This Row],[Plaats]],tblGemProv[Gemeentenaam],0))</f>
        <v>Noord-Brabant</v>
      </c>
      <c r="I2176" s="68">
        <f>INDEX(tblGemProv[InwonerAantal],MATCH(tblGem[[#This Row],[Plaats]],tblGemProv[Gemeentenaam],0))</f>
        <v>66354</v>
      </c>
      <c r="J2176" s="69">
        <f>tblGem[[#This Row],[Aantal]]/INDEX($N$5:$N$16,MATCH(tblGem[[#This Row],[Prov]],$M$5:$M$16,0))*100000</f>
        <v>0.47462984804725411</v>
      </c>
      <c r="K2176" s="69">
        <f>tblGem[[#This Row],[Aantal]]/tblGem[[#This Row],[Inwoners]]*100000</f>
        <v>18.084817795460712</v>
      </c>
    </row>
    <row r="2177" spans="2:11" x14ac:dyDescent="0.3">
      <c r="B2177" s="63">
        <v>43915</v>
      </c>
      <c r="C2177" s="66" t="s">
        <v>38</v>
      </c>
      <c r="D2177" s="65">
        <v>4.5999999999999996</v>
      </c>
      <c r="E2177" s="66">
        <v>2</v>
      </c>
      <c r="F2177" s="79">
        <f>tblGem[[#This Row],[Aantal]]-SUMIFS(tblGem[Aantal],tblGem[Datum],tblGem[[#This Row],[Datum]]-1,tblGem[Plaats],tblGem[[#This Row],[Plaats]])</f>
        <v>0</v>
      </c>
      <c r="G2177" s="59" t="str">
        <f>INDEX(tblGemProv[Grootte],MATCH(tblGem[[#This Row],[Plaats]],tblGemProv[Gemeentenaam],0))</f>
        <v>Klein</v>
      </c>
      <c r="H2177" s="59" t="str">
        <f>INDEX(tblGemProv[Provincie],MATCH(tblGem[[#This Row],[Plaats]],tblGemProv[Gemeentenaam],0))</f>
        <v>Gelderland</v>
      </c>
      <c r="I2177" s="68">
        <f>INDEX(tblGemProv[InwonerAantal],MATCH(tblGem[[#This Row],[Plaats]],tblGemProv[Gemeentenaam],0))</f>
        <v>44029</v>
      </c>
      <c r="J2177" s="69">
        <f>tblGem[[#This Row],[Aantal]]/INDEX($N$5:$N$16,MATCH(tblGem[[#This Row],[Prov]],$M$5:$M$16,0))*100000</f>
        <v>9.7082524514550975E-2</v>
      </c>
      <c r="K2177" s="69">
        <f>tblGem[[#This Row],[Aantal]]/tblGem[[#This Row],[Inwoners]]*100000</f>
        <v>4.5424606509346113</v>
      </c>
    </row>
    <row r="2178" spans="2:11" x14ac:dyDescent="0.3">
      <c r="B2178" s="63">
        <v>43915</v>
      </c>
      <c r="C2178" s="66" t="s">
        <v>39</v>
      </c>
      <c r="D2178" s="65">
        <v>224</v>
      </c>
      <c r="E2178" s="66">
        <v>69</v>
      </c>
      <c r="F2178" s="79">
        <f>tblGem[[#This Row],[Aantal]]-SUMIFS(tblGem[Aantal],tblGem[Datum],tblGem[[#This Row],[Datum]]-1,tblGem[Plaats],tblGem[[#This Row],[Plaats]])</f>
        <v>2</v>
      </c>
      <c r="G2178" s="59" t="str">
        <f>INDEX(tblGemProv[Grootte],MATCH(tblGem[[#This Row],[Plaats]],tblGemProv[Gemeentenaam],0))</f>
        <v>Klein</v>
      </c>
      <c r="H2178" s="59" t="str">
        <f>INDEX(tblGemProv[Provincie],MATCH(tblGem[[#This Row],[Plaats]],tblGemProv[Gemeentenaam],0))</f>
        <v>Noord-Brabant</v>
      </c>
      <c r="I2178" s="68">
        <f>INDEX(tblGemProv[InwonerAantal],MATCH(tblGem[[#This Row],[Plaats]],tblGemProv[Gemeentenaam],0))</f>
        <v>30550</v>
      </c>
      <c r="J2178" s="69">
        <f>tblGem[[#This Row],[Aantal]]/INDEX($N$5:$N$16,MATCH(tblGem[[#This Row],[Prov]],$M$5:$M$16,0))*100000</f>
        <v>2.7291216262717111</v>
      </c>
      <c r="K2178" s="69">
        <f>tblGem[[#This Row],[Aantal]]/tblGem[[#This Row],[Inwoners]]*100000</f>
        <v>225.85924713584288</v>
      </c>
    </row>
    <row r="2179" spans="2:11" x14ac:dyDescent="0.3">
      <c r="B2179" s="63">
        <v>43915</v>
      </c>
      <c r="C2179" s="66" t="s">
        <v>40</v>
      </c>
      <c r="D2179" s="65">
        <v>63.7</v>
      </c>
      <c r="E2179" s="66">
        <v>19</v>
      </c>
      <c r="F2179" s="79">
        <f>tblGem[[#This Row],[Aantal]]-SUMIFS(tblGem[Aantal],tblGem[Datum],tblGem[[#This Row],[Datum]]-1,tblGem[Plaats],tblGem[[#This Row],[Plaats]])</f>
        <v>2</v>
      </c>
      <c r="G2179" s="59" t="str">
        <f>INDEX(tblGemProv[Grootte],MATCH(tblGem[[#This Row],[Plaats]],tblGemProv[Gemeentenaam],0))</f>
        <v>Klein</v>
      </c>
      <c r="H2179" s="59" t="str">
        <f>INDEX(tblGemProv[Provincie],MATCH(tblGem[[#This Row],[Plaats]],tblGemProv[Gemeentenaam],0))</f>
        <v>Noord-Brabant</v>
      </c>
      <c r="I2179" s="68">
        <f>INDEX(tblGemProv[InwonerAantal],MATCH(tblGem[[#This Row],[Plaats]],tblGemProv[Gemeentenaam],0))</f>
        <v>29497</v>
      </c>
      <c r="J2179" s="69">
        <f>tblGem[[#This Row],[Aantal]]/INDEX($N$5:$N$16,MATCH(tblGem[[#This Row],[Prov]],$M$5:$M$16,0))*100000</f>
        <v>0.75149725940815237</v>
      </c>
      <c r="K2179" s="69">
        <f>tblGem[[#This Row],[Aantal]]/tblGem[[#This Row],[Inwoners]]*100000</f>
        <v>64.41333016916974</v>
      </c>
    </row>
    <row r="2180" spans="2:11" x14ac:dyDescent="0.3">
      <c r="B2180" s="63">
        <v>43915</v>
      </c>
      <c r="C2180" s="66" t="s">
        <v>41</v>
      </c>
      <c r="D2180" s="65">
        <v>58</v>
      </c>
      <c r="E2180" s="66">
        <v>15</v>
      </c>
      <c r="F2180" s="79">
        <f>tblGem[[#This Row],[Aantal]]-SUMIFS(tblGem[Aantal],tblGem[Datum],tblGem[[#This Row],[Datum]]-1,tblGem[Plaats],tblGem[[#This Row],[Plaats]])</f>
        <v>2</v>
      </c>
      <c r="G2180" s="59" t="str">
        <f>INDEX(tblGemProv[Grootte],MATCH(tblGem[[#This Row],[Plaats]],tblGemProv[Gemeentenaam],0))</f>
        <v>Klein</v>
      </c>
      <c r="H2180" s="59" t="str">
        <f>INDEX(tblGemProv[Provincie],MATCH(tblGem[[#This Row],[Plaats]],tblGemProv[Gemeentenaam],0))</f>
        <v>Gelderland</v>
      </c>
      <c r="I2180" s="68">
        <f>INDEX(tblGemProv[InwonerAantal],MATCH(tblGem[[#This Row],[Plaats]],tblGemProv[Gemeentenaam],0))</f>
        <v>25798</v>
      </c>
      <c r="J2180" s="69">
        <f>tblGem[[#This Row],[Aantal]]/INDEX($N$5:$N$16,MATCH(tblGem[[#This Row],[Prov]],$M$5:$M$16,0))*100000</f>
        <v>0.72811893385913229</v>
      </c>
      <c r="K2180" s="69">
        <f>tblGem[[#This Row],[Aantal]]/tblGem[[#This Row],[Inwoners]]*100000</f>
        <v>58.144042173811926</v>
      </c>
    </row>
    <row r="2181" spans="2:11" x14ac:dyDescent="0.3">
      <c r="B2181" s="63">
        <v>43915</v>
      </c>
      <c r="C2181" s="66" t="s">
        <v>42</v>
      </c>
      <c r="D2181" s="65">
        <v>26.7</v>
      </c>
      <c r="E2181" s="66">
        <v>11</v>
      </c>
      <c r="F2181" s="79">
        <f>tblGem[[#This Row],[Aantal]]-SUMIFS(tblGem[Aantal],tblGem[Datum],tblGem[[#This Row],[Datum]]-1,tblGem[Plaats],tblGem[[#This Row],[Plaats]])</f>
        <v>0</v>
      </c>
      <c r="G2181" s="59" t="str">
        <f>INDEX(tblGemProv[Grootte],MATCH(tblGem[[#This Row],[Plaats]],tblGemProv[Gemeentenaam],0))</f>
        <v>Klein</v>
      </c>
      <c r="H2181" s="59" t="str">
        <f>INDEX(tblGemProv[Provincie],MATCH(tblGem[[#This Row],[Plaats]],tblGemProv[Gemeentenaam],0))</f>
        <v>Noord-Holland</v>
      </c>
      <c r="I2181" s="68">
        <f>INDEX(tblGemProv[InwonerAantal],MATCH(tblGem[[#This Row],[Plaats]],tblGemProv[Gemeentenaam],0))</f>
        <v>41077</v>
      </c>
      <c r="J2181" s="69">
        <f>tblGem[[#This Row],[Aantal]]/INDEX($N$5:$N$16,MATCH(tblGem[[#This Row],[Prov]],$M$5:$M$16,0))*100000</f>
        <v>0.38853030289115992</v>
      </c>
      <c r="K2181" s="69">
        <f>tblGem[[#This Row],[Aantal]]/tblGem[[#This Row],[Inwoners]]*100000</f>
        <v>26.778976069333204</v>
      </c>
    </row>
    <row r="2182" spans="2:11" x14ac:dyDescent="0.3">
      <c r="B2182" s="63">
        <v>43915</v>
      </c>
      <c r="C2182" s="66" t="s">
        <v>43</v>
      </c>
      <c r="D2182" s="65">
        <v>74.3</v>
      </c>
      <c r="E2182" s="66">
        <v>15</v>
      </c>
      <c r="F2182" s="79">
        <f>tblGem[[#This Row],[Aantal]]-SUMIFS(tblGem[Aantal],tblGem[Datum],tblGem[[#This Row],[Datum]]-1,tblGem[Plaats],tblGem[[#This Row],[Plaats]])</f>
        <v>1</v>
      </c>
      <c r="G2182" s="59" t="str">
        <f>INDEX(tblGemProv[Grootte],MATCH(tblGem[[#This Row],[Plaats]],tblGemProv[Gemeentenaam],0))</f>
        <v>Klein</v>
      </c>
      <c r="H2182" s="59" t="str">
        <f>INDEX(tblGemProv[Provincie],MATCH(tblGem[[#This Row],[Plaats]],tblGemProv[Gemeentenaam],0))</f>
        <v>Noord-Brabant</v>
      </c>
      <c r="I2182" s="68">
        <f>INDEX(tblGemProv[InwonerAantal],MATCH(tblGem[[#This Row],[Plaats]],tblGemProv[Gemeentenaam],0))</f>
        <v>20144</v>
      </c>
      <c r="J2182" s="69">
        <f>tblGem[[#This Row],[Aantal]]/INDEX($N$5:$N$16,MATCH(tblGem[[#This Row],[Prov]],$M$5:$M$16,0))*100000</f>
        <v>0.59328731005906765</v>
      </c>
      <c r="K2182" s="69">
        <f>tblGem[[#This Row],[Aantal]]/tblGem[[#This Row],[Inwoners]]*100000</f>
        <v>74.463860206513104</v>
      </c>
    </row>
    <row r="2183" spans="2:11" x14ac:dyDescent="0.3">
      <c r="B2183" s="63">
        <v>43915</v>
      </c>
      <c r="C2183" s="66" t="s">
        <v>44</v>
      </c>
      <c r="D2183" s="65">
        <v>44.6</v>
      </c>
      <c r="E2183" s="66">
        <v>5</v>
      </c>
      <c r="F2183" s="79">
        <f>tblGem[[#This Row],[Aantal]]-SUMIFS(tblGem[Aantal],tblGem[Datum],tblGem[[#This Row],[Datum]]-1,tblGem[Plaats],tblGem[[#This Row],[Plaats]])</f>
        <v>1</v>
      </c>
      <c r="G2183" s="59" t="str">
        <f>INDEX(tblGemProv[Grootte],MATCH(tblGem[[#This Row],[Plaats]],tblGemProv[Gemeentenaam],0))</f>
        <v>Klein</v>
      </c>
      <c r="H2183" s="59" t="str">
        <f>INDEX(tblGemProv[Provincie],MATCH(tblGem[[#This Row],[Plaats]],tblGemProv[Gemeentenaam],0))</f>
        <v>Noord-Holland</v>
      </c>
      <c r="I2183" s="68">
        <f>INDEX(tblGemProv[InwonerAantal],MATCH(tblGem[[#This Row],[Plaats]],tblGemProv[Gemeentenaam],0))</f>
        <v>10795</v>
      </c>
      <c r="J2183" s="69">
        <f>tblGem[[#This Row],[Aantal]]/INDEX($N$5:$N$16,MATCH(tblGem[[#This Row],[Prov]],$M$5:$M$16,0))*100000</f>
        <v>0.17660468313234542</v>
      </c>
      <c r="K2183" s="69">
        <f>tblGem[[#This Row],[Aantal]]/tblGem[[#This Row],[Inwoners]]*100000</f>
        <v>46.317739694302915</v>
      </c>
    </row>
    <row r="2184" spans="2:11" x14ac:dyDescent="0.3">
      <c r="B2184" s="63">
        <v>43915</v>
      </c>
      <c r="C2184" s="66" t="s">
        <v>45</v>
      </c>
      <c r="D2184" s="65">
        <v>55.5</v>
      </c>
      <c r="E2184" s="66">
        <v>13</v>
      </c>
      <c r="F2184" s="79">
        <f>tblGem[[#This Row],[Aantal]]-SUMIFS(tblGem[Aantal],tblGem[Datum],tblGem[[#This Row],[Datum]]-1,tblGem[Plaats],tblGem[[#This Row],[Plaats]])</f>
        <v>0</v>
      </c>
      <c r="G2184" s="59" t="str">
        <f>INDEX(tblGemProv[Grootte],MATCH(tblGem[[#This Row],[Plaats]],tblGemProv[Gemeentenaam],0))</f>
        <v>Klein</v>
      </c>
      <c r="H2184" s="59" t="str">
        <f>INDEX(tblGemProv[Provincie],MATCH(tblGem[[#This Row],[Plaats]],tblGemProv[Gemeentenaam],0))</f>
        <v>Noord-Holland</v>
      </c>
      <c r="I2184" s="68">
        <f>INDEX(tblGemProv[InwonerAantal],MATCH(tblGem[[#This Row],[Plaats]],tblGemProv[Gemeentenaam],0))</f>
        <v>23208</v>
      </c>
      <c r="J2184" s="69">
        <f>tblGem[[#This Row],[Aantal]]/INDEX($N$5:$N$16,MATCH(tblGem[[#This Row],[Prov]],$M$5:$M$16,0))*100000</f>
        <v>0.45917217614409817</v>
      </c>
      <c r="K2184" s="69">
        <f>tblGem[[#This Row],[Aantal]]/tblGem[[#This Row],[Inwoners]]*100000</f>
        <v>56.015167183729744</v>
      </c>
    </row>
    <row r="2185" spans="2:11" x14ac:dyDescent="0.3">
      <c r="B2185" s="63">
        <v>43915</v>
      </c>
      <c r="C2185" s="66" t="s">
        <v>46</v>
      </c>
      <c r="D2185" s="65">
        <v>14.5</v>
      </c>
      <c r="E2185" s="66">
        <v>5</v>
      </c>
      <c r="F2185" s="79">
        <f>tblGem[[#This Row],[Aantal]]-SUMIFS(tblGem[Aantal],tblGem[Datum],tblGem[[#This Row],[Datum]]-1,tblGem[Plaats],tblGem[[#This Row],[Plaats]])</f>
        <v>0</v>
      </c>
      <c r="G2185" s="59" t="str">
        <f>INDEX(tblGemProv[Grootte],MATCH(tblGem[[#This Row],[Plaats]],tblGemProv[Gemeentenaam],0))</f>
        <v>Klein</v>
      </c>
      <c r="H2185" s="59" t="str">
        <f>INDEX(tblGemProv[Provincie],MATCH(tblGem[[#This Row],[Plaats]],tblGemProv[Gemeentenaam],0))</f>
        <v>Zuid-Holland</v>
      </c>
      <c r="I2185" s="68">
        <f>INDEX(tblGemProv[InwonerAantal],MATCH(tblGem[[#This Row],[Plaats]],tblGemProv[Gemeentenaam],0))</f>
        <v>33948</v>
      </c>
      <c r="J2185" s="69">
        <f>tblGem[[#This Row],[Aantal]]/INDEX($N$5:$N$16,MATCH(tblGem[[#This Row],[Prov]],$M$5:$M$16,0))*100000</f>
        <v>0.13713621191384553</v>
      </c>
      <c r="K2185" s="69">
        <f>tblGem[[#This Row],[Aantal]]/tblGem[[#This Row],[Inwoners]]*100000</f>
        <v>14.728408153646754</v>
      </c>
    </row>
    <row r="2186" spans="2:11" x14ac:dyDescent="0.3">
      <c r="B2186" s="63">
        <v>43915</v>
      </c>
      <c r="C2186" s="66" t="s">
        <v>47</v>
      </c>
      <c r="D2186" s="65">
        <v>396.7</v>
      </c>
      <c r="E2186" s="66">
        <v>42</v>
      </c>
      <c r="F2186" s="79">
        <f>tblGem[[#This Row],[Aantal]]-SUMIFS(tblGem[Aantal],tblGem[Datum],tblGem[[#This Row],[Datum]]-1,tblGem[Plaats],tblGem[[#This Row],[Plaats]])</f>
        <v>0</v>
      </c>
      <c r="G2186" s="59" t="str">
        <f>INDEX(tblGemProv[Grootte],MATCH(tblGem[[#This Row],[Plaats]],tblGemProv[Gemeentenaam],0))</f>
        <v>Klein</v>
      </c>
      <c r="H2186" s="59" t="str">
        <f>INDEX(tblGemProv[Provincie],MATCH(tblGem[[#This Row],[Plaats]],tblGemProv[Gemeentenaam],0))</f>
        <v>Noord-Brabant</v>
      </c>
      <c r="I2186" s="68">
        <f>INDEX(tblGemProv[InwonerAantal],MATCH(tblGem[[#This Row],[Plaats]],tblGemProv[Gemeentenaam],0))</f>
        <v>10502</v>
      </c>
      <c r="J2186" s="69">
        <f>tblGem[[#This Row],[Aantal]]/INDEX($N$5:$N$16,MATCH(tblGem[[#This Row],[Prov]],$M$5:$M$16,0))*100000</f>
        <v>1.6612044681653895</v>
      </c>
      <c r="K2186" s="69">
        <f>tblGem[[#This Row],[Aantal]]/tblGem[[#This Row],[Inwoners]]*100000</f>
        <v>399.92382403351741</v>
      </c>
    </row>
    <row r="2187" spans="2:11" x14ac:dyDescent="0.3">
      <c r="B2187" s="63">
        <v>43915</v>
      </c>
      <c r="C2187" s="66" t="s">
        <v>48</v>
      </c>
      <c r="D2187" s="65">
        <v>0</v>
      </c>
      <c r="E2187" s="66">
        <v>0</v>
      </c>
      <c r="F2187" s="79">
        <f>tblGem[[#This Row],[Aantal]]-SUMIFS(tblGem[Aantal],tblGem[Datum],tblGem[[#This Row],[Datum]]-1,tblGem[Plaats],tblGem[[#This Row],[Plaats]])</f>
        <v>0</v>
      </c>
      <c r="G2187" s="59" t="str">
        <f>INDEX(tblGemProv[Grootte],MATCH(tblGem[[#This Row],[Plaats]],tblGemProv[Gemeentenaam],0))</f>
        <v>Klein</v>
      </c>
      <c r="H2187" s="59" t="str">
        <f>INDEX(tblGemProv[Provincie],MATCH(tblGem[[#This Row],[Plaats]],tblGemProv[Gemeentenaam],0))</f>
        <v>Drenthe</v>
      </c>
      <c r="I2187" s="68">
        <f>INDEX(tblGemProv[InwonerAantal],MATCH(tblGem[[#This Row],[Plaats]],tblGemProv[Gemeentenaam],0))</f>
        <v>25351</v>
      </c>
      <c r="J2187" s="69">
        <f>tblGem[[#This Row],[Aantal]]/INDEX($N$5:$N$16,MATCH(tblGem[[#This Row],[Prov]],$M$5:$M$16,0))*100000</f>
        <v>0</v>
      </c>
      <c r="K2187" s="69">
        <f>tblGem[[#This Row],[Aantal]]/tblGem[[#This Row],[Inwoners]]*100000</f>
        <v>0</v>
      </c>
    </row>
    <row r="2188" spans="2:11" x14ac:dyDescent="0.3">
      <c r="B2188" s="63">
        <v>43915</v>
      </c>
      <c r="C2188" s="66" t="s">
        <v>49</v>
      </c>
      <c r="D2188" s="65">
        <v>47.4</v>
      </c>
      <c r="E2188" s="66">
        <v>11</v>
      </c>
      <c r="F2188" s="79">
        <f>tblGem[[#This Row],[Aantal]]-SUMIFS(tblGem[Aantal],tblGem[Datum],tblGem[[#This Row],[Datum]]-1,tblGem[Plaats],tblGem[[#This Row],[Plaats]])</f>
        <v>3</v>
      </c>
      <c r="G2188" s="59" t="str">
        <f>INDEX(tblGemProv[Grootte],MATCH(tblGem[[#This Row],[Plaats]],tblGemProv[Gemeentenaam],0))</f>
        <v>Klein</v>
      </c>
      <c r="H2188" s="59" t="str">
        <f>INDEX(tblGemProv[Provincie],MATCH(tblGem[[#This Row],[Plaats]],tblGemProv[Gemeentenaam],0))</f>
        <v>Overijssel</v>
      </c>
      <c r="I2188" s="68">
        <f>INDEX(tblGemProv[InwonerAantal],MATCH(tblGem[[#This Row],[Plaats]],tblGemProv[Gemeentenaam],0))</f>
        <v>23124</v>
      </c>
      <c r="J2188" s="69">
        <f>tblGem[[#This Row],[Aantal]]/INDEX($N$5:$N$16,MATCH(tblGem[[#This Row],[Prov]],$M$5:$M$16,0))*100000</f>
        <v>0.9552748977204536</v>
      </c>
      <c r="K2188" s="69">
        <f>tblGem[[#This Row],[Aantal]]/tblGem[[#This Row],[Inwoners]]*100000</f>
        <v>47.569624632416541</v>
      </c>
    </row>
    <row r="2189" spans="2:11" x14ac:dyDescent="0.3">
      <c r="B2189" s="63">
        <v>43915</v>
      </c>
      <c r="C2189" s="66" t="s">
        <v>50</v>
      </c>
      <c r="D2189" s="65">
        <v>21.9</v>
      </c>
      <c r="E2189" s="66">
        <v>5</v>
      </c>
      <c r="F2189" s="79">
        <f>tblGem[[#This Row],[Aantal]]-SUMIFS(tblGem[Aantal],tblGem[Datum],tblGem[[#This Row],[Datum]]-1,tblGem[Plaats],tblGem[[#This Row],[Plaats]])</f>
        <v>1</v>
      </c>
      <c r="G2189" s="59" t="str">
        <f>INDEX(tblGemProv[Grootte],MATCH(tblGem[[#This Row],[Plaats]],tblGemProv[Gemeentenaam],0))</f>
        <v>Klein</v>
      </c>
      <c r="H2189" s="59" t="str">
        <f>INDEX(tblGemProv[Provincie],MATCH(tblGem[[#This Row],[Plaats]],tblGemProv[Gemeentenaam],0))</f>
        <v>Zeeland</v>
      </c>
      <c r="I2189" s="68">
        <f>INDEX(tblGemProv[InwonerAantal],MATCH(tblGem[[#This Row],[Plaats]],tblGemProv[Gemeentenaam],0))</f>
        <v>22716</v>
      </c>
      <c r="J2189" s="69">
        <f>tblGem[[#This Row],[Aantal]]/INDEX($N$5:$N$16,MATCH(tblGem[[#This Row],[Prov]],$M$5:$M$16,0))*100000</f>
        <v>1.307859713735666</v>
      </c>
      <c r="K2189" s="69">
        <f>tblGem[[#This Row],[Aantal]]/tblGem[[#This Row],[Inwoners]]*100000</f>
        <v>22.010917415037859</v>
      </c>
    </row>
    <row r="2190" spans="2:11" x14ac:dyDescent="0.3">
      <c r="B2190" s="63">
        <v>43915</v>
      </c>
      <c r="C2190" s="66" t="s">
        <v>51</v>
      </c>
      <c r="D2190" s="65">
        <v>31</v>
      </c>
      <c r="E2190" s="66">
        <v>9</v>
      </c>
      <c r="F2190" s="79">
        <f>tblGem[[#This Row],[Aantal]]-SUMIFS(tblGem[Aantal],tblGem[Datum],tblGem[[#This Row],[Datum]]-1,tblGem[Plaats],tblGem[[#This Row],[Plaats]])</f>
        <v>0</v>
      </c>
      <c r="G2190" s="59" t="str">
        <f>INDEX(tblGemProv[Grootte],MATCH(tblGem[[#This Row],[Plaats]],tblGemProv[Gemeentenaam],0))</f>
        <v>Klein</v>
      </c>
      <c r="H2190" s="59" t="str">
        <f>INDEX(tblGemProv[Provincie],MATCH(tblGem[[#This Row],[Plaats]],tblGemProv[Gemeentenaam],0))</f>
        <v>Noord-Brabant</v>
      </c>
      <c r="I2190" s="68">
        <f>INDEX(tblGemProv[InwonerAantal],MATCH(tblGem[[#This Row],[Plaats]],tblGemProv[Gemeentenaam],0))</f>
        <v>28853</v>
      </c>
      <c r="J2190" s="69">
        <f>tblGem[[#This Row],[Aantal]]/INDEX($N$5:$N$16,MATCH(tblGem[[#This Row],[Prov]],$M$5:$M$16,0))*100000</f>
        <v>0.35597238603544057</v>
      </c>
      <c r="K2190" s="69">
        <f>tblGem[[#This Row],[Aantal]]/tblGem[[#This Row],[Inwoners]]*100000</f>
        <v>31.192596956988872</v>
      </c>
    </row>
    <row r="2191" spans="2:11" x14ac:dyDescent="0.3">
      <c r="B2191" s="63">
        <v>43915</v>
      </c>
      <c r="C2191" s="66" t="s">
        <v>52</v>
      </c>
      <c r="D2191" s="65">
        <v>48.8</v>
      </c>
      <c r="E2191" s="66">
        <v>15</v>
      </c>
      <c r="F2191" s="79">
        <f>tblGem[[#This Row],[Aantal]]-SUMIFS(tblGem[Aantal],tblGem[Datum],tblGem[[#This Row],[Datum]]-1,tblGem[Plaats],tblGem[[#This Row],[Plaats]])</f>
        <v>0</v>
      </c>
      <c r="G2191" s="59" t="str">
        <f>INDEX(tblGemProv[Grootte],MATCH(tblGem[[#This Row],[Plaats]],tblGemProv[Gemeentenaam],0))</f>
        <v>Klein</v>
      </c>
      <c r="H2191" s="59" t="str">
        <f>INDEX(tblGemProv[Provincie],MATCH(tblGem[[#This Row],[Plaats]],tblGemProv[Gemeentenaam],0))</f>
        <v>Noord-Brabant</v>
      </c>
      <c r="I2191" s="68">
        <f>INDEX(tblGemProv[InwonerAantal],MATCH(tblGem[[#This Row],[Plaats]],tblGemProv[Gemeentenaam],0))</f>
        <v>30672</v>
      </c>
      <c r="J2191" s="69">
        <f>tblGem[[#This Row],[Aantal]]/INDEX($N$5:$N$16,MATCH(tblGem[[#This Row],[Prov]],$M$5:$M$16,0))*100000</f>
        <v>0.59328731005906765</v>
      </c>
      <c r="K2191" s="69">
        <f>tblGem[[#This Row],[Aantal]]/tblGem[[#This Row],[Inwoners]]*100000</f>
        <v>48.904538341158059</v>
      </c>
    </row>
    <row r="2192" spans="2:11" x14ac:dyDescent="0.3">
      <c r="B2192" s="63">
        <v>43915</v>
      </c>
      <c r="C2192" s="66" t="s">
        <v>53</v>
      </c>
      <c r="D2192" s="65">
        <v>98.4</v>
      </c>
      <c r="E2192" s="66">
        <v>181</v>
      </c>
      <c r="F2192" s="79">
        <f>tblGem[[#This Row],[Aantal]]-SUMIFS(tblGem[Aantal],tblGem[Datum],tblGem[[#This Row],[Datum]]-1,tblGem[Plaats],tblGem[[#This Row],[Plaats]])</f>
        <v>14</v>
      </c>
      <c r="G2192" s="59" t="str">
        <f>INDEX(tblGemProv[Grootte],MATCH(tblGem[[#This Row],[Plaats]],tblGemProv[Gemeentenaam],0))</f>
        <v>Groot</v>
      </c>
      <c r="H2192" s="59" t="str">
        <f>INDEX(tblGemProv[Provincie],MATCH(tblGem[[#This Row],[Plaats]],tblGemProv[Gemeentenaam],0))</f>
        <v>Noord-Brabant</v>
      </c>
      <c r="I2192" s="68">
        <f>INDEX(tblGemProv[InwonerAantal],MATCH(tblGem[[#This Row],[Plaats]],tblGemProv[Gemeentenaam],0))</f>
        <v>183448</v>
      </c>
      <c r="J2192" s="69">
        <f>tblGem[[#This Row],[Aantal]]/INDEX($N$5:$N$16,MATCH(tblGem[[#This Row],[Prov]],$M$5:$M$16,0))*100000</f>
        <v>7.1590002080460824</v>
      </c>
      <c r="K2192" s="69">
        <f>tblGem[[#This Row],[Aantal]]/tblGem[[#This Row],[Inwoners]]*100000</f>
        <v>98.66556190310061</v>
      </c>
    </row>
    <row r="2193" spans="2:11" x14ac:dyDescent="0.3">
      <c r="B2193" s="63">
        <v>43915</v>
      </c>
      <c r="C2193" s="66" t="s">
        <v>54</v>
      </c>
      <c r="D2193" s="65">
        <v>5.8</v>
      </c>
      <c r="E2193" s="66">
        <v>1</v>
      </c>
      <c r="F2193" s="79">
        <f>tblGem[[#This Row],[Aantal]]-SUMIFS(tblGem[Aantal],tblGem[Datum],tblGem[[#This Row],[Datum]]-1,tblGem[Plaats],tblGem[[#This Row],[Plaats]])</f>
        <v>0</v>
      </c>
      <c r="G2193" s="59" t="str">
        <f>INDEX(tblGemProv[Grootte],MATCH(tblGem[[#This Row],[Plaats]],tblGemProv[Gemeentenaam],0))</f>
        <v>Klein</v>
      </c>
      <c r="H2193" s="59" t="str">
        <f>INDEX(tblGemProv[Provincie],MATCH(tblGem[[#This Row],[Plaats]],tblGemProv[Gemeentenaam],0))</f>
        <v>Zuid-Holland</v>
      </c>
      <c r="I2193" s="68">
        <f>INDEX(tblGemProv[InwonerAantal],MATCH(tblGem[[#This Row],[Plaats]],tblGemProv[Gemeentenaam],0))</f>
        <v>17040</v>
      </c>
      <c r="J2193" s="69">
        <f>tblGem[[#This Row],[Aantal]]/INDEX($N$5:$N$16,MATCH(tblGem[[#This Row],[Prov]],$M$5:$M$16,0))*100000</f>
        <v>2.7427242382769109E-2</v>
      </c>
      <c r="K2193" s="69">
        <f>tblGem[[#This Row],[Aantal]]/tblGem[[#This Row],[Inwoners]]*100000</f>
        <v>5.868544600938967</v>
      </c>
    </row>
    <row r="2194" spans="2:11" x14ac:dyDescent="0.3">
      <c r="B2194" s="63">
        <v>43915</v>
      </c>
      <c r="C2194" s="66" t="s">
        <v>55</v>
      </c>
      <c r="D2194" s="65">
        <v>19.3</v>
      </c>
      <c r="E2194" s="66">
        <v>7</v>
      </c>
      <c r="F2194" s="79">
        <f>tblGem[[#This Row],[Aantal]]-SUMIFS(tblGem[Aantal],tblGem[Datum],tblGem[[#This Row],[Datum]]-1,tblGem[Plaats],tblGem[[#This Row],[Plaats]])</f>
        <v>0</v>
      </c>
      <c r="G2194" s="59" t="str">
        <f>INDEX(tblGemProv[Grootte],MATCH(tblGem[[#This Row],[Plaats]],tblGemProv[Gemeentenaam],0))</f>
        <v>Klein</v>
      </c>
      <c r="H2194" s="59" t="str">
        <f>INDEX(tblGemProv[Provincie],MATCH(tblGem[[#This Row],[Plaats]],tblGemProv[Gemeentenaam],0))</f>
        <v>Gelderland</v>
      </c>
      <c r="I2194" s="68">
        <f>INDEX(tblGemProv[InwonerAantal],MATCH(tblGem[[#This Row],[Plaats]],tblGemProv[Gemeentenaam],0))</f>
        <v>36352</v>
      </c>
      <c r="J2194" s="69">
        <f>tblGem[[#This Row],[Aantal]]/INDEX($N$5:$N$16,MATCH(tblGem[[#This Row],[Prov]],$M$5:$M$16,0))*100000</f>
        <v>0.33978883580092839</v>
      </c>
      <c r="K2194" s="69">
        <f>tblGem[[#This Row],[Aantal]]/tblGem[[#This Row],[Inwoners]]*100000</f>
        <v>19.256161971830984</v>
      </c>
    </row>
    <row r="2195" spans="2:11" x14ac:dyDescent="0.3">
      <c r="B2195" s="63">
        <v>43915</v>
      </c>
      <c r="C2195" s="66" t="s">
        <v>56</v>
      </c>
      <c r="D2195" s="65">
        <v>19.3</v>
      </c>
      <c r="E2195" s="66">
        <v>4</v>
      </c>
      <c r="F2195" s="79">
        <f>tblGem[[#This Row],[Aantal]]-SUMIFS(tblGem[Aantal],tblGem[Datum],tblGem[[#This Row],[Datum]]-1,tblGem[Plaats],tblGem[[#This Row],[Plaats]])</f>
        <v>0</v>
      </c>
      <c r="G2195" s="59" t="str">
        <f>INDEX(tblGemProv[Grootte],MATCH(tblGem[[#This Row],[Plaats]],tblGemProv[Gemeentenaam],0))</f>
        <v>Klein</v>
      </c>
      <c r="H2195" s="59" t="str">
        <f>INDEX(tblGemProv[Provincie],MATCH(tblGem[[#This Row],[Plaats]],tblGemProv[Gemeentenaam],0))</f>
        <v>Gelderland</v>
      </c>
      <c r="I2195" s="68">
        <f>INDEX(tblGemProv[InwonerAantal],MATCH(tblGem[[#This Row],[Plaats]],tblGemProv[Gemeentenaam],0))</f>
        <v>20771</v>
      </c>
      <c r="J2195" s="69">
        <f>tblGem[[#This Row],[Aantal]]/INDEX($N$5:$N$16,MATCH(tblGem[[#This Row],[Prov]],$M$5:$M$16,0))*100000</f>
        <v>0.19416504902910195</v>
      </c>
      <c r="K2195" s="69">
        <f>tblGem[[#This Row],[Aantal]]/tblGem[[#This Row],[Inwoners]]*100000</f>
        <v>19.257618795435945</v>
      </c>
    </row>
    <row r="2196" spans="2:11" x14ac:dyDescent="0.3">
      <c r="B2196" s="63">
        <v>43915</v>
      </c>
      <c r="C2196" s="66" t="s">
        <v>57</v>
      </c>
      <c r="D2196" s="65">
        <v>71.2</v>
      </c>
      <c r="E2196" s="66">
        <v>20</v>
      </c>
      <c r="F2196" s="79">
        <f>tblGem[[#This Row],[Aantal]]-SUMIFS(tblGem[Aantal],tblGem[Datum],tblGem[[#This Row],[Datum]]-1,tblGem[Plaats],tblGem[[#This Row],[Plaats]])</f>
        <v>3</v>
      </c>
      <c r="G2196" s="59" t="str">
        <f>INDEX(tblGemProv[Grootte],MATCH(tblGem[[#This Row],[Plaats]],tblGemProv[Gemeentenaam],0))</f>
        <v>Klein</v>
      </c>
      <c r="H2196" s="59" t="str">
        <f>INDEX(tblGemProv[Provincie],MATCH(tblGem[[#This Row],[Plaats]],tblGemProv[Gemeentenaam],0))</f>
        <v>Limburg</v>
      </c>
      <c r="I2196" s="68">
        <f>INDEX(tblGemProv[InwonerAantal],MATCH(tblGem[[#This Row],[Plaats]],tblGemProv[Gemeentenaam],0))</f>
        <v>28241</v>
      </c>
      <c r="J2196" s="69">
        <f>tblGem[[#This Row],[Aantal]]/INDEX($N$5:$N$16,MATCH(tblGem[[#This Row],[Prov]],$M$5:$M$16,0))*100000</f>
        <v>1.7901929648996866</v>
      </c>
      <c r="K2196" s="69">
        <f>tblGem[[#This Row],[Aantal]]/tblGem[[#This Row],[Inwoners]]*100000</f>
        <v>70.819021989306336</v>
      </c>
    </row>
    <row r="2197" spans="2:11" x14ac:dyDescent="0.3">
      <c r="B2197" s="63">
        <v>43915</v>
      </c>
      <c r="C2197" s="66" t="s">
        <v>58</v>
      </c>
      <c r="D2197" s="65">
        <v>52.7</v>
      </c>
      <c r="E2197" s="66">
        <v>8</v>
      </c>
      <c r="F2197" s="79">
        <f>tblGem[[#This Row],[Aantal]]-SUMIFS(tblGem[Aantal],tblGem[Datum],tblGem[[#This Row],[Datum]]-1,tblGem[Plaats],tblGem[[#This Row],[Plaats]])</f>
        <v>2</v>
      </c>
      <c r="G2197" s="59" t="str">
        <f>INDEX(tblGemProv[Grootte],MATCH(tblGem[[#This Row],[Plaats]],tblGemProv[Gemeentenaam],0))</f>
        <v>Klein</v>
      </c>
      <c r="H2197" s="59" t="str">
        <f>INDEX(tblGemProv[Provincie],MATCH(tblGem[[#This Row],[Plaats]],tblGemProv[Gemeentenaam],0))</f>
        <v>Utrecht</v>
      </c>
      <c r="I2197" s="68">
        <f>INDEX(tblGemProv[InwonerAantal],MATCH(tblGem[[#This Row],[Plaats]],tblGemProv[Gemeentenaam],0))</f>
        <v>15214</v>
      </c>
      <c r="J2197" s="69">
        <f>tblGem[[#This Row],[Aantal]]/INDEX($N$5:$N$16,MATCH(tblGem[[#This Row],[Prov]],$M$5:$M$16,0))*100000</f>
        <v>0.60126958071968961</v>
      </c>
      <c r="K2197" s="69">
        <f>tblGem[[#This Row],[Aantal]]/tblGem[[#This Row],[Inwoners]]*100000</f>
        <v>52.583147101354015</v>
      </c>
    </row>
    <row r="2198" spans="2:11" x14ac:dyDescent="0.3">
      <c r="B2198" s="63">
        <v>43915</v>
      </c>
      <c r="C2198" s="66" t="s">
        <v>59</v>
      </c>
      <c r="D2198" s="65">
        <v>13.9</v>
      </c>
      <c r="E2198" s="66">
        <v>3</v>
      </c>
      <c r="F2198" s="79">
        <f>tblGem[[#This Row],[Aantal]]-SUMIFS(tblGem[Aantal],tblGem[Datum],tblGem[[#This Row],[Datum]]-1,tblGem[Plaats],tblGem[[#This Row],[Plaats]])</f>
        <v>2</v>
      </c>
      <c r="G2198" s="59" t="str">
        <f>INDEX(tblGemProv[Grootte],MATCH(tblGem[[#This Row],[Plaats]],tblGemProv[Gemeentenaam],0))</f>
        <v>Klein</v>
      </c>
      <c r="H2198" s="59" t="str">
        <f>INDEX(tblGemProv[Provincie],MATCH(tblGem[[#This Row],[Plaats]],tblGemProv[Gemeentenaam],0))</f>
        <v>Utrecht</v>
      </c>
      <c r="I2198" s="68">
        <f>INDEX(tblGemProv[InwonerAantal],MATCH(tblGem[[#This Row],[Plaats]],tblGemProv[Gemeentenaam],0))</f>
        <v>21266</v>
      </c>
      <c r="J2198" s="69">
        <f>tblGem[[#This Row],[Aantal]]/INDEX($N$5:$N$16,MATCH(tblGem[[#This Row],[Prov]],$M$5:$M$16,0))*100000</f>
        <v>0.22547609276988362</v>
      </c>
      <c r="K2198" s="69">
        <f>tblGem[[#This Row],[Aantal]]/tblGem[[#This Row],[Inwoners]]*100000</f>
        <v>14.107025298598703</v>
      </c>
    </row>
    <row r="2199" spans="2:11" x14ac:dyDescent="0.3">
      <c r="B2199" s="63">
        <v>43915</v>
      </c>
      <c r="C2199" s="66" t="s">
        <v>60</v>
      </c>
      <c r="D2199" s="65">
        <v>26.3</v>
      </c>
      <c r="E2199" s="66">
        <v>7</v>
      </c>
      <c r="F2199" s="79">
        <f>tblGem[[#This Row],[Aantal]]-SUMIFS(tblGem[Aantal],tblGem[Datum],tblGem[[#This Row],[Datum]]-1,tblGem[Plaats],tblGem[[#This Row],[Plaats]])</f>
        <v>1</v>
      </c>
      <c r="G2199" s="59" t="str">
        <f>INDEX(tblGemProv[Grootte],MATCH(tblGem[[#This Row],[Plaats]],tblGemProv[Gemeentenaam],0))</f>
        <v>Klein</v>
      </c>
      <c r="H2199" s="59" t="str">
        <f>INDEX(tblGemProv[Provincie],MATCH(tblGem[[#This Row],[Plaats]],tblGemProv[Gemeentenaam],0))</f>
        <v>Gelderland</v>
      </c>
      <c r="I2199" s="68">
        <f>INDEX(tblGemProv[InwonerAantal],MATCH(tblGem[[#This Row],[Plaats]],tblGemProv[Gemeentenaam],0))</f>
        <v>26365</v>
      </c>
      <c r="J2199" s="69">
        <f>tblGem[[#This Row],[Aantal]]/INDEX($N$5:$N$16,MATCH(tblGem[[#This Row],[Prov]],$M$5:$M$16,0))*100000</f>
        <v>0.33978883580092839</v>
      </c>
      <c r="K2199" s="69">
        <f>tblGem[[#This Row],[Aantal]]/tblGem[[#This Row],[Inwoners]]*100000</f>
        <v>26.550350843921869</v>
      </c>
    </row>
    <row r="2200" spans="2:11" x14ac:dyDescent="0.3">
      <c r="B2200" s="63">
        <v>43915</v>
      </c>
      <c r="C2200" s="66" t="s">
        <v>61</v>
      </c>
      <c r="D2200" s="65">
        <v>34.4</v>
      </c>
      <c r="E2200" s="66">
        <v>23</v>
      </c>
      <c r="F2200" s="79">
        <f>tblGem[[#This Row],[Aantal]]-SUMIFS(tblGem[Aantal],tblGem[Datum],tblGem[[#This Row],[Datum]]-1,tblGem[Plaats],tblGem[[#This Row],[Plaats]])</f>
        <v>10</v>
      </c>
      <c r="G2200" s="59" t="str">
        <f>INDEX(tblGemProv[Grootte],MATCH(tblGem[[#This Row],[Plaats]],tblGemProv[Gemeentenaam],0))</f>
        <v>Middelgroot</v>
      </c>
      <c r="H2200" s="59" t="str">
        <f>INDEX(tblGemProv[Provincie],MATCH(tblGem[[#This Row],[Plaats]],tblGemProv[Gemeentenaam],0))</f>
        <v>Zuid-Holland</v>
      </c>
      <c r="I2200" s="68">
        <f>INDEX(tblGemProv[InwonerAantal],MATCH(tblGem[[#This Row],[Plaats]],tblGemProv[Gemeentenaam],0))</f>
        <v>66854</v>
      </c>
      <c r="J2200" s="69">
        <f>tblGem[[#This Row],[Aantal]]/INDEX($N$5:$N$16,MATCH(tblGem[[#This Row],[Prov]],$M$5:$M$16,0))*100000</f>
        <v>0.63082657480368953</v>
      </c>
      <c r="K2200" s="69">
        <f>tblGem[[#This Row],[Aantal]]/tblGem[[#This Row],[Inwoners]]*100000</f>
        <v>34.403326652107573</v>
      </c>
    </row>
    <row r="2201" spans="2:11" x14ac:dyDescent="0.3">
      <c r="B2201" s="63">
        <v>43915</v>
      </c>
      <c r="C2201" s="66" t="s">
        <v>62</v>
      </c>
      <c r="D2201" s="65">
        <v>28</v>
      </c>
      <c r="E2201" s="66">
        <v>10</v>
      </c>
      <c r="F2201" s="79">
        <f>tblGem[[#This Row],[Aantal]]-SUMIFS(tblGem[Aantal],tblGem[Datum],tblGem[[#This Row],[Datum]]-1,tblGem[Plaats],tblGem[[#This Row],[Plaats]])</f>
        <v>0</v>
      </c>
      <c r="G2201" s="59" t="str">
        <f>INDEX(tblGemProv[Grootte],MATCH(tblGem[[#This Row],[Plaats]],tblGemProv[Gemeentenaam],0))</f>
        <v>Klein</v>
      </c>
      <c r="H2201" s="59" t="str">
        <f>INDEX(tblGemProv[Provincie],MATCH(tblGem[[#This Row],[Plaats]],tblGemProv[Gemeentenaam],0))</f>
        <v>Noord-Holland</v>
      </c>
      <c r="I2201" s="68">
        <f>INDEX(tblGemProv[InwonerAantal],MATCH(tblGem[[#This Row],[Plaats]],tblGemProv[Gemeentenaam],0))</f>
        <v>35608</v>
      </c>
      <c r="J2201" s="69">
        <f>tblGem[[#This Row],[Aantal]]/INDEX($N$5:$N$16,MATCH(tblGem[[#This Row],[Prov]],$M$5:$M$16,0))*100000</f>
        <v>0.35320936626469085</v>
      </c>
      <c r="K2201" s="69">
        <f>tblGem[[#This Row],[Aantal]]/tblGem[[#This Row],[Inwoners]]*100000</f>
        <v>28.083576724331607</v>
      </c>
    </row>
    <row r="2202" spans="2:11" x14ac:dyDescent="0.3">
      <c r="B2202" s="63">
        <v>43915</v>
      </c>
      <c r="C2202" s="66" t="s">
        <v>63</v>
      </c>
      <c r="D2202" s="65">
        <v>42.3</v>
      </c>
      <c r="E2202" s="66">
        <v>15</v>
      </c>
      <c r="F2202" s="79">
        <f>tblGem[[#This Row],[Aantal]]-SUMIFS(tblGem[Aantal],tblGem[Datum],tblGem[[#This Row],[Datum]]-1,tblGem[Plaats],tblGem[[#This Row],[Plaats]])</f>
        <v>0</v>
      </c>
      <c r="G2202" s="59" t="str">
        <f>INDEX(tblGemProv[Grootte],MATCH(tblGem[[#This Row],[Plaats]],tblGemProv[Gemeentenaam],0))</f>
        <v>Klein</v>
      </c>
      <c r="H2202" s="59" t="str">
        <f>INDEX(tblGemProv[Provincie],MATCH(tblGem[[#This Row],[Plaats]],tblGemProv[Gemeentenaam],0))</f>
        <v>Drenthe</v>
      </c>
      <c r="I2202" s="68">
        <f>INDEX(tblGemProv[InwonerAantal],MATCH(tblGem[[#This Row],[Plaats]],tblGemProv[Gemeentenaam],0))</f>
        <v>35299</v>
      </c>
      <c r="J2202" s="69">
        <f>tblGem[[#This Row],[Aantal]]/INDEX($N$5:$N$16,MATCH(tblGem[[#This Row],[Prov]],$M$5:$M$16,0))*100000</f>
        <v>3.0481609428977854</v>
      </c>
      <c r="K2202" s="69">
        <f>tblGem[[#This Row],[Aantal]]/tblGem[[#This Row],[Inwoners]]*100000</f>
        <v>42.494121646505562</v>
      </c>
    </row>
    <row r="2203" spans="2:11" x14ac:dyDescent="0.3">
      <c r="B2203" s="63">
        <v>43915</v>
      </c>
      <c r="C2203" s="66" t="s">
        <v>64</v>
      </c>
      <c r="D2203" s="65">
        <v>122.3</v>
      </c>
      <c r="E2203" s="66">
        <v>25</v>
      </c>
      <c r="F2203" s="79">
        <f>tblGem[[#This Row],[Aantal]]-SUMIFS(tblGem[Aantal],tblGem[Datum],tblGem[[#This Row],[Datum]]-1,tblGem[Plaats],tblGem[[#This Row],[Plaats]])</f>
        <v>2</v>
      </c>
      <c r="G2203" s="59" t="str">
        <f>INDEX(tblGemProv[Grootte],MATCH(tblGem[[#This Row],[Plaats]],tblGemProv[Gemeentenaam],0))</f>
        <v>Klein</v>
      </c>
      <c r="H2203" s="59" t="str">
        <f>INDEX(tblGemProv[Provincie],MATCH(tblGem[[#This Row],[Plaats]],tblGemProv[Gemeentenaam],0))</f>
        <v>Noord-Brabant</v>
      </c>
      <c r="I2203" s="68">
        <f>INDEX(tblGemProv[InwonerAantal],MATCH(tblGem[[#This Row],[Plaats]],tblGemProv[Gemeentenaam],0))</f>
        <v>20336</v>
      </c>
      <c r="J2203" s="69">
        <f>tblGem[[#This Row],[Aantal]]/INDEX($N$5:$N$16,MATCH(tblGem[[#This Row],[Prov]],$M$5:$M$16,0))*100000</f>
        <v>0.98881218343177957</v>
      </c>
      <c r="K2203" s="69">
        <f>tblGem[[#This Row],[Aantal]]/tblGem[[#This Row],[Inwoners]]*100000</f>
        <v>122.93469708890636</v>
      </c>
    </row>
    <row r="2204" spans="2:11" x14ac:dyDescent="0.3">
      <c r="B2204" s="63">
        <v>43915</v>
      </c>
      <c r="C2204" s="66" t="s">
        <v>65</v>
      </c>
      <c r="D2204" s="65">
        <v>32.1</v>
      </c>
      <c r="E2204" s="66">
        <v>8</v>
      </c>
      <c r="F2204" s="79">
        <f>tblGem[[#This Row],[Aantal]]-SUMIFS(tblGem[Aantal],tblGem[Datum],tblGem[[#This Row],[Datum]]-1,tblGem[Plaats],tblGem[[#This Row],[Plaats]])</f>
        <v>2</v>
      </c>
      <c r="G2204" s="59" t="str">
        <f>INDEX(tblGemProv[Grootte],MATCH(tblGem[[#This Row],[Plaats]],tblGemProv[Gemeentenaam],0))</f>
        <v>Klein</v>
      </c>
      <c r="H2204" s="59" t="str">
        <f>INDEX(tblGemProv[Provincie],MATCH(tblGem[[#This Row],[Plaats]],tblGemProv[Gemeentenaam],0))</f>
        <v>Noord-Brabant</v>
      </c>
      <c r="I2204" s="68">
        <f>INDEX(tblGemProv[InwonerAantal],MATCH(tblGem[[#This Row],[Plaats]],tblGemProv[Gemeentenaam],0))</f>
        <v>24911</v>
      </c>
      <c r="J2204" s="69">
        <f>tblGem[[#This Row],[Aantal]]/INDEX($N$5:$N$16,MATCH(tblGem[[#This Row],[Prov]],$M$5:$M$16,0))*100000</f>
        <v>0.31641989869816944</v>
      </c>
      <c r="K2204" s="69">
        <f>tblGem[[#This Row],[Aantal]]/tblGem[[#This Row],[Inwoners]]*100000</f>
        <v>32.114327004134722</v>
      </c>
    </row>
    <row r="2205" spans="2:11" x14ac:dyDescent="0.3">
      <c r="B2205" s="63">
        <v>43915</v>
      </c>
      <c r="C2205" s="66" t="s">
        <v>66</v>
      </c>
      <c r="D2205" s="65">
        <v>28</v>
      </c>
      <c r="E2205" s="66">
        <v>8</v>
      </c>
      <c r="F2205" s="79">
        <f>tblGem[[#This Row],[Aantal]]-SUMIFS(tblGem[Aantal],tblGem[Datum],tblGem[[#This Row],[Datum]]-1,tblGem[Plaats],tblGem[[#This Row],[Plaats]])</f>
        <v>0</v>
      </c>
      <c r="G2205" s="59" t="str">
        <f>INDEX(tblGemProv[Grootte],MATCH(tblGem[[#This Row],[Plaats]],tblGemProv[Gemeentenaam],0))</f>
        <v>Klein</v>
      </c>
      <c r="H2205" s="59" t="str">
        <f>INDEX(tblGemProv[Provincie],MATCH(tblGem[[#This Row],[Plaats]],tblGemProv[Gemeentenaam],0))</f>
        <v>Gelderland</v>
      </c>
      <c r="I2205" s="68">
        <f>INDEX(tblGemProv[InwonerAantal],MATCH(tblGem[[#This Row],[Plaats]],tblGemProv[Gemeentenaam],0))</f>
        <v>28195</v>
      </c>
      <c r="J2205" s="69">
        <f>tblGem[[#This Row],[Aantal]]/INDEX($N$5:$N$16,MATCH(tblGem[[#This Row],[Prov]],$M$5:$M$16,0))*100000</f>
        <v>0.3883300980582039</v>
      </c>
      <c r="K2205" s="69">
        <f>tblGem[[#This Row],[Aantal]]/tblGem[[#This Row],[Inwoners]]*100000</f>
        <v>28.37382514630254</v>
      </c>
    </row>
    <row r="2206" spans="2:11" x14ac:dyDescent="0.3">
      <c r="B2206" s="63">
        <v>43915</v>
      </c>
      <c r="C2206" s="66" t="s">
        <v>67</v>
      </c>
      <c r="D2206" s="65">
        <v>42.1</v>
      </c>
      <c r="E2206" s="66">
        <v>12</v>
      </c>
      <c r="F2206" s="79">
        <f>tblGem[[#This Row],[Aantal]]-SUMIFS(tblGem[Aantal],tblGem[Datum],tblGem[[#This Row],[Datum]]-1,tblGem[Plaats],tblGem[[#This Row],[Plaats]])</f>
        <v>1</v>
      </c>
      <c r="G2206" s="59" t="str">
        <f>INDEX(tblGemProv[Grootte],MATCH(tblGem[[#This Row],[Plaats]],tblGemProv[Gemeentenaam],0))</f>
        <v>Klein</v>
      </c>
      <c r="H2206" s="59" t="str">
        <f>INDEX(tblGemProv[Provincie],MATCH(tblGem[[#This Row],[Plaats]],tblGemProv[Gemeentenaam],0))</f>
        <v>Overijssel</v>
      </c>
      <c r="I2206" s="68">
        <f>INDEX(tblGemProv[InwonerAantal],MATCH(tblGem[[#This Row],[Plaats]],tblGemProv[Gemeentenaam],0))</f>
        <v>28242</v>
      </c>
      <c r="J2206" s="69">
        <f>tblGem[[#This Row],[Aantal]]/INDEX($N$5:$N$16,MATCH(tblGem[[#This Row],[Prov]],$M$5:$M$16,0))*100000</f>
        <v>1.0421180702404949</v>
      </c>
      <c r="K2206" s="69">
        <f>tblGem[[#This Row],[Aantal]]/tblGem[[#This Row],[Inwoners]]*100000</f>
        <v>42.489908646696406</v>
      </c>
    </row>
    <row r="2207" spans="2:11" x14ac:dyDescent="0.3">
      <c r="B2207" s="63">
        <v>43915</v>
      </c>
      <c r="C2207" s="66" t="s">
        <v>68</v>
      </c>
      <c r="D2207" s="65">
        <v>0</v>
      </c>
      <c r="E2207" s="66">
        <v>0</v>
      </c>
      <c r="F2207" s="79">
        <f>tblGem[[#This Row],[Aantal]]-SUMIFS(tblGem[Aantal],tblGem[Datum],tblGem[[#This Row],[Datum]]-1,tblGem[Plaats],tblGem[[#This Row],[Plaats]])</f>
        <v>0</v>
      </c>
      <c r="G2207" s="59" t="str">
        <f>INDEX(tblGemProv[Grootte],MATCH(tblGem[[#This Row],[Plaats]],tblGemProv[Gemeentenaam],0))</f>
        <v>Klein</v>
      </c>
      <c r="H2207" s="59" t="str">
        <f>INDEX(tblGemProv[Provincie],MATCH(tblGem[[#This Row],[Plaats]],tblGemProv[Gemeentenaam],0))</f>
        <v>Friesland</v>
      </c>
      <c r="I2207" s="68">
        <f>INDEX(tblGemProv[InwonerAantal],MATCH(tblGem[[#This Row],[Plaats]],tblGemProv[Gemeentenaam],0))</f>
        <v>18904</v>
      </c>
      <c r="J2207" s="69">
        <f>tblGem[[#This Row],[Aantal]]/INDEX($N$5:$N$16,MATCH(tblGem[[#This Row],[Prov]],$M$5:$M$16,0))*100000</f>
        <v>0</v>
      </c>
      <c r="K2207" s="69">
        <f>tblGem[[#This Row],[Aantal]]/tblGem[[#This Row],[Inwoners]]*100000</f>
        <v>0</v>
      </c>
    </row>
    <row r="2208" spans="2:11" x14ac:dyDescent="0.3">
      <c r="B2208" s="63">
        <v>43915</v>
      </c>
      <c r="C2208" s="66" t="s">
        <v>69</v>
      </c>
      <c r="D2208" s="65">
        <v>74.7</v>
      </c>
      <c r="E2208" s="66">
        <v>32</v>
      </c>
      <c r="F2208" s="79">
        <f>tblGem[[#This Row],[Aantal]]-SUMIFS(tblGem[Aantal],tblGem[Datum],tblGem[[#This Row],[Datum]]-1,tblGem[Plaats],tblGem[[#This Row],[Plaats]])</f>
        <v>5</v>
      </c>
      <c r="G2208" s="59" t="str">
        <f>INDEX(tblGemProv[Grootte],MATCH(tblGem[[#This Row],[Plaats]],tblGemProv[Gemeentenaam],0))</f>
        <v>Klein</v>
      </c>
      <c r="H2208" s="59" t="str">
        <f>INDEX(tblGemProv[Provincie],MATCH(tblGem[[#This Row],[Plaats]],tblGemProv[Gemeentenaam],0))</f>
        <v>Utrecht</v>
      </c>
      <c r="I2208" s="68">
        <f>INDEX(tblGemProv[InwonerAantal],MATCH(tblGem[[#This Row],[Plaats]],tblGemProv[Gemeentenaam],0))</f>
        <v>42846</v>
      </c>
      <c r="J2208" s="69">
        <f>tblGem[[#This Row],[Aantal]]/INDEX($N$5:$N$16,MATCH(tblGem[[#This Row],[Prov]],$M$5:$M$16,0))*100000</f>
        <v>2.4050783228787584</v>
      </c>
      <c r="K2208" s="69">
        <f>tblGem[[#This Row],[Aantal]]/tblGem[[#This Row],[Inwoners]]*100000</f>
        <v>74.686085048779347</v>
      </c>
    </row>
    <row r="2209" spans="2:11" x14ac:dyDescent="0.3">
      <c r="B2209" s="63">
        <v>43915</v>
      </c>
      <c r="C2209" s="66" t="s">
        <v>70</v>
      </c>
      <c r="D2209" s="65">
        <v>17.5</v>
      </c>
      <c r="E2209" s="66">
        <v>9</v>
      </c>
      <c r="F2209" s="79">
        <f>tblGem[[#This Row],[Aantal]]-SUMIFS(tblGem[Aantal],tblGem[Datum],tblGem[[#This Row],[Datum]]-1,tblGem[Plaats],tblGem[[#This Row],[Plaats]])</f>
        <v>1</v>
      </c>
      <c r="G2209" s="59" t="str">
        <f>INDEX(tblGemProv[Grootte],MATCH(tblGem[[#This Row],[Plaats]],tblGemProv[Gemeentenaam],0))</f>
        <v>Middelgroot</v>
      </c>
      <c r="H2209" s="59" t="str">
        <f>INDEX(tblGemProv[Provincie],MATCH(tblGem[[#This Row],[Plaats]],tblGemProv[Gemeentenaam],0))</f>
        <v>Friesland</v>
      </c>
      <c r="I2209" s="68">
        <f>INDEX(tblGemProv[InwonerAantal],MATCH(tblGem[[#This Row],[Plaats]],tblGemProv[Gemeentenaam],0))</f>
        <v>51742</v>
      </c>
      <c r="J2209" s="69">
        <f>tblGem[[#This Row],[Aantal]]/INDEX($N$5:$N$16,MATCH(tblGem[[#This Row],[Prov]],$M$5:$M$16,0))*100000</f>
        <v>1.3904595932442203</v>
      </c>
      <c r="K2209" s="69">
        <f>tblGem[[#This Row],[Aantal]]/tblGem[[#This Row],[Inwoners]]*100000</f>
        <v>17.3939932743226</v>
      </c>
    </row>
    <row r="2210" spans="2:11" x14ac:dyDescent="0.3">
      <c r="B2210" s="63">
        <v>43915</v>
      </c>
      <c r="C2210" s="66" t="s">
        <v>71</v>
      </c>
      <c r="D2210" s="65">
        <v>20.399999999999999</v>
      </c>
      <c r="E2210" s="66">
        <v>9</v>
      </c>
      <c r="F2210" s="79">
        <f>tblGem[[#This Row],[Aantal]]-SUMIFS(tblGem[Aantal],tblGem[Datum],tblGem[[#This Row],[Datum]]-1,tblGem[Plaats],tblGem[[#This Row],[Plaats]])</f>
        <v>1</v>
      </c>
      <c r="G2210" s="59" t="str">
        <f>INDEX(tblGemProv[Grootte],MATCH(tblGem[[#This Row],[Plaats]],tblGemProv[Gemeentenaam],0))</f>
        <v>Klein</v>
      </c>
      <c r="H2210" s="59" t="str">
        <f>INDEX(tblGemProv[Provincie],MATCH(tblGem[[#This Row],[Plaats]],tblGemProv[Gemeentenaam],0))</f>
        <v>Utrecht</v>
      </c>
      <c r="I2210" s="68">
        <f>INDEX(tblGemProv[InwonerAantal],MATCH(tblGem[[#This Row],[Plaats]],tblGemProv[Gemeentenaam],0))</f>
        <v>43620</v>
      </c>
      <c r="J2210" s="69">
        <f>tblGem[[#This Row],[Aantal]]/INDEX($N$5:$N$16,MATCH(tblGem[[#This Row],[Prov]],$M$5:$M$16,0))*100000</f>
        <v>0.6764282783096508</v>
      </c>
      <c r="K2210" s="69">
        <f>tblGem[[#This Row],[Aantal]]/tblGem[[#This Row],[Inwoners]]*100000</f>
        <v>20.632737276478679</v>
      </c>
    </row>
    <row r="2211" spans="2:11" x14ac:dyDescent="0.3">
      <c r="B2211" s="63">
        <v>43915</v>
      </c>
      <c r="C2211" s="66" t="s">
        <v>72</v>
      </c>
      <c r="D2211" s="65">
        <v>12.4</v>
      </c>
      <c r="E2211" s="66">
        <v>3</v>
      </c>
      <c r="F2211" s="79">
        <f>tblGem[[#This Row],[Aantal]]-SUMIFS(tblGem[Aantal],tblGem[Datum],tblGem[[#This Row],[Datum]]-1,tblGem[Plaats],tblGem[[#This Row],[Plaats]])</f>
        <v>0</v>
      </c>
      <c r="G2211" s="59" t="str">
        <f>INDEX(tblGemProv[Grootte],MATCH(tblGem[[#This Row],[Plaats]],tblGemProv[Gemeentenaam],0))</f>
        <v>Klein</v>
      </c>
      <c r="H2211" s="59" t="str">
        <f>INDEX(tblGemProv[Provincie],MATCH(tblGem[[#This Row],[Plaats]],tblGemProv[Gemeentenaam],0))</f>
        <v>Drenthe</v>
      </c>
      <c r="I2211" s="68">
        <f>INDEX(tblGemProv[InwonerAantal],MATCH(tblGem[[#This Row],[Plaats]],tblGemProv[Gemeentenaam],0))</f>
        <v>23917</v>
      </c>
      <c r="J2211" s="69">
        <f>tblGem[[#This Row],[Aantal]]/INDEX($N$5:$N$16,MATCH(tblGem[[#This Row],[Prov]],$M$5:$M$16,0))*100000</f>
        <v>0.60963218857955703</v>
      </c>
      <c r="K2211" s="69">
        <f>tblGem[[#This Row],[Aantal]]/tblGem[[#This Row],[Inwoners]]*100000</f>
        <v>12.543379186352803</v>
      </c>
    </row>
    <row r="2212" spans="2:11" x14ac:dyDescent="0.3">
      <c r="B2212" s="63">
        <v>43915</v>
      </c>
      <c r="C2212" s="66" t="s">
        <v>73</v>
      </c>
      <c r="D2212" s="65">
        <v>20.399999999999999</v>
      </c>
      <c r="E2212" s="66">
        <v>21</v>
      </c>
      <c r="F2212" s="79">
        <f>tblGem[[#This Row],[Aantal]]-SUMIFS(tblGem[Aantal],tblGem[Datum],tblGem[[#This Row],[Datum]]-1,tblGem[Plaats],tblGem[[#This Row],[Plaats]])</f>
        <v>4</v>
      </c>
      <c r="G2212" s="59" t="str">
        <f>INDEX(tblGemProv[Grootte],MATCH(tblGem[[#This Row],[Plaats]],tblGemProv[Gemeentenaam],0))</f>
        <v>Groot</v>
      </c>
      <c r="H2212" s="59" t="str">
        <f>INDEX(tblGemProv[Provincie],MATCH(tblGem[[#This Row],[Plaats]],tblGemProv[Gemeentenaam],0))</f>
        <v>Zuid-Holland</v>
      </c>
      <c r="I2212" s="68">
        <f>INDEX(tblGemProv[InwonerAantal],MATCH(tblGem[[#This Row],[Plaats]],tblGemProv[Gemeentenaam],0))</f>
        <v>102253</v>
      </c>
      <c r="J2212" s="69">
        <f>tblGem[[#This Row],[Aantal]]/INDEX($N$5:$N$16,MATCH(tblGem[[#This Row],[Prov]],$M$5:$M$16,0))*100000</f>
        <v>0.57597209003815131</v>
      </c>
      <c r="K2212" s="69">
        <f>tblGem[[#This Row],[Aantal]]/tblGem[[#This Row],[Inwoners]]*100000</f>
        <v>20.537294749298308</v>
      </c>
    </row>
    <row r="2213" spans="2:11" x14ac:dyDescent="0.3">
      <c r="B2213" s="63">
        <v>43915</v>
      </c>
      <c r="C2213" s="66" t="s">
        <v>74</v>
      </c>
      <c r="D2213" s="65">
        <v>4</v>
      </c>
      <c r="E2213" s="66">
        <v>1</v>
      </c>
      <c r="F2213" s="79">
        <f>tblGem[[#This Row],[Aantal]]-SUMIFS(tblGem[Aantal],tblGem[Datum],tblGem[[#This Row],[Datum]]-1,tblGem[Plaats],tblGem[[#This Row],[Plaats]])</f>
        <v>0</v>
      </c>
      <c r="G2213" s="59" t="str">
        <f>INDEX(tblGemProv[Grootte],MATCH(tblGem[[#This Row],[Plaats]],tblGemProv[Gemeentenaam],0))</f>
        <v>Klein</v>
      </c>
      <c r="H2213" s="59" t="str">
        <f>INDEX(tblGemProv[Provincie],MATCH(tblGem[[#This Row],[Plaats]],tblGemProv[Gemeentenaam],0))</f>
        <v>Groningen</v>
      </c>
      <c r="I2213" s="68">
        <f>INDEX(tblGemProv[InwonerAantal],MATCH(tblGem[[#This Row],[Plaats]],tblGemProv[Gemeentenaam],0))</f>
        <v>24864</v>
      </c>
      <c r="J2213" s="69">
        <f>tblGem[[#This Row],[Aantal]]/INDEX($N$5:$N$16,MATCH(tblGem[[#This Row],[Prov]],$M$5:$M$16,0))*100000</f>
        <v>0.17154335844156288</v>
      </c>
      <c r="K2213" s="69">
        <f>tblGem[[#This Row],[Aantal]]/tblGem[[#This Row],[Inwoners]]*100000</f>
        <v>4.0218790218790215</v>
      </c>
    </row>
    <row r="2214" spans="2:11" x14ac:dyDescent="0.3">
      <c r="B2214" s="63">
        <v>43915</v>
      </c>
      <c r="C2214" s="66" t="s">
        <v>75</v>
      </c>
      <c r="D2214" s="65">
        <v>9</v>
      </c>
      <c r="E2214" s="66">
        <v>5</v>
      </c>
      <c r="F2214" s="79">
        <f>tblGem[[#This Row],[Aantal]]-SUMIFS(tblGem[Aantal],tblGem[Datum],tblGem[[#This Row],[Datum]]-1,tblGem[Plaats],tblGem[[#This Row],[Plaats]])</f>
        <v>0</v>
      </c>
      <c r="G2214" s="59" t="str">
        <f>INDEX(tblGemProv[Grootte],MATCH(tblGem[[#This Row],[Plaats]],tblGemProv[Gemeentenaam],0))</f>
        <v>Middelgroot</v>
      </c>
      <c r="H2214" s="59" t="str">
        <f>INDEX(tblGemProv[Provincie],MATCH(tblGem[[#This Row],[Plaats]],tblGemProv[Gemeentenaam],0))</f>
        <v>Noord-Holland</v>
      </c>
      <c r="I2214" s="68">
        <f>INDEX(tblGemProv[InwonerAantal],MATCH(tblGem[[#This Row],[Plaats]],tblGemProv[Gemeentenaam],0))</f>
        <v>55760</v>
      </c>
      <c r="J2214" s="69">
        <f>tblGem[[#This Row],[Aantal]]/INDEX($N$5:$N$16,MATCH(tblGem[[#This Row],[Prov]],$M$5:$M$16,0))*100000</f>
        <v>0.17660468313234542</v>
      </c>
      <c r="K2214" s="69">
        <f>tblGem[[#This Row],[Aantal]]/tblGem[[#This Row],[Inwoners]]*100000</f>
        <v>8.9670014347202294</v>
      </c>
    </row>
    <row r="2215" spans="2:11" x14ac:dyDescent="0.3">
      <c r="B2215" s="63">
        <v>43915</v>
      </c>
      <c r="C2215" s="66" t="s">
        <v>76</v>
      </c>
      <c r="D2215" s="65">
        <v>92.7</v>
      </c>
      <c r="E2215" s="66">
        <v>30</v>
      </c>
      <c r="F2215" s="79">
        <f>tblGem[[#This Row],[Aantal]]-SUMIFS(tblGem[Aantal],tblGem[Datum],tblGem[[#This Row],[Datum]]-1,tblGem[Plaats],tblGem[[#This Row],[Plaats]])</f>
        <v>5</v>
      </c>
      <c r="G2215" s="59" t="str">
        <f>INDEX(tblGemProv[Grootte],MATCH(tblGem[[#This Row],[Plaats]],tblGemProv[Gemeentenaam],0))</f>
        <v>Klein</v>
      </c>
      <c r="H2215" s="59" t="str">
        <f>INDEX(tblGemProv[Provincie],MATCH(tblGem[[#This Row],[Plaats]],tblGemProv[Gemeentenaam],0))</f>
        <v>Noord-Brabant</v>
      </c>
      <c r="I2215" s="68">
        <f>INDEX(tblGemProv[InwonerAantal],MATCH(tblGem[[#This Row],[Plaats]],tblGemProv[Gemeentenaam],0))</f>
        <v>32137</v>
      </c>
      <c r="J2215" s="69">
        <f>tblGem[[#This Row],[Aantal]]/INDEX($N$5:$N$16,MATCH(tblGem[[#This Row],[Prov]],$M$5:$M$16,0))*100000</f>
        <v>1.1865746201181353</v>
      </c>
      <c r="K2215" s="69">
        <f>tblGem[[#This Row],[Aantal]]/tblGem[[#This Row],[Inwoners]]*100000</f>
        <v>93.35034384043314</v>
      </c>
    </row>
    <row r="2216" spans="2:11" x14ac:dyDescent="0.3">
      <c r="B2216" s="63">
        <v>43915</v>
      </c>
      <c r="C2216" s="66" t="s">
        <v>77</v>
      </c>
      <c r="D2216" s="65">
        <v>26</v>
      </c>
      <c r="E2216" s="66">
        <v>26</v>
      </c>
      <c r="F2216" s="79">
        <f>tblGem[[#This Row],[Aantal]]-SUMIFS(tblGem[Aantal],tblGem[Datum],tblGem[[#This Row],[Datum]]-1,tblGem[Plaats],tblGem[[#This Row],[Plaats]])</f>
        <v>6</v>
      </c>
      <c r="G2216" s="59" t="str">
        <f>INDEX(tblGemProv[Grootte],MATCH(tblGem[[#This Row],[Plaats]],tblGemProv[Gemeentenaam],0))</f>
        <v>Middelgroot</v>
      </c>
      <c r="H2216" s="59" t="str">
        <f>INDEX(tblGemProv[Provincie],MATCH(tblGem[[#This Row],[Plaats]],tblGemProv[Gemeentenaam],0))</f>
        <v>Overijssel</v>
      </c>
      <c r="I2216" s="68">
        <f>INDEX(tblGemProv[InwonerAantal],MATCH(tblGem[[#This Row],[Plaats]],tblGemProv[Gemeentenaam],0))</f>
        <v>99653</v>
      </c>
      <c r="J2216" s="69">
        <f>tblGem[[#This Row],[Aantal]]/INDEX($N$5:$N$16,MATCH(tblGem[[#This Row],[Prov]],$M$5:$M$16,0))*100000</f>
        <v>2.257922485521072</v>
      </c>
      <c r="K2216" s="69">
        <f>tblGem[[#This Row],[Aantal]]/tblGem[[#This Row],[Inwoners]]*100000</f>
        <v>26.090534153512685</v>
      </c>
    </row>
    <row r="2217" spans="2:11" x14ac:dyDescent="0.3">
      <c r="B2217" s="63">
        <v>43915</v>
      </c>
      <c r="C2217" s="66" t="s">
        <v>78</v>
      </c>
      <c r="D2217" s="65">
        <v>20.6</v>
      </c>
      <c r="E2217" s="66">
        <v>6</v>
      </c>
      <c r="F2217" s="79">
        <f>tblGem[[#This Row],[Aantal]]-SUMIFS(tblGem[Aantal],tblGem[Datum],tblGem[[#This Row],[Datum]]-1,tblGem[Plaats],tblGem[[#This Row],[Plaats]])</f>
        <v>2</v>
      </c>
      <c r="G2217" s="59" t="str">
        <f>INDEX(tblGemProv[Grootte],MATCH(tblGem[[#This Row],[Plaats]],tblGemProv[Gemeentenaam],0))</f>
        <v>Klein</v>
      </c>
      <c r="H2217" s="59" t="str">
        <f>INDEX(tblGemProv[Provincie],MATCH(tblGem[[#This Row],[Plaats]],tblGemProv[Gemeentenaam],0))</f>
        <v>Noord-Holland</v>
      </c>
      <c r="I2217" s="68">
        <f>INDEX(tblGemProv[InwonerAantal],MATCH(tblGem[[#This Row],[Plaats]],tblGemProv[Gemeentenaam],0))</f>
        <v>28121</v>
      </c>
      <c r="J2217" s="69">
        <f>tblGem[[#This Row],[Aantal]]/INDEX($N$5:$N$16,MATCH(tblGem[[#This Row],[Prov]],$M$5:$M$16,0))*100000</f>
        <v>0.21192561975881449</v>
      </c>
      <c r="K2217" s="69">
        <f>tblGem[[#This Row],[Aantal]]/tblGem[[#This Row],[Inwoners]]*100000</f>
        <v>21.336367838981541</v>
      </c>
    </row>
    <row r="2218" spans="2:11" x14ac:dyDescent="0.3">
      <c r="B2218" s="63">
        <v>43915</v>
      </c>
      <c r="C2218" s="66" t="s">
        <v>79</v>
      </c>
      <c r="D2218" s="65">
        <v>75.900000000000006</v>
      </c>
      <c r="E2218" s="66">
        <v>20</v>
      </c>
      <c r="F2218" s="79">
        <f>tblGem[[#This Row],[Aantal]]-SUMIFS(tblGem[Aantal],tblGem[Datum],tblGem[[#This Row],[Datum]]-1,tblGem[Plaats],tblGem[[#This Row],[Plaats]])</f>
        <v>3</v>
      </c>
      <c r="G2218" s="59" t="str">
        <f>INDEX(tblGemProv[Grootte],MATCH(tblGem[[#This Row],[Plaats]],tblGemProv[Gemeentenaam],0))</f>
        <v>Klein</v>
      </c>
      <c r="H2218" s="59" t="str">
        <f>INDEX(tblGemProv[Provincie],MATCH(tblGem[[#This Row],[Plaats]],tblGemProv[Gemeentenaam],0))</f>
        <v>Overijssel</v>
      </c>
      <c r="I2218" s="68">
        <f>INDEX(tblGemProv[InwonerAantal],MATCH(tblGem[[#This Row],[Plaats]],tblGemProv[Gemeentenaam],0))</f>
        <v>26291</v>
      </c>
      <c r="J2218" s="69">
        <f>tblGem[[#This Row],[Aantal]]/INDEX($N$5:$N$16,MATCH(tblGem[[#This Row],[Prov]],$M$5:$M$16,0))*100000</f>
        <v>1.7368634504008247</v>
      </c>
      <c r="K2218" s="69">
        <f>tblGem[[#This Row],[Aantal]]/tblGem[[#This Row],[Inwoners]]*100000</f>
        <v>76.071659503252064</v>
      </c>
    </row>
    <row r="2219" spans="2:11" x14ac:dyDescent="0.3">
      <c r="B2219" s="63">
        <v>43915</v>
      </c>
      <c r="C2219" s="66" t="s">
        <v>80</v>
      </c>
      <c r="D2219" s="65">
        <v>44.9</v>
      </c>
      <c r="E2219" s="66">
        <v>5</v>
      </c>
      <c r="F2219" s="79">
        <f>tblGem[[#This Row],[Aantal]]-SUMIFS(tblGem[Aantal],tblGem[Datum],tblGem[[#This Row],[Datum]]-1,tblGem[Plaats],tblGem[[#This Row],[Plaats]])</f>
        <v>1</v>
      </c>
      <c r="G2219" s="59" t="str">
        <f>INDEX(tblGemProv[Grootte],MATCH(tblGem[[#This Row],[Plaats]],tblGemProv[Gemeentenaam],0))</f>
        <v>Klein</v>
      </c>
      <c r="H2219" s="59" t="str">
        <f>INDEX(tblGemProv[Provincie],MATCH(tblGem[[#This Row],[Plaats]],tblGemProv[Gemeentenaam],0))</f>
        <v>Gelderland</v>
      </c>
      <c r="I2219" s="68">
        <f>INDEX(tblGemProv[InwonerAantal],MATCH(tblGem[[#This Row],[Plaats]],tblGemProv[Gemeentenaam],0))</f>
        <v>11328</v>
      </c>
      <c r="J2219" s="69">
        <f>tblGem[[#This Row],[Aantal]]/INDEX($N$5:$N$16,MATCH(tblGem[[#This Row],[Prov]],$M$5:$M$16,0))*100000</f>
        <v>0.24270631128637743</v>
      </c>
      <c r="K2219" s="69">
        <f>tblGem[[#This Row],[Aantal]]/tblGem[[#This Row],[Inwoners]]*100000</f>
        <v>44.138418079096049</v>
      </c>
    </row>
    <row r="2220" spans="2:11" x14ac:dyDescent="0.3">
      <c r="B2220" s="63">
        <v>43915</v>
      </c>
      <c r="C2220" s="66" t="s">
        <v>81</v>
      </c>
      <c r="D2220" s="65">
        <v>17.399999999999999</v>
      </c>
      <c r="E2220" s="66">
        <v>10</v>
      </c>
      <c r="F2220" s="79">
        <f>tblGem[[#This Row],[Aantal]]-SUMIFS(tblGem[Aantal],tblGem[Datum],tblGem[[#This Row],[Datum]]-1,tblGem[Plaats],tblGem[[#This Row],[Plaats]])</f>
        <v>2</v>
      </c>
      <c r="G2220" s="59" t="str">
        <f>INDEX(tblGemProv[Grootte],MATCH(tblGem[[#This Row],[Plaats]],tblGemProv[Gemeentenaam],0))</f>
        <v>Middelgroot</v>
      </c>
      <c r="H2220" s="59" t="str">
        <f>INDEX(tblGemProv[Provincie],MATCH(tblGem[[#This Row],[Plaats]],tblGemProv[Gemeentenaam],0))</f>
        <v>Gelderland</v>
      </c>
      <c r="I2220" s="68">
        <f>INDEX(tblGemProv[InwonerAantal],MATCH(tblGem[[#This Row],[Plaats]],tblGemProv[Gemeentenaam],0))</f>
        <v>57382</v>
      </c>
      <c r="J2220" s="69">
        <f>tblGem[[#This Row],[Aantal]]/INDEX($N$5:$N$16,MATCH(tblGem[[#This Row],[Prov]],$M$5:$M$16,0))*100000</f>
        <v>0.48541262257275486</v>
      </c>
      <c r="K2220" s="69">
        <f>tblGem[[#This Row],[Aantal]]/tblGem[[#This Row],[Inwoners]]*100000</f>
        <v>17.427067721585168</v>
      </c>
    </row>
    <row r="2221" spans="2:11" x14ac:dyDescent="0.3">
      <c r="B2221" s="63">
        <v>43915</v>
      </c>
      <c r="C2221" s="66" t="s">
        <v>82</v>
      </c>
      <c r="D2221" s="65">
        <v>23</v>
      </c>
      <c r="E2221" s="66">
        <v>6</v>
      </c>
      <c r="F2221" s="79">
        <f>tblGem[[#This Row],[Aantal]]-SUMIFS(tblGem[Aantal],tblGem[Datum],tblGem[[#This Row],[Datum]]-1,tblGem[Plaats],tblGem[[#This Row],[Plaats]])</f>
        <v>2</v>
      </c>
      <c r="G2221" s="59" t="str">
        <f>INDEX(tblGemProv[Grootte],MATCH(tblGem[[#This Row],[Plaats]],tblGemProv[Gemeentenaam],0))</f>
        <v>Klein</v>
      </c>
      <c r="H2221" s="59" t="str">
        <f>INDEX(tblGemProv[Provincie],MATCH(tblGem[[#This Row],[Plaats]],tblGemProv[Gemeentenaam],0))</f>
        <v>Noord-Brabant</v>
      </c>
      <c r="I2221" s="68">
        <f>INDEX(tblGemProv[InwonerAantal],MATCH(tblGem[[#This Row],[Plaats]],tblGemProv[Gemeentenaam],0))</f>
        <v>25777</v>
      </c>
      <c r="J2221" s="69">
        <f>tblGem[[#This Row],[Aantal]]/INDEX($N$5:$N$16,MATCH(tblGem[[#This Row],[Prov]],$M$5:$M$16,0))*100000</f>
        <v>0.23731492402362706</v>
      </c>
      <c r="K2221" s="69">
        <f>tblGem[[#This Row],[Aantal]]/tblGem[[#This Row],[Inwoners]]*100000</f>
        <v>23.276564379097646</v>
      </c>
    </row>
    <row r="2222" spans="2:11" x14ac:dyDescent="0.3">
      <c r="B2222" s="63">
        <v>43915</v>
      </c>
      <c r="C2222" s="66" t="s">
        <v>83</v>
      </c>
      <c r="D2222" s="65">
        <v>21.9</v>
      </c>
      <c r="E2222" s="66">
        <v>26</v>
      </c>
      <c r="F2222" s="79">
        <f>tblGem[[#This Row],[Aantal]]-SUMIFS(tblGem[Aantal],tblGem[Datum],tblGem[[#This Row],[Datum]]-1,tblGem[Plaats],tblGem[[#This Row],[Plaats]])</f>
        <v>3</v>
      </c>
      <c r="G2222" s="59" t="str">
        <f>INDEX(tblGemProv[Grootte],MATCH(tblGem[[#This Row],[Plaats]],tblGemProv[Gemeentenaam],0))</f>
        <v>Groot</v>
      </c>
      <c r="H2222" s="59" t="str">
        <f>INDEX(tblGemProv[Provincie],MATCH(tblGem[[#This Row],[Plaats]],tblGemProv[Gemeentenaam],0))</f>
        <v>Zuid-Holland</v>
      </c>
      <c r="I2222" s="68">
        <f>INDEX(tblGemProv[InwonerAantal],MATCH(tblGem[[#This Row],[Plaats]],tblGemProv[Gemeentenaam],0))</f>
        <v>118426</v>
      </c>
      <c r="J2222" s="69">
        <f>tblGem[[#This Row],[Aantal]]/INDEX($N$5:$N$16,MATCH(tblGem[[#This Row],[Prov]],$M$5:$M$16,0))*100000</f>
        <v>0.71310830195199681</v>
      </c>
      <c r="K2222" s="69">
        <f>tblGem[[#This Row],[Aantal]]/tblGem[[#This Row],[Inwoners]]*100000</f>
        <v>21.954638339553814</v>
      </c>
    </row>
    <row r="2223" spans="2:11" x14ac:dyDescent="0.3">
      <c r="B2223" s="63">
        <v>43915</v>
      </c>
      <c r="C2223" s="66" t="s">
        <v>84</v>
      </c>
      <c r="D2223" s="65">
        <v>15.3</v>
      </c>
      <c r="E2223" s="66">
        <v>3</v>
      </c>
      <c r="F2223" s="79">
        <f>tblGem[[#This Row],[Aantal]]-SUMIFS(tblGem[Aantal],tblGem[Datum],tblGem[[#This Row],[Datum]]-1,tblGem[Plaats],tblGem[[#This Row],[Plaats]])</f>
        <v>0</v>
      </c>
      <c r="G2223" s="59" t="str">
        <f>INDEX(tblGemProv[Grootte],MATCH(tblGem[[#This Row],[Plaats]],tblGemProv[Gemeentenaam],0))</f>
        <v>Klein</v>
      </c>
      <c r="H2223" s="59" t="str">
        <f>INDEX(tblGemProv[Provincie],MATCH(tblGem[[#This Row],[Plaats]],tblGemProv[Gemeentenaam],0))</f>
        <v>Noord-Holland</v>
      </c>
      <c r="I2223" s="68">
        <f>INDEX(tblGemProv[InwonerAantal],MATCH(tblGem[[#This Row],[Plaats]],tblGemProv[Gemeentenaam],0))</f>
        <v>19440</v>
      </c>
      <c r="J2223" s="69">
        <f>tblGem[[#This Row],[Aantal]]/INDEX($N$5:$N$16,MATCH(tblGem[[#This Row],[Prov]],$M$5:$M$16,0))*100000</f>
        <v>0.10596280987940725</v>
      </c>
      <c r="K2223" s="69">
        <f>tblGem[[#This Row],[Aantal]]/tblGem[[#This Row],[Inwoners]]*100000</f>
        <v>15.432098765432098</v>
      </c>
    </row>
    <row r="2224" spans="2:11" x14ac:dyDescent="0.3">
      <c r="B2224" s="63">
        <v>43915</v>
      </c>
      <c r="C2224" s="66" t="s">
        <v>85</v>
      </c>
      <c r="D2224" s="65">
        <v>73.7</v>
      </c>
      <c r="E2224" s="66">
        <v>20</v>
      </c>
      <c r="F2224" s="79">
        <f>tblGem[[#This Row],[Aantal]]-SUMIFS(tblGem[Aantal],tblGem[Datum],tblGem[[#This Row],[Datum]]-1,tblGem[Plaats],tblGem[[#This Row],[Plaats]])</f>
        <v>3</v>
      </c>
      <c r="G2224" s="59" t="str">
        <f>INDEX(tblGemProv[Grootte],MATCH(tblGem[[#This Row],[Plaats]],tblGemProv[Gemeentenaam],0))</f>
        <v>Klein</v>
      </c>
      <c r="H2224" s="59" t="str">
        <f>INDEX(tblGemProv[Provincie],MATCH(tblGem[[#This Row],[Plaats]],tblGemProv[Gemeentenaam],0))</f>
        <v>Noord-Brabant</v>
      </c>
      <c r="I2224" s="68">
        <f>INDEX(tblGemProv[InwonerAantal],MATCH(tblGem[[#This Row],[Plaats]],tblGemProv[Gemeentenaam],0))</f>
        <v>27063</v>
      </c>
      <c r="J2224" s="69">
        <f>tblGem[[#This Row],[Aantal]]/INDEX($N$5:$N$16,MATCH(tblGem[[#This Row],[Prov]],$M$5:$M$16,0))*100000</f>
        <v>0.79104974674542361</v>
      </c>
      <c r="K2224" s="69">
        <f>tblGem[[#This Row],[Aantal]]/tblGem[[#This Row],[Inwoners]]*100000</f>
        <v>73.901636921257804</v>
      </c>
    </row>
    <row r="2225" spans="2:11" x14ac:dyDescent="0.3">
      <c r="B2225" s="63">
        <v>43915</v>
      </c>
      <c r="C2225" s="66" t="s">
        <v>86</v>
      </c>
      <c r="D2225" s="65">
        <v>27</v>
      </c>
      <c r="E2225" s="66">
        <v>11</v>
      </c>
      <c r="F2225" s="79">
        <f>tblGem[[#This Row],[Aantal]]-SUMIFS(tblGem[Aantal],tblGem[Datum],tblGem[[#This Row],[Datum]]-1,tblGem[Plaats],tblGem[[#This Row],[Plaats]])</f>
        <v>0</v>
      </c>
      <c r="G2225" s="59" t="str">
        <f>INDEX(tblGemProv[Grootte],MATCH(tblGem[[#This Row],[Plaats]],tblGemProv[Gemeentenaam],0))</f>
        <v>Klein</v>
      </c>
      <c r="H2225" s="59" t="str">
        <f>INDEX(tblGemProv[Provincie],MATCH(tblGem[[#This Row],[Plaats]],tblGemProv[Gemeentenaam],0))</f>
        <v>Flevoland</v>
      </c>
      <c r="I2225" s="68">
        <f>INDEX(tblGemProv[InwonerAantal],MATCH(tblGem[[#This Row],[Plaats]],tblGemProv[Gemeentenaam],0))</f>
        <v>40735</v>
      </c>
      <c r="J2225" s="69">
        <f>tblGem[[#This Row],[Aantal]]/INDEX($N$5:$N$16,MATCH(tblGem[[#This Row],[Prov]],$M$5:$M$16,0))*100000</f>
        <v>2.6720431413510823</v>
      </c>
      <c r="K2225" s="69">
        <f>tblGem[[#This Row],[Aantal]]/tblGem[[#This Row],[Inwoners]]*100000</f>
        <v>27.003805081625138</v>
      </c>
    </row>
    <row r="2226" spans="2:11" x14ac:dyDescent="0.3">
      <c r="B2226" s="63">
        <v>43915</v>
      </c>
      <c r="C2226" s="66" t="s">
        <v>87</v>
      </c>
      <c r="D2226" s="65">
        <v>37.200000000000003</v>
      </c>
      <c r="E2226" s="66">
        <v>7</v>
      </c>
      <c r="F2226" s="79">
        <f>tblGem[[#This Row],[Aantal]]-SUMIFS(tblGem[Aantal],tblGem[Datum],tblGem[[#This Row],[Datum]]-1,tblGem[Plaats],tblGem[[#This Row],[Plaats]])</f>
        <v>1</v>
      </c>
      <c r="G2226" s="59" t="str">
        <f>INDEX(tblGemProv[Grootte],MATCH(tblGem[[#This Row],[Plaats]],tblGemProv[Gemeentenaam],0))</f>
        <v>Klein</v>
      </c>
      <c r="H2226" s="59" t="str">
        <f>INDEX(tblGemProv[Provincie],MATCH(tblGem[[#This Row],[Plaats]],tblGemProv[Gemeentenaam],0))</f>
        <v>Gelderland</v>
      </c>
      <c r="I2226" s="68">
        <f>INDEX(tblGemProv[InwonerAantal],MATCH(tblGem[[#This Row],[Plaats]],tblGemProv[Gemeentenaam],0))</f>
        <v>18701</v>
      </c>
      <c r="J2226" s="69">
        <f>tblGem[[#This Row],[Aantal]]/INDEX($N$5:$N$16,MATCH(tblGem[[#This Row],[Prov]],$M$5:$M$16,0))*100000</f>
        <v>0.33978883580092839</v>
      </c>
      <c r="K2226" s="69">
        <f>tblGem[[#This Row],[Aantal]]/tblGem[[#This Row],[Inwoners]]*100000</f>
        <v>37.431153414255924</v>
      </c>
    </row>
    <row r="2227" spans="2:11" x14ac:dyDescent="0.3">
      <c r="B2227" s="63">
        <v>43915</v>
      </c>
      <c r="C2227" s="66" t="s">
        <v>88</v>
      </c>
      <c r="D2227" s="65">
        <v>7.9</v>
      </c>
      <c r="E2227" s="66">
        <v>2</v>
      </c>
      <c r="F2227" s="79">
        <f>tblGem[[#This Row],[Aantal]]-SUMIFS(tblGem[Aantal],tblGem[Datum],tblGem[[#This Row],[Datum]]-1,tblGem[Plaats],tblGem[[#This Row],[Plaats]])</f>
        <v>0</v>
      </c>
      <c r="G2227" s="59" t="str">
        <f>INDEX(tblGemProv[Grootte],MATCH(tblGem[[#This Row],[Plaats]],tblGemProv[Gemeentenaam],0))</f>
        <v>Klein</v>
      </c>
      <c r="H2227" s="59" t="str">
        <f>INDEX(tblGemProv[Provincie],MATCH(tblGem[[#This Row],[Plaats]],tblGemProv[Gemeentenaam],0))</f>
        <v>Gelderland</v>
      </c>
      <c r="I2227" s="68">
        <f>INDEX(tblGemProv[InwonerAantal],MATCH(tblGem[[#This Row],[Plaats]],tblGemProv[Gemeentenaam],0))</f>
        <v>25438</v>
      </c>
      <c r="J2227" s="69">
        <f>tblGem[[#This Row],[Aantal]]/INDEX($N$5:$N$16,MATCH(tblGem[[#This Row],[Prov]],$M$5:$M$16,0))*100000</f>
        <v>9.7082524514550975E-2</v>
      </c>
      <c r="K2227" s="69">
        <f>tblGem[[#This Row],[Aantal]]/tblGem[[#This Row],[Inwoners]]*100000</f>
        <v>7.8622533218020285</v>
      </c>
    </row>
    <row r="2228" spans="2:11" x14ac:dyDescent="0.3">
      <c r="B2228" s="63">
        <v>43915</v>
      </c>
      <c r="C2228" s="66" t="s">
        <v>89</v>
      </c>
      <c r="D2228" s="65">
        <v>63.2</v>
      </c>
      <c r="E2228" s="66">
        <v>20</v>
      </c>
      <c r="F2228" s="79">
        <f>tblGem[[#This Row],[Aantal]]-SUMIFS(tblGem[Aantal],tblGem[Datum],tblGem[[#This Row],[Datum]]-1,tblGem[Plaats],tblGem[[#This Row],[Plaats]])</f>
        <v>5</v>
      </c>
      <c r="G2228" s="59" t="str">
        <f>INDEX(tblGemProv[Grootte],MATCH(tblGem[[#This Row],[Plaats]],tblGemProv[Gemeentenaam],0))</f>
        <v>Klein</v>
      </c>
      <c r="H2228" s="59" t="str">
        <f>INDEX(tblGemProv[Provincie],MATCH(tblGem[[#This Row],[Plaats]],tblGemProv[Gemeentenaam],0))</f>
        <v>Limburg</v>
      </c>
      <c r="I2228" s="68">
        <f>INDEX(tblGemProv[InwonerAantal],MATCH(tblGem[[#This Row],[Plaats]],tblGemProv[Gemeentenaam],0))</f>
        <v>31751</v>
      </c>
      <c r="J2228" s="69">
        <f>tblGem[[#This Row],[Aantal]]/INDEX($N$5:$N$16,MATCH(tblGem[[#This Row],[Prov]],$M$5:$M$16,0))*100000</f>
        <v>1.7901929648996866</v>
      </c>
      <c r="K2228" s="69">
        <f>tblGem[[#This Row],[Aantal]]/tblGem[[#This Row],[Inwoners]]*100000</f>
        <v>62.990142042770309</v>
      </c>
    </row>
    <row r="2229" spans="2:11" x14ac:dyDescent="0.3">
      <c r="B2229" s="63">
        <v>43915</v>
      </c>
      <c r="C2229" s="66" t="s">
        <v>90</v>
      </c>
      <c r="D2229" s="65">
        <v>24.9</v>
      </c>
      <c r="E2229" s="66">
        <v>9</v>
      </c>
      <c r="F2229" s="79">
        <f>tblGem[[#This Row],[Aantal]]-SUMIFS(tblGem[Aantal],tblGem[Datum],tblGem[[#This Row],[Datum]]-1,tblGem[Plaats],tblGem[[#This Row],[Plaats]])</f>
        <v>2</v>
      </c>
      <c r="G2229" s="59" t="str">
        <f>INDEX(tblGemProv[Grootte],MATCH(tblGem[[#This Row],[Plaats]],tblGemProv[Gemeentenaam],0))</f>
        <v>Klein</v>
      </c>
      <c r="H2229" s="59" t="str">
        <f>INDEX(tblGemProv[Provincie],MATCH(tblGem[[#This Row],[Plaats]],tblGemProv[Gemeentenaam],0))</f>
        <v>Noord-Holland</v>
      </c>
      <c r="I2229" s="68">
        <f>INDEX(tblGemProv[InwonerAantal],MATCH(tblGem[[#This Row],[Plaats]],tblGemProv[Gemeentenaam],0))</f>
        <v>35953</v>
      </c>
      <c r="J2229" s="69">
        <f>tblGem[[#This Row],[Aantal]]/INDEX($N$5:$N$16,MATCH(tblGem[[#This Row],[Prov]],$M$5:$M$16,0))*100000</f>
        <v>0.31788842963822178</v>
      </c>
      <c r="K2229" s="69">
        <f>tblGem[[#This Row],[Aantal]]/tblGem[[#This Row],[Inwoners]]*100000</f>
        <v>25.032681556476511</v>
      </c>
    </row>
    <row r="2230" spans="2:11" x14ac:dyDescent="0.3">
      <c r="B2230" s="63">
        <v>43915</v>
      </c>
      <c r="C2230" s="66" t="s">
        <v>91</v>
      </c>
      <c r="D2230" s="65">
        <v>22.5</v>
      </c>
      <c r="E2230" s="66">
        <v>26</v>
      </c>
      <c r="F2230" s="79">
        <f>tblGem[[#This Row],[Aantal]]-SUMIFS(tblGem[Aantal],tblGem[Datum],tblGem[[#This Row],[Datum]]-1,tblGem[Plaats],tblGem[[#This Row],[Plaats]])</f>
        <v>4</v>
      </c>
      <c r="G2230" s="59" t="str">
        <f>INDEX(tblGemProv[Grootte],MATCH(tblGem[[#This Row],[Plaats]],tblGemProv[Gemeentenaam],0))</f>
        <v>Groot</v>
      </c>
      <c r="H2230" s="59" t="str">
        <f>INDEX(tblGemProv[Provincie],MATCH(tblGem[[#This Row],[Plaats]],tblGemProv[Gemeentenaam],0))</f>
        <v>Gelderland</v>
      </c>
      <c r="I2230" s="68">
        <f>INDEX(tblGemProv[InwonerAantal],MATCH(tblGem[[#This Row],[Plaats]],tblGemProv[Gemeentenaam],0))</f>
        <v>114682</v>
      </c>
      <c r="J2230" s="69">
        <f>tblGem[[#This Row],[Aantal]]/INDEX($N$5:$N$16,MATCH(tblGem[[#This Row],[Prov]],$M$5:$M$16,0))*100000</f>
        <v>1.2620728186891625</v>
      </c>
      <c r="K2230" s="69">
        <f>tblGem[[#This Row],[Aantal]]/tblGem[[#This Row],[Inwoners]]*100000</f>
        <v>22.671386965696446</v>
      </c>
    </row>
    <row r="2231" spans="2:11" x14ac:dyDescent="0.3">
      <c r="B2231" s="63">
        <v>43915</v>
      </c>
      <c r="C2231" s="66" t="s">
        <v>92</v>
      </c>
      <c r="D2231" s="65">
        <v>11</v>
      </c>
      <c r="E2231" s="66">
        <v>1</v>
      </c>
      <c r="F2231" s="79">
        <f>tblGem[[#This Row],[Aantal]]-SUMIFS(tblGem[Aantal],tblGem[Datum],tblGem[[#This Row],[Datum]]-1,tblGem[Plaats],tblGem[[#This Row],[Plaats]])</f>
        <v>0</v>
      </c>
      <c r="G2231" s="59" t="str">
        <f>INDEX(tblGemProv[Grootte],MATCH(tblGem[[#This Row],[Plaats]],tblGemProv[Gemeentenaam],0))</f>
        <v>Klein</v>
      </c>
      <c r="H2231" s="59" t="str">
        <f>INDEX(tblGemProv[Provincie],MATCH(tblGem[[#This Row],[Plaats]],tblGemProv[Gemeentenaam],0))</f>
        <v>Utrecht</v>
      </c>
      <c r="I2231" s="68">
        <f>INDEX(tblGemProv[InwonerAantal],MATCH(tblGem[[#This Row],[Plaats]],tblGemProv[Gemeentenaam],0))</f>
        <v>9112</v>
      </c>
      <c r="J2231" s="69">
        <f>tblGem[[#This Row],[Aantal]]/INDEX($N$5:$N$16,MATCH(tblGem[[#This Row],[Prov]],$M$5:$M$16,0))*100000</f>
        <v>7.5158697589961201E-2</v>
      </c>
      <c r="K2231" s="69">
        <f>tblGem[[#This Row],[Aantal]]/tblGem[[#This Row],[Inwoners]]*100000</f>
        <v>10.974539069359087</v>
      </c>
    </row>
    <row r="2232" spans="2:11" x14ac:dyDescent="0.3">
      <c r="B2232" s="63">
        <v>43915</v>
      </c>
      <c r="C2232" s="66" t="s">
        <v>93</v>
      </c>
      <c r="D2232" s="65">
        <v>68</v>
      </c>
      <c r="E2232" s="66">
        <v>13</v>
      </c>
      <c r="F2232" s="79">
        <f>tblGem[[#This Row],[Aantal]]-SUMIFS(tblGem[Aantal],tblGem[Datum],tblGem[[#This Row],[Datum]]-1,tblGem[Plaats],tblGem[[#This Row],[Plaats]])</f>
        <v>0</v>
      </c>
      <c r="G2232" s="59" t="str">
        <f>INDEX(tblGemProv[Grootte],MATCH(tblGem[[#This Row],[Plaats]],tblGemProv[Gemeentenaam],0))</f>
        <v>Klein</v>
      </c>
      <c r="H2232" s="59" t="str">
        <f>INDEX(tblGemProv[Provincie],MATCH(tblGem[[#This Row],[Plaats]],tblGemProv[Gemeentenaam],0))</f>
        <v>Noord-Brabant</v>
      </c>
      <c r="I2232" s="68">
        <f>INDEX(tblGemProv[InwonerAantal],MATCH(tblGem[[#This Row],[Plaats]],tblGemProv[Gemeentenaam],0))</f>
        <v>18778</v>
      </c>
      <c r="J2232" s="69">
        <f>tblGem[[#This Row],[Aantal]]/INDEX($N$5:$N$16,MATCH(tblGem[[#This Row],[Prov]],$M$5:$M$16,0))*100000</f>
        <v>0.51418233538452529</v>
      </c>
      <c r="K2232" s="69">
        <f>tblGem[[#This Row],[Aantal]]/tblGem[[#This Row],[Inwoners]]*100000</f>
        <v>69.229949941420813</v>
      </c>
    </row>
    <row r="2233" spans="2:11" x14ac:dyDescent="0.3">
      <c r="B2233" s="63">
        <v>43915</v>
      </c>
      <c r="C2233" s="66" t="s">
        <v>94</v>
      </c>
      <c r="D2233" s="65">
        <v>77.900000000000006</v>
      </c>
      <c r="E2233" s="66">
        <v>20</v>
      </c>
      <c r="F2233" s="79">
        <f>tblGem[[#This Row],[Aantal]]-SUMIFS(tblGem[Aantal],tblGem[Datum],tblGem[[#This Row],[Datum]]-1,tblGem[Plaats],tblGem[[#This Row],[Plaats]])</f>
        <v>5</v>
      </c>
      <c r="G2233" s="59" t="str">
        <f>INDEX(tblGemProv[Grootte],MATCH(tblGem[[#This Row],[Plaats]],tblGemProv[Gemeentenaam],0))</f>
        <v>Klein</v>
      </c>
      <c r="H2233" s="59" t="str">
        <f>INDEX(tblGemProv[Provincie],MATCH(tblGem[[#This Row],[Plaats]],tblGemProv[Gemeentenaam],0))</f>
        <v>Limburg</v>
      </c>
      <c r="I2233" s="68">
        <f>INDEX(tblGemProv[InwonerAantal],MATCH(tblGem[[#This Row],[Plaats]],tblGemProv[Gemeentenaam],0))</f>
        <v>25566</v>
      </c>
      <c r="J2233" s="69">
        <f>tblGem[[#This Row],[Aantal]]/INDEX($N$5:$N$16,MATCH(tblGem[[#This Row],[Prov]],$M$5:$M$16,0))*100000</f>
        <v>1.7901929648996866</v>
      </c>
      <c r="K2233" s="69">
        <f>tblGem[[#This Row],[Aantal]]/tblGem[[#This Row],[Inwoners]]*100000</f>
        <v>78.228897754830626</v>
      </c>
    </row>
    <row r="2234" spans="2:11" x14ac:dyDescent="0.3">
      <c r="B2234" s="63">
        <v>43915</v>
      </c>
      <c r="C2234" s="66" t="s">
        <v>95</v>
      </c>
      <c r="D2234" s="65">
        <v>34.5</v>
      </c>
      <c r="E2234" s="66">
        <v>80</v>
      </c>
      <c r="F2234" s="79">
        <f>tblGem[[#This Row],[Aantal]]-SUMIFS(tblGem[Aantal],tblGem[Datum],tblGem[[#This Row],[Datum]]-1,tblGem[Plaats],tblGem[[#This Row],[Plaats]])</f>
        <v>12</v>
      </c>
      <c r="G2234" s="59" t="str">
        <f>INDEX(tblGemProv[Grootte],MATCH(tblGem[[#This Row],[Plaats]],tblGemProv[Gemeentenaam],0))</f>
        <v>Groot</v>
      </c>
      <c r="H2234" s="59" t="str">
        <f>INDEX(tblGemProv[Provincie],MATCH(tblGem[[#This Row],[Plaats]],tblGemProv[Gemeentenaam],0))</f>
        <v>Noord-Brabant</v>
      </c>
      <c r="I2234" s="68">
        <f>INDEX(tblGemProv[InwonerAantal],MATCH(tblGem[[#This Row],[Plaats]],tblGemProv[Gemeentenaam],0))</f>
        <v>229126</v>
      </c>
      <c r="J2234" s="69">
        <f>tblGem[[#This Row],[Aantal]]/INDEX($N$5:$N$16,MATCH(tblGem[[#This Row],[Prov]],$M$5:$M$16,0))*100000</f>
        <v>3.1641989869816944</v>
      </c>
      <c r="K2234" s="69">
        <f>tblGem[[#This Row],[Aantal]]/tblGem[[#This Row],[Inwoners]]*100000</f>
        <v>34.915286785436834</v>
      </c>
    </row>
    <row r="2235" spans="2:11" x14ac:dyDescent="0.3">
      <c r="B2235" s="63">
        <v>43915</v>
      </c>
      <c r="C2235" s="66" t="s">
        <v>96</v>
      </c>
      <c r="D2235" s="65">
        <v>21.7</v>
      </c>
      <c r="E2235" s="66">
        <v>5</v>
      </c>
      <c r="F2235" s="79">
        <f>tblGem[[#This Row],[Aantal]]-SUMIFS(tblGem[Aantal],tblGem[Datum],tblGem[[#This Row],[Datum]]-1,tblGem[Plaats],tblGem[[#This Row],[Plaats]])</f>
        <v>1</v>
      </c>
      <c r="G2235" s="59" t="str">
        <f>INDEX(tblGemProv[Grootte],MATCH(tblGem[[#This Row],[Plaats]],tblGemProv[Gemeentenaam],0))</f>
        <v>Klein</v>
      </c>
      <c r="H2235" s="59" t="str">
        <f>INDEX(tblGemProv[Provincie],MATCH(tblGem[[#This Row],[Plaats]],tblGemProv[Gemeentenaam],0))</f>
        <v>Gelderland</v>
      </c>
      <c r="I2235" s="68">
        <f>INDEX(tblGemProv[InwonerAantal],MATCH(tblGem[[#This Row],[Plaats]],tblGemProv[Gemeentenaam],0))</f>
        <v>23107</v>
      </c>
      <c r="J2235" s="69">
        <f>tblGem[[#This Row],[Aantal]]/INDEX($N$5:$N$16,MATCH(tblGem[[#This Row],[Prov]],$M$5:$M$16,0))*100000</f>
        <v>0.24270631128637743</v>
      </c>
      <c r="K2235" s="69">
        <f>tblGem[[#This Row],[Aantal]]/tblGem[[#This Row],[Inwoners]]*100000</f>
        <v>21.638464534556629</v>
      </c>
    </row>
    <row r="2236" spans="2:11" x14ac:dyDescent="0.3">
      <c r="B2236" s="63">
        <v>43915</v>
      </c>
      <c r="C2236" s="66" t="s">
        <v>97</v>
      </c>
      <c r="D2236" s="65">
        <v>7.5</v>
      </c>
      <c r="E2236" s="66">
        <v>8</v>
      </c>
      <c r="F2236" s="79">
        <f>tblGem[[#This Row],[Aantal]]-SUMIFS(tblGem[Aantal],tblGem[Datum],tblGem[[#This Row],[Datum]]-1,tblGem[Plaats],tblGem[[#This Row],[Plaats]])</f>
        <v>1</v>
      </c>
      <c r="G2236" s="59" t="str">
        <f>INDEX(tblGemProv[Grootte],MATCH(tblGem[[#This Row],[Plaats]],tblGemProv[Gemeentenaam],0))</f>
        <v>Groot</v>
      </c>
      <c r="H2236" s="59" t="str">
        <f>INDEX(tblGemProv[Provincie],MATCH(tblGem[[#This Row],[Plaats]],tblGemProv[Gemeentenaam],0))</f>
        <v>Drenthe</v>
      </c>
      <c r="I2236" s="68">
        <f>INDEX(tblGemProv[InwonerAantal],MATCH(tblGem[[#This Row],[Plaats]],tblGemProv[Gemeentenaam],0))</f>
        <v>107192</v>
      </c>
      <c r="J2236" s="69">
        <f>tblGem[[#This Row],[Aantal]]/INDEX($N$5:$N$16,MATCH(tblGem[[#This Row],[Prov]],$M$5:$M$16,0))*100000</f>
        <v>1.6256858362121518</v>
      </c>
      <c r="K2236" s="69">
        <f>tblGem[[#This Row],[Aantal]]/tblGem[[#This Row],[Inwoners]]*100000</f>
        <v>7.4632435256362415</v>
      </c>
    </row>
    <row r="2237" spans="2:11" x14ac:dyDescent="0.3">
      <c r="B2237" s="63">
        <v>43915</v>
      </c>
      <c r="C2237" s="66" t="s">
        <v>98</v>
      </c>
      <c r="D2237" s="65">
        <v>70.2</v>
      </c>
      <c r="E2237" s="66">
        <v>13</v>
      </c>
      <c r="F2237" s="79">
        <f>tblGem[[#This Row],[Aantal]]-SUMIFS(tblGem[Aantal],tblGem[Datum],tblGem[[#This Row],[Datum]]-1,tblGem[Plaats],tblGem[[#This Row],[Plaats]])</f>
        <v>3</v>
      </c>
      <c r="G2237" s="59" t="str">
        <f>INDEX(tblGemProv[Grootte],MATCH(tblGem[[#This Row],[Plaats]],tblGemProv[Gemeentenaam],0))</f>
        <v>Klein</v>
      </c>
      <c r="H2237" s="59" t="str">
        <f>INDEX(tblGemProv[Provincie],MATCH(tblGem[[#This Row],[Plaats]],tblGemProv[Gemeentenaam],0))</f>
        <v>Noord-Holland</v>
      </c>
      <c r="I2237" s="68">
        <f>INDEX(tblGemProv[InwonerAantal],MATCH(tblGem[[#This Row],[Plaats]],tblGemProv[Gemeentenaam],0))</f>
        <v>18476</v>
      </c>
      <c r="J2237" s="69">
        <f>tblGem[[#This Row],[Aantal]]/INDEX($N$5:$N$16,MATCH(tblGem[[#This Row],[Prov]],$M$5:$M$16,0))*100000</f>
        <v>0.45917217614409817</v>
      </c>
      <c r="K2237" s="69">
        <f>tblGem[[#This Row],[Aantal]]/tblGem[[#This Row],[Inwoners]]*100000</f>
        <v>70.361550119073385</v>
      </c>
    </row>
    <row r="2238" spans="2:11" x14ac:dyDescent="0.3">
      <c r="B2238" s="63">
        <v>43915</v>
      </c>
      <c r="C2238" s="66" t="s">
        <v>99</v>
      </c>
      <c r="D2238" s="65">
        <v>16.399999999999999</v>
      </c>
      <c r="E2238" s="66">
        <v>26</v>
      </c>
      <c r="F2238" s="79">
        <f>tblGem[[#This Row],[Aantal]]-SUMIFS(tblGem[Aantal],tblGem[Datum],tblGem[[#This Row],[Datum]]-1,tblGem[Plaats],tblGem[[#This Row],[Plaats]])</f>
        <v>6</v>
      </c>
      <c r="G2238" s="59" t="str">
        <f>INDEX(tblGemProv[Grootte],MATCH(tblGem[[#This Row],[Plaats]],tblGemProv[Gemeentenaam],0))</f>
        <v>Groot</v>
      </c>
      <c r="H2238" s="59" t="str">
        <f>INDEX(tblGemProv[Provincie],MATCH(tblGem[[#This Row],[Plaats]],tblGemProv[Gemeentenaam],0))</f>
        <v>Overijssel</v>
      </c>
      <c r="I2238" s="68">
        <f>INDEX(tblGemProv[InwonerAantal],MATCH(tblGem[[#This Row],[Plaats]],tblGemProv[Gemeentenaam],0))</f>
        <v>158261</v>
      </c>
      <c r="J2238" s="69">
        <f>tblGem[[#This Row],[Aantal]]/INDEX($N$5:$N$16,MATCH(tblGem[[#This Row],[Prov]],$M$5:$M$16,0))*100000</f>
        <v>2.257922485521072</v>
      </c>
      <c r="K2238" s="69">
        <f>tblGem[[#This Row],[Aantal]]/tblGem[[#This Row],[Inwoners]]*100000</f>
        <v>16.428557888551193</v>
      </c>
    </row>
    <row r="2239" spans="2:11" x14ac:dyDescent="0.3">
      <c r="B2239" s="63">
        <v>43915</v>
      </c>
      <c r="C2239" s="66" t="s">
        <v>100</v>
      </c>
      <c r="D2239" s="65">
        <v>45.3</v>
      </c>
      <c r="E2239" s="66">
        <v>15</v>
      </c>
      <c r="F2239" s="79">
        <f>tblGem[[#This Row],[Aantal]]-SUMIFS(tblGem[Aantal],tblGem[Datum],tblGem[[#This Row],[Datum]]-1,tblGem[Plaats],tblGem[[#This Row],[Plaats]])</f>
        <v>2</v>
      </c>
      <c r="G2239" s="59" t="str">
        <f>INDEX(tblGemProv[Grootte],MATCH(tblGem[[#This Row],[Plaats]],tblGemProv[Gemeentenaam],0))</f>
        <v>Klein</v>
      </c>
      <c r="H2239" s="59" t="str">
        <f>INDEX(tblGemProv[Provincie],MATCH(tblGem[[#This Row],[Plaats]],tblGemProv[Gemeentenaam],0))</f>
        <v>Gelderland</v>
      </c>
      <c r="I2239" s="68">
        <f>INDEX(tblGemProv[InwonerAantal],MATCH(tblGem[[#This Row],[Plaats]],tblGemProv[Gemeentenaam],0))</f>
        <v>32863</v>
      </c>
      <c r="J2239" s="69">
        <f>tblGem[[#This Row],[Aantal]]/INDEX($N$5:$N$16,MATCH(tblGem[[#This Row],[Prov]],$M$5:$M$16,0))*100000</f>
        <v>0.72811893385913229</v>
      </c>
      <c r="K2239" s="69">
        <f>tblGem[[#This Row],[Aantal]]/tblGem[[#This Row],[Inwoners]]*100000</f>
        <v>45.644037367251926</v>
      </c>
    </row>
    <row r="2240" spans="2:11" x14ac:dyDescent="0.3">
      <c r="B2240" s="63">
        <v>43915</v>
      </c>
      <c r="C2240" s="66" t="s">
        <v>101</v>
      </c>
      <c r="D2240" s="65">
        <v>63.3</v>
      </c>
      <c r="E2240" s="66">
        <v>17</v>
      </c>
      <c r="F2240" s="79">
        <f>tblGem[[#This Row],[Aantal]]-SUMIFS(tblGem[Aantal],tblGem[Datum],tblGem[[#This Row],[Datum]]-1,tblGem[Plaats],tblGem[[#This Row],[Plaats]])</f>
        <v>3</v>
      </c>
      <c r="G2240" s="59" t="str">
        <f>INDEX(tblGemProv[Grootte],MATCH(tblGem[[#This Row],[Plaats]],tblGemProv[Gemeentenaam],0))</f>
        <v>Klein</v>
      </c>
      <c r="H2240" s="59" t="str">
        <f>INDEX(tblGemProv[Provincie],MATCH(tblGem[[#This Row],[Plaats]],tblGemProv[Gemeentenaam],0))</f>
        <v>Gelderland</v>
      </c>
      <c r="I2240" s="68">
        <f>INDEX(tblGemProv[InwonerAantal],MATCH(tblGem[[#This Row],[Plaats]],tblGemProv[Gemeentenaam],0))</f>
        <v>26793</v>
      </c>
      <c r="J2240" s="69">
        <f>tblGem[[#This Row],[Aantal]]/INDEX($N$5:$N$16,MATCH(tblGem[[#This Row],[Prov]],$M$5:$M$16,0))*100000</f>
        <v>0.82520145837368331</v>
      </c>
      <c r="K2240" s="69">
        <f>tblGem[[#This Row],[Aantal]]/tblGem[[#This Row],[Inwoners]]*100000</f>
        <v>63.449408427574369</v>
      </c>
    </row>
    <row r="2241" spans="2:11" x14ac:dyDescent="0.3">
      <c r="B2241" s="63">
        <v>43915</v>
      </c>
      <c r="C2241" s="66" t="s">
        <v>102</v>
      </c>
      <c r="D2241" s="65">
        <v>70.8</v>
      </c>
      <c r="E2241" s="66">
        <v>31</v>
      </c>
      <c r="F2241" s="79">
        <f>tblGem[[#This Row],[Aantal]]-SUMIFS(tblGem[Aantal],tblGem[Datum],tblGem[[#This Row],[Datum]]-1,tblGem[Plaats],tblGem[[#This Row],[Plaats]])</f>
        <v>7</v>
      </c>
      <c r="G2241" s="59" t="str">
        <f>INDEX(tblGemProv[Grootte],MATCH(tblGem[[#This Row],[Plaats]],tblGemProv[Gemeentenaam],0))</f>
        <v>Klein</v>
      </c>
      <c r="H2241" s="59" t="str">
        <f>INDEX(tblGemProv[Provincie],MATCH(tblGem[[#This Row],[Plaats]],tblGemProv[Gemeentenaam],0))</f>
        <v>Noord-Brabant</v>
      </c>
      <c r="I2241" s="68">
        <f>INDEX(tblGemProv[InwonerAantal],MATCH(tblGem[[#This Row],[Plaats]],tblGemProv[Gemeentenaam],0))</f>
        <v>43532</v>
      </c>
      <c r="J2241" s="69">
        <f>tblGem[[#This Row],[Aantal]]/INDEX($N$5:$N$16,MATCH(tblGem[[#This Row],[Prov]],$M$5:$M$16,0))*100000</f>
        <v>1.2261271074554065</v>
      </c>
      <c r="K2241" s="69">
        <f>tblGem[[#This Row],[Aantal]]/tblGem[[#This Row],[Inwoners]]*100000</f>
        <v>71.211981990260028</v>
      </c>
    </row>
    <row r="2242" spans="2:11" x14ac:dyDescent="0.3">
      <c r="B2242" s="63">
        <v>43915</v>
      </c>
      <c r="C2242" s="66" t="s">
        <v>103</v>
      </c>
      <c r="D2242" s="65">
        <v>51.1</v>
      </c>
      <c r="E2242" s="66">
        <v>11</v>
      </c>
      <c r="F2242" s="79">
        <f>tblGem[[#This Row],[Aantal]]-SUMIFS(tblGem[Aantal],tblGem[Datum],tblGem[[#This Row],[Datum]]-1,tblGem[Plaats],tblGem[[#This Row],[Plaats]])</f>
        <v>1</v>
      </c>
      <c r="G2242" s="59" t="str">
        <f>INDEX(tblGemProv[Grootte],MATCH(tblGem[[#This Row],[Plaats]],tblGemProv[Gemeentenaam],0))</f>
        <v>Klein</v>
      </c>
      <c r="H2242" s="59" t="str">
        <f>INDEX(tblGemProv[Provincie],MATCH(tblGem[[#This Row],[Plaats]],tblGemProv[Gemeentenaam],0))</f>
        <v>Noord-Brabant</v>
      </c>
      <c r="I2242" s="68">
        <f>INDEX(tblGemProv[InwonerAantal],MATCH(tblGem[[#This Row],[Plaats]],tblGemProv[Gemeentenaam],0))</f>
        <v>21517</v>
      </c>
      <c r="J2242" s="69">
        <f>tblGem[[#This Row],[Aantal]]/INDEX($N$5:$N$16,MATCH(tblGem[[#This Row],[Prov]],$M$5:$M$16,0))*100000</f>
        <v>0.43507736070998299</v>
      </c>
      <c r="K2242" s="69">
        <f>tblGem[[#This Row],[Aantal]]/tblGem[[#This Row],[Inwoners]]*100000</f>
        <v>51.122368359901472</v>
      </c>
    </row>
    <row r="2243" spans="2:11" x14ac:dyDescent="0.3">
      <c r="B2243" s="63">
        <v>43915</v>
      </c>
      <c r="C2243" s="66" t="s">
        <v>104</v>
      </c>
      <c r="D2243" s="65">
        <v>37.9</v>
      </c>
      <c r="E2243" s="66">
        <v>15</v>
      </c>
      <c r="F2243" s="79">
        <f>tblGem[[#This Row],[Aantal]]-SUMIFS(tblGem[Aantal],tblGem[Datum],tblGem[[#This Row],[Datum]]-1,tblGem[Plaats],tblGem[[#This Row],[Plaats]])</f>
        <v>6</v>
      </c>
      <c r="G2243" s="59" t="str">
        <f>INDEX(tblGemProv[Grootte],MATCH(tblGem[[#This Row],[Plaats]],tblGemProv[Gemeentenaam],0))</f>
        <v>Klein</v>
      </c>
      <c r="H2243" s="59" t="str">
        <f>INDEX(tblGemProv[Provincie],MATCH(tblGem[[#This Row],[Plaats]],tblGemProv[Gemeentenaam],0))</f>
        <v>Noord-Brabant</v>
      </c>
      <c r="I2243" s="68">
        <f>INDEX(tblGemProv[InwonerAantal],MATCH(tblGem[[#This Row],[Plaats]],tblGemProv[Gemeentenaam],0))</f>
        <v>39252</v>
      </c>
      <c r="J2243" s="69">
        <f>tblGem[[#This Row],[Aantal]]/INDEX($N$5:$N$16,MATCH(tblGem[[#This Row],[Prov]],$M$5:$M$16,0))*100000</f>
        <v>0.59328731005906765</v>
      </c>
      <c r="K2243" s="69">
        <f>tblGem[[#This Row],[Aantal]]/tblGem[[#This Row],[Inwoners]]*100000</f>
        <v>38.21461326811373</v>
      </c>
    </row>
    <row r="2244" spans="2:11" x14ac:dyDescent="0.3">
      <c r="B2244" s="63">
        <v>43915</v>
      </c>
      <c r="C2244" s="66" t="s">
        <v>105</v>
      </c>
      <c r="D2244" s="65">
        <v>223.3</v>
      </c>
      <c r="E2244" s="66">
        <v>68</v>
      </c>
      <c r="F2244" s="79">
        <f>tblGem[[#This Row],[Aantal]]-SUMIFS(tblGem[Aantal],tblGem[Datum],tblGem[[#This Row],[Datum]]-1,tblGem[Plaats],tblGem[[#This Row],[Plaats]])</f>
        <v>4</v>
      </c>
      <c r="G2244" s="59" t="str">
        <f>INDEX(tblGemProv[Grootte],MATCH(tblGem[[#This Row],[Plaats]],tblGemProv[Gemeentenaam],0))</f>
        <v>Klein</v>
      </c>
      <c r="H2244" s="59" t="str">
        <f>INDEX(tblGemProv[Provincie],MATCH(tblGem[[#This Row],[Plaats]],tblGemProv[Gemeentenaam],0))</f>
        <v>Noord-Brabant</v>
      </c>
      <c r="I2244" s="68">
        <f>INDEX(tblGemProv[InwonerAantal],MATCH(tblGem[[#This Row],[Plaats]],tblGemProv[Gemeentenaam],0))</f>
        <v>30340</v>
      </c>
      <c r="J2244" s="69">
        <f>tblGem[[#This Row],[Aantal]]/INDEX($N$5:$N$16,MATCH(tblGem[[#This Row],[Prov]],$M$5:$M$16,0))*100000</f>
        <v>2.6895691389344401</v>
      </c>
      <c r="K2244" s="69">
        <f>tblGem[[#This Row],[Aantal]]/tblGem[[#This Row],[Inwoners]]*100000</f>
        <v>224.12656558998023</v>
      </c>
    </row>
    <row r="2245" spans="2:11" x14ac:dyDescent="0.3">
      <c r="B2245" s="63">
        <v>43915</v>
      </c>
      <c r="C2245" s="66" t="s">
        <v>106</v>
      </c>
      <c r="D2245" s="65">
        <v>41</v>
      </c>
      <c r="E2245" s="66">
        <v>7</v>
      </c>
      <c r="F2245" s="79">
        <f>tblGem[[#This Row],[Aantal]]-SUMIFS(tblGem[Aantal],tblGem[Datum],tblGem[[#This Row],[Datum]]-1,tblGem[Plaats],tblGem[[#This Row],[Plaats]])</f>
        <v>0</v>
      </c>
      <c r="G2245" s="59" t="str">
        <f>INDEX(tblGemProv[Grootte],MATCH(tblGem[[#This Row],[Plaats]],tblGemProv[Gemeentenaam],0))</f>
        <v>Klein</v>
      </c>
      <c r="H2245" s="59" t="str">
        <f>INDEX(tblGemProv[Provincie],MATCH(tblGem[[#This Row],[Plaats]],tblGemProv[Gemeentenaam],0))</f>
        <v>Limburg</v>
      </c>
      <c r="I2245" s="68">
        <f>INDEX(tblGemProv[InwonerAantal],MATCH(tblGem[[#This Row],[Plaats]],tblGemProv[Gemeentenaam],0))</f>
        <v>17052</v>
      </c>
      <c r="J2245" s="69">
        <f>tblGem[[#This Row],[Aantal]]/INDEX($N$5:$N$16,MATCH(tblGem[[#This Row],[Prov]],$M$5:$M$16,0))*100000</f>
        <v>0.62656753771489038</v>
      </c>
      <c r="K2245" s="69">
        <f>tblGem[[#This Row],[Aantal]]/tblGem[[#This Row],[Inwoners]]*100000</f>
        <v>41.050903119868636</v>
      </c>
    </row>
    <row r="2246" spans="2:11" x14ac:dyDescent="0.3">
      <c r="B2246" s="63">
        <v>43915</v>
      </c>
      <c r="C2246" s="66" t="s">
        <v>107</v>
      </c>
      <c r="D2246" s="65">
        <v>68.099999999999994</v>
      </c>
      <c r="E2246" s="66">
        <v>18</v>
      </c>
      <c r="F2246" s="79">
        <f>tblGem[[#This Row],[Aantal]]-SUMIFS(tblGem[Aantal],tblGem[Datum],tblGem[[#This Row],[Datum]]-1,tblGem[Plaats],tblGem[[#This Row],[Plaats]])</f>
        <v>2</v>
      </c>
      <c r="G2246" s="59" t="str">
        <f>INDEX(tblGemProv[Grootte],MATCH(tblGem[[#This Row],[Plaats]],tblGemProv[Gemeentenaam],0))</f>
        <v>Klein</v>
      </c>
      <c r="H2246" s="59" t="str">
        <f>INDEX(tblGemProv[Provincie],MATCH(tblGem[[#This Row],[Plaats]],tblGemProv[Gemeentenaam],0))</f>
        <v>Noord-Brabant</v>
      </c>
      <c r="I2246" s="68">
        <f>INDEX(tblGemProv[InwonerAantal],MATCH(tblGem[[#This Row],[Plaats]],tblGemProv[Gemeentenaam],0))</f>
        <v>26313</v>
      </c>
      <c r="J2246" s="69">
        <f>tblGem[[#This Row],[Aantal]]/INDEX($N$5:$N$16,MATCH(tblGem[[#This Row],[Prov]],$M$5:$M$16,0))*100000</f>
        <v>0.71194477207088114</v>
      </c>
      <c r="K2246" s="69">
        <f>tblGem[[#This Row],[Aantal]]/tblGem[[#This Row],[Inwoners]]*100000</f>
        <v>68.407251168623873</v>
      </c>
    </row>
    <row r="2247" spans="2:11" x14ac:dyDescent="0.3">
      <c r="B2247" s="63">
        <v>43915</v>
      </c>
      <c r="C2247" s="66" t="s">
        <v>108</v>
      </c>
      <c r="D2247" s="65">
        <v>88.7</v>
      </c>
      <c r="E2247" s="66">
        <v>44</v>
      </c>
      <c r="F2247" s="79">
        <f>tblGem[[#This Row],[Aantal]]-SUMIFS(tblGem[Aantal],tblGem[Datum],tblGem[[#This Row],[Datum]]-1,tblGem[Plaats],tblGem[[#This Row],[Plaats]])</f>
        <v>1</v>
      </c>
      <c r="G2247" s="59" t="str">
        <f>INDEX(tblGemProv[Grootte],MATCH(tblGem[[#This Row],[Plaats]],tblGemProv[Gemeentenaam],0))</f>
        <v>Klein</v>
      </c>
      <c r="H2247" s="59" t="str">
        <f>INDEX(tblGemProv[Provincie],MATCH(tblGem[[#This Row],[Plaats]],tblGemProv[Gemeentenaam],0))</f>
        <v>Zuid-Holland</v>
      </c>
      <c r="I2247" s="68">
        <f>INDEX(tblGemProv[InwonerAantal],MATCH(tblGem[[#This Row],[Plaats]],tblGemProv[Gemeentenaam],0))</f>
        <v>49129</v>
      </c>
      <c r="J2247" s="69">
        <f>tblGem[[#This Row],[Aantal]]/INDEX($N$5:$N$16,MATCH(tblGem[[#This Row],[Prov]],$M$5:$M$16,0))*100000</f>
        <v>1.2067986648418407</v>
      </c>
      <c r="K2247" s="69">
        <f>tblGem[[#This Row],[Aantal]]/tblGem[[#This Row],[Inwoners]]*100000</f>
        <v>89.560137596938674</v>
      </c>
    </row>
    <row r="2248" spans="2:11" x14ac:dyDescent="0.3">
      <c r="B2248" s="63">
        <v>43915</v>
      </c>
      <c r="C2248" s="66" t="s">
        <v>109</v>
      </c>
      <c r="D2248" s="65">
        <v>10.6</v>
      </c>
      <c r="E2248" s="66">
        <v>4</v>
      </c>
      <c r="F2248" s="79">
        <f>tblGem[[#This Row],[Aantal]]-SUMIFS(tblGem[Aantal],tblGem[Datum],tblGem[[#This Row],[Datum]]-1,tblGem[Plaats],tblGem[[#This Row],[Plaats]])</f>
        <v>0</v>
      </c>
      <c r="G2248" s="59" t="str">
        <f>INDEX(tblGemProv[Grootte],MATCH(tblGem[[#This Row],[Plaats]],tblGemProv[Gemeentenaam],0))</f>
        <v>Klein</v>
      </c>
      <c r="H2248" s="59" t="str">
        <f>INDEX(tblGemProv[Provincie],MATCH(tblGem[[#This Row],[Plaats]],tblGemProv[Gemeentenaam],0))</f>
        <v>Zeeland</v>
      </c>
      <c r="I2248" s="68">
        <f>INDEX(tblGemProv[InwonerAantal],MATCH(tblGem[[#This Row],[Plaats]],tblGemProv[Gemeentenaam],0))</f>
        <v>37636</v>
      </c>
      <c r="J2248" s="69">
        <f>tblGem[[#This Row],[Aantal]]/INDEX($N$5:$N$16,MATCH(tblGem[[#This Row],[Prov]],$M$5:$M$16,0))*100000</f>
        <v>1.0462877709885325</v>
      </c>
      <c r="K2248" s="69">
        <f>tblGem[[#This Row],[Aantal]]/tblGem[[#This Row],[Inwoners]]*100000</f>
        <v>10.628122010840684</v>
      </c>
    </row>
    <row r="2249" spans="2:11" x14ac:dyDescent="0.3">
      <c r="B2249" s="63">
        <v>43915</v>
      </c>
      <c r="C2249" s="66" t="s">
        <v>110</v>
      </c>
      <c r="D2249" s="65">
        <v>75.7</v>
      </c>
      <c r="E2249" s="66">
        <v>18</v>
      </c>
      <c r="F2249" s="79">
        <f>tblGem[[#This Row],[Aantal]]-SUMIFS(tblGem[Aantal],tblGem[Datum],tblGem[[#This Row],[Datum]]-1,tblGem[Plaats],tblGem[[#This Row],[Plaats]])</f>
        <v>2</v>
      </c>
      <c r="G2249" s="59" t="str">
        <f>INDEX(tblGemProv[Grootte],MATCH(tblGem[[#This Row],[Plaats]],tblGemProv[Gemeentenaam],0))</f>
        <v>Klein</v>
      </c>
      <c r="H2249" s="59" t="str">
        <f>INDEX(tblGemProv[Provincie],MATCH(tblGem[[#This Row],[Plaats]],tblGemProv[Gemeentenaam],0))</f>
        <v>Noord-Brabant</v>
      </c>
      <c r="I2249" s="68">
        <f>INDEX(tblGemProv[InwonerAantal],MATCH(tblGem[[#This Row],[Plaats]],tblGemProv[Gemeentenaam],0))</f>
        <v>23621</v>
      </c>
      <c r="J2249" s="69">
        <f>tblGem[[#This Row],[Aantal]]/INDEX($N$5:$N$16,MATCH(tblGem[[#This Row],[Prov]],$M$5:$M$16,0))*100000</f>
        <v>0.71194477207088114</v>
      </c>
      <c r="K2249" s="69">
        <f>tblGem[[#This Row],[Aantal]]/tblGem[[#This Row],[Inwoners]]*100000</f>
        <v>76.203378349773502</v>
      </c>
    </row>
    <row r="2250" spans="2:11" x14ac:dyDescent="0.3">
      <c r="B2250" s="63">
        <v>43915</v>
      </c>
      <c r="C2250" s="66" t="s">
        <v>111</v>
      </c>
      <c r="D2250" s="65">
        <v>31.2</v>
      </c>
      <c r="E2250" s="66">
        <v>18</v>
      </c>
      <c r="F2250" s="79">
        <f>tblGem[[#This Row],[Aantal]]-SUMIFS(tblGem[Aantal],tblGem[Datum],tblGem[[#This Row],[Datum]]-1,tblGem[Plaats],tblGem[[#This Row],[Plaats]])</f>
        <v>6</v>
      </c>
      <c r="G2250" s="59" t="str">
        <f>INDEX(tblGemProv[Grootte],MATCH(tblGem[[#This Row],[Plaats]],tblGemProv[Gemeentenaam],0))</f>
        <v>Middelgroot</v>
      </c>
      <c r="H2250" s="59" t="str">
        <f>INDEX(tblGemProv[Provincie],MATCH(tblGem[[#This Row],[Plaats]],tblGemProv[Gemeentenaam],0))</f>
        <v>Noord-Holland</v>
      </c>
      <c r="I2250" s="68">
        <f>INDEX(tblGemProv[InwonerAantal],MATCH(tblGem[[#This Row],[Plaats]],tblGemProv[Gemeentenaam],0))</f>
        <v>57337</v>
      </c>
      <c r="J2250" s="69">
        <f>tblGem[[#This Row],[Aantal]]/INDEX($N$5:$N$16,MATCH(tblGem[[#This Row],[Prov]],$M$5:$M$16,0))*100000</f>
        <v>0.63577685927644356</v>
      </c>
      <c r="K2250" s="69">
        <f>tblGem[[#This Row],[Aantal]]/tblGem[[#This Row],[Inwoners]]*100000</f>
        <v>31.393341123532799</v>
      </c>
    </row>
    <row r="2251" spans="2:11" x14ac:dyDescent="0.3">
      <c r="B2251" s="63">
        <v>43915</v>
      </c>
      <c r="C2251" s="66" t="s">
        <v>112</v>
      </c>
      <c r="D2251" s="65">
        <v>21.8</v>
      </c>
      <c r="E2251" s="66">
        <v>8</v>
      </c>
      <c r="F2251" s="79">
        <f>tblGem[[#This Row],[Aantal]]-SUMIFS(tblGem[Aantal],tblGem[Datum],tblGem[[#This Row],[Datum]]-1,tblGem[Plaats],tblGem[[#This Row],[Plaats]])</f>
        <v>4</v>
      </c>
      <c r="G2251" s="59" t="str">
        <f>INDEX(tblGemProv[Grootte],MATCH(tblGem[[#This Row],[Plaats]],tblGemProv[Gemeentenaam],0))</f>
        <v>Klein</v>
      </c>
      <c r="H2251" s="59" t="str">
        <f>INDEX(tblGemProv[Provincie],MATCH(tblGem[[#This Row],[Plaats]],tblGemProv[Gemeentenaam],0))</f>
        <v>Zuid-Holland</v>
      </c>
      <c r="I2251" s="68">
        <f>INDEX(tblGemProv[InwonerAantal],MATCH(tblGem[[#This Row],[Plaats]],tblGemProv[Gemeentenaam],0))</f>
        <v>36284</v>
      </c>
      <c r="J2251" s="69">
        <f>tblGem[[#This Row],[Aantal]]/INDEX($N$5:$N$16,MATCH(tblGem[[#This Row],[Prov]],$M$5:$M$16,0))*100000</f>
        <v>0.21941793906215287</v>
      </c>
      <c r="K2251" s="69">
        <f>tblGem[[#This Row],[Aantal]]/tblGem[[#This Row],[Inwoners]]*100000</f>
        <v>22.048285745783268</v>
      </c>
    </row>
    <row r="2252" spans="2:11" x14ac:dyDescent="0.3">
      <c r="B2252" s="63">
        <v>43915</v>
      </c>
      <c r="C2252" s="66" t="s">
        <v>113</v>
      </c>
      <c r="D2252" s="65">
        <v>24.6</v>
      </c>
      <c r="E2252" s="66">
        <v>18</v>
      </c>
      <c r="F2252" s="79">
        <f>tblGem[[#This Row],[Aantal]]-SUMIFS(tblGem[Aantal],tblGem[Datum],tblGem[[#This Row],[Datum]]-1,tblGem[Plaats],tblGem[[#This Row],[Plaats]])</f>
        <v>1</v>
      </c>
      <c r="G2252" s="59" t="str">
        <f>INDEX(tblGemProv[Grootte],MATCH(tblGem[[#This Row],[Plaats]],tblGemProv[Gemeentenaam],0))</f>
        <v>Middelgroot</v>
      </c>
      <c r="H2252" s="59" t="str">
        <f>INDEX(tblGemProv[Provincie],MATCH(tblGem[[#This Row],[Plaats]],tblGemProv[Gemeentenaam],0))</f>
        <v>Zuid-Holland</v>
      </c>
      <c r="I2252" s="68">
        <f>INDEX(tblGemProv[InwonerAantal],MATCH(tblGem[[#This Row],[Plaats]],tblGemProv[Gemeentenaam],0))</f>
        <v>72700</v>
      </c>
      <c r="J2252" s="69">
        <f>tblGem[[#This Row],[Aantal]]/INDEX($N$5:$N$16,MATCH(tblGem[[#This Row],[Prov]],$M$5:$M$16,0))*100000</f>
        <v>0.49369036288984397</v>
      </c>
      <c r="K2252" s="69">
        <f>tblGem[[#This Row],[Aantal]]/tblGem[[#This Row],[Inwoners]]*100000</f>
        <v>24.759284731774418</v>
      </c>
    </row>
    <row r="2253" spans="2:11" x14ac:dyDescent="0.3">
      <c r="B2253" s="63">
        <v>43915</v>
      </c>
      <c r="C2253" s="66" t="s">
        <v>114</v>
      </c>
      <c r="D2253" s="65">
        <v>88.1</v>
      </c>
      <c r="E2253" s="66">
        <v>11</v>
      </c>
      <c r="F2253" s="79">
        <f>tblGem[[#This Row],[Aantal]]-SUMIFS(tblGem[Aantal],tblGem[Datum],tblGem[[#This Row],[Datum]]-1,tblGem[Plaats],tblGem[[#This Row],[Plaats]])</f>
        <v>0</v>
      </c>
      <c r="G2253" s="59" t="str">
        <f>INDEX(tblGemProv[Grootte],MATCH(tblGem[[#This Row],[Plaats]],tblGemProv[Gemeentenaam],0))</f>
        <v>Klein</v>
      </c>
      <c r="H2253" s="59" t="str">
        <f>INDEX(tblGemProv[Provincie],MATCH(tblGem[[#This Row],[Plaats]],tblGemProv[Gemeentenaam],0))</f>
        <v>Noord-Brabant</v>
      </c>
      <c r="I2253" s="68">
        <f>INDEX(tblGemProv[InwonerAantal],MATCH(tblGem[[#This Row],[Plaats]],tblGemProv[Gemeentenaam],0))</f>
        <v>12419</v>
      </c>
      <c r="J2253" s="69">
        <f>tblGem[[#This Row],[Aantal]]/INDEX($N$5:$N$16,MATCH(tblGem[[#This Row],[Prov]],$M$5:$M$16,0))*100000</f>
        <v>0.43507736070998299</v>
      </c>
      <c r="K2253" s="69">
        <f>tblGem[[#This Row],[Aantal]]/tblGem[[#This Row],[Inwoners]]*100000</f>
        <v>88.57395925597875</v>
      </c>
    </row>
    <row r="2254" spans="2:11" x14ac:dyDescent="0.3">
      <c r="B2254" s="63">
        <v>43915</v>
      </c>
      <c r="C2254" s="66" t="s">
        <v>115</v>
      </c>
      <c r="D2254" s="65">
        <v>25.1</v>
      </c>
      <c r="E2254" s="66">
        <v>58</v>
      </c>
      <c r="F2254" s="79">
        <f>tblGem[[#This Row],[Aantal]]-SUMIFS(tblGem[Aantal],tblGem[Datum],tblGem[[#This Row],[Datum]]-1,tblGem[Plaats],tblGem[[#This Row],[Plaats]])</f>
        <v>5</v>
      </c>
      <c r="G2254" s="59" t="str">
        <f>INDEX(tblGemProv[Grootte],MATCH(tblGem[[#This Row],[Plaats]],tblGemProv[Gemeentenaam],0))</f>
        <v>Groot</v>
      </c>
      <c r="H2254" s="59" t="str">
        <f>INDEX(tblGemProv[Provincie],MATCH(tblGem[[#This Row],[Plaats]],tblGemProv[Gemeentenaam],0))</f>
        <v>Groningen</v>
      </c>
      <c r="I2254" s="68">
        <f>INDEX(tblGemProv[InwonerAantal],MATCH(tblGem[[#This Row],[Plaats]],tblGemProv[Gemeentenaam],0))</f>
        <v>229962</v>
      </c>
      <c r="J2254" s="69">
        <f>tblGem[[#This Row],[Aantal]]/INDEX($N$5:$N$16,MATCH(tblGem[[#This Row],[Prov]],$M$5:$M$16,0))*100000</f>
        <v>9.9495147896106477</v>
      </c>
      <c r="K2254" s="69">
        <f>tblGem[[#This Row],[Aantal]]/tblGem[[#This Row],[Inwoners]]*100000</f>
        <v>25.221558344422125</v>
      </c>
    </row>
    <row r="2255" spans="2:11" x14ac:dyDescent="0.3">
      <c r="B2255" s="63">
        <v>43915</v>
      </c>
      <c r="C2255" s="66" t="s">
        <v>116</v>
      </c>
      <c r="D2255" s="65">
        <v>35.1</v>
      </c>
      <c r="E2255" s="66">
        <v>5</v>
      </c>
      <c r="F2255" s="79">
        <f>tblGem[[#This Row],[Aantal]]-SUMIFS(tblGem[Aantal],tblGem[Datum],tblGem[[#This Row],[Datum]]-1,tblGem[Plaats],tblGem[[#This Row],[Plaats]])</f>
        <v>1</v>
      </c>
      <c r="G2255" s="59" t="str">
        <f>INDEX(tblGemProv[Grootte],MATCH(tblGem[[#This Row],[Plaats]],tblGemProv[Gemeentenaam],0))</f>
        <v>Klein</v>
      </c>
      <c r="H2255" s="59" t="str">
        <f>INDEX(tblGemProv[Provincie],MATCH(tblGem[[#This Row],[Plaats]],tblGemProv[Gemeentenaam],0))</f>
        <v>Limburg</v>
      </c>
      <c r="I2255" s="68">
        <f>INDEX(tblGemProv[InwonerAantal],MATCH(tblGem[[#This Row],[Plaats]],tblGemProv[Gemeentenaam],0))</f>
        <v>14196</v>
      </c>
      <c r="J2255" s="69">
        <f>tblGem[[#This Row],[Aantal]]/INDEX($N$5:$N$16,MATCH(tblGem[[#This Row],[Prov]],$M$5:$M$16,0))*100000</f>
        <v>0.44754824122492165</v>
      </c>
      <c r="K2255" s="69">
        <f>tblGem[[#This Row],[Aantal]]/tblGem[[#This Row],[Inwoners]]*100000</f>
        <v>35.221189067342912</v>
      </c>
    </row>
    <row r="2256" spans="2:11" x14ac:dyDescent="0.3">
      <c r="B2256" s="63">
        <v>43915</v>
      </c>
      <c r="C2256" s="66" t="s">
        <v>117</v>
      </c>
      <c r="D2256" s="65">
        <v>12.4</v>
      </c>
      <c r="E2256" s="66">
        <v>3</v>
      </c>
      <c r="F2256" s="79">
        <f>tblGem[[#This Row],[Aantal]]-SUMIFS(tblGem[Aantal],tblGem[Datum],tblGem[[#This Row],[Datum]]-1,tblGem[Plaats],tblGem[[#This Row],[Plaats]])</f>
        <v>0</v>
      </c>
      <c r="G2256" s="59" t="str">
        <f>INDEX(tblGemProv[Grootte],MATCH(tblGem[[#This Row],[Plaats]],tblGemProv[Gemeentenaam],0))</f>
        <v>Klein</v>
      </c>
      <c r="H2256" s="59" t="str">
        <f>INDEX(tblGemProv[Provincie],MATCH(tblGem[[#This Row],[Plaats]],tblGemProv[Gemeentenaam],0))</f>
        <v>Overijssel</v>
      </c>
      <c r="I2256" s="68">
        <f>INDEX(tblGemProv[InwonerAantal],MATCH(tblGem[[#This Row],[Plaats]],tblGemProv[Gemeentenaam],0))</f>
        <v>24291</v>
      </c>
      <c r="J2256" s="69">
        <f>tblGem[[#This Row],[Aantal]]/INDEX($N$5:$N$16,MATCH(tblGem[[#This Row],[Prov]],$M$5:$M$16,0))*100000</f>
        <v>0.26052951756012371</v>
      </c>
      <c r="K2256" s="69">
        <f>tblGem[[#This Row],[Aantal]]/tblGem[[#This Row],[Inwoners]]*100000</f>
        <v>12.350253180190194</v>
      </c>
    </row>
    <row r="2257" spans="2:11" x14ac:dyDescent="0.3">
      <c r="B2257" s="63">
        <v>43915</v>
      </c>
      <c r="C2257" s="66" t="s">
        <v>118</v>
      </c>
      <c r="D2257" s="65">
        <v>84.5</v>
      </c>
      <c r="E2257" s="66">
        <v>12</v>
      </c>
      <c r="F2257" s="79">
        <f>tblGem[[#This Row],[Aantal]]-SUMIFS(tblGem[Aantal],tblGem[Datum],tblGem[[#This Row],[Datum]]-1,tblGem[Plaats],tblGem[[#This Row],[Plaats]])</f>
        <v>0</v>
      </c>
      <c r="G2257" s="59" t="str">
        <f>INDEX(tblGemProv[Grootte],MATCH(tblGem[[#This Row],[Plaats]],tblGemProv[Gemeentenaam],0))</f>
        <v>Klein</v>
      </c>
      <c r="H2257" s="59" t="str">
        <f>INDEX(tblGemProv[Provincie],MATCH(tblGem[[#This Row],[Plaats]],tblGemProv[Gemeentenaam],0))</f>
        <v>Noord-Brabant</v>
      </c>
      <c r="I2257" s="68">
        <f>INDEX(tblGemProv[InwonerAantal],MATCH(tblGem[[#This Row],[Plaats]],tblGemProv[Gemeentenaam],0))</f>
        <v>14103</v>
      </c>
      <c r="J2257" s="69">
        <f>tblGem[[#This Row],[Aantal]]/INDEX($N$5:$N$16,MATCH(tblGem[[#This Row],[Prov]],$M$5:$M$16,0))*100000</f>
        <v>0.47462984804725411</v>
      </c>
      <c r="K2257" s="69">
        <f>tblGem[[#This Row],[Aantal]]/tblGem[[#This Row],[Inwoners]]*100000</f>
        <v>85.088279089555414</v>
      </c>
    </row>
    <row r="2258" spans="2:11" x14ac:dyDescent="0.3">
      <c r="B2258" s="63">
        <v>43915</v>
      </c>
      <c r="C2258" s="66" t="s">
        <v>119</v>
      </c>
      <c r="D2258" s="65">
        <v>28.5</v>
      </c>
      <c r="E2258" s="66">
        <v>46</v>
      </c>
      <c r="F2258" s="79">
        <f>tblGem[[#This Row],[Aantal]]-SUMIFS(tblGem[Aantal],tblGem[Datum],tblGem[[#This Row],[Datum]]-1,tblGem[Plaats],tblGem[[#This Row],[Plaats]])</f>
        <v>5</v>
      </c>
      <c r="G2258" s="59" t="str">
        <f>INDEX(tblGemProv[Grootte],MATCH(tblGem[[#This Row],[Plaats]],tblGemProv[Gemeentenaam],0))</f>
        <v>Groot</v>
      </c>
      <c r="H2258" s="59" t="str">
        <f>INDEX(tblGemProv[Provincie],MATCH(tblGem[[#This Row],[Plaats]],tblGemProv[Gemeentenaam],0))</f>
        <v>Noord-Holland</v>
      </c>
      <c r="I2258" s="68">
        <f>INDEX(tblGemProv[InwonerAantal],MATCH(tblGem[[#This Row],[Plaats]],tblGemProv[Gemeentenaam],0))</f>
        <v>159709</v>
      </c>
      <c r="J2258" s="69">
        <f>tblGem[[#This Row],[Aantal]]/INDEX($N$5:$N$16,MATCH(tblGem[[#This Row],[Prov]],$M$5:$M$16,0))*100000</f>
        <v>1.624763084817578</v>
      </c>
      <c r="K2258" s="69">
        <f>tblGem[[#This Row],[Aantal]]/tblGem[[#This Row],[Inwoners]]*100000</f>
        <v>28.802384336512031</v>
      </c>
    </row>
    <row r="2259" spans="2:11" x14ac:dyDescent="0.3">
      <c r="B2259" s="63">
        <v>43915</v>
      </c>
      <c r="C2259" s="66" t="s">
        <v>120</v>
      </c>
      <c r="D2259" s="65">
        <v>14.9</v>
      </c>
      <c r="E2259" s="66">
        <v>23</v>
      </c>
      <c r="F2259" s="79">
        <f>tblGem[[#This Row],[Aantal]]-SUMIFS(tblGem[Aantal],tblGem[Datum],tblGem[[#This Row],[Datum]]-1,tblGem[Plaats],tblGem[[#This Row],[Plaats]])</f>
        <v>0</v>
      </c>
      <c r="G2259" s="59" t="str">
        <f>INDEX(tblGemProv[Grootte],MATCH(tblGem[[#This Row],[Plaats]],tblGemProv[Gemeentenaam],0))</f>
        <v>Groot</v>
      </c>
      <c r="H2259" s="59" t="str">
        <f>INDEX(tblGemProv[Provincie],MATCH(tblGem[[#This Row],[Plaats]],tblGemProv[Gemeentenaam],0))</f>
        <v>Noord-Holland</v>
      </c>
      <c r="I2259" s="68">
        <f>INDEX(tblGemProv[InwonerAantal],MATCH(tblGem[[#This Row],[Plaats]],tblGemProv[Gemeentenaam],0))</f>
        <v>153149</v>
      </c>
      <c r="J2259" s="69">
        <f>tblGem[[#This Row],[Aantal]]/INDEX($N$5:$N$16,MATCH(tblGem[[#This Row],[Prov]],$M$5:$M$16,0))*100000</f>
        <v>0.81238154240878901</v>
      </c>
      <c r="K2259" s="69">
        <f>tblGem[[#This Row],[Aantal]]/tblGem[[#This Row],[Inwoners]]*100000</f>
        <v>15.018054313119903</v>
      </c>
    </row>
    <row r="2260" spans="2:11" x14ac:dyDescent="0.3">
      <c r="B2260" s="63">
        <v>43915</v>
      </c>
      <c r="C2260" s="66" t="s">
        <v>121</v>
      </c>
      <c r="D2260" s="65">
        <v>26.5</v>
      </c>
      <c r="E2260" s="66">
        <v>8</v>
      </c>
      <c r="F2260" s="79">
        <f>tblGem[[#This Row],[Aantal]]-SUMIFS(tblGem[Aantal],tblGem[Datum],tblGem[[#This Row],[Datum]]-1,tblGem[Plaats],tblGem[[#This Row],[Plaats]])</f>
        <v>0</v>
      </c>
      <c r="G2260" s="59" t="str">
        <f>INDEX(tblGemProv[Grootte],MATCH(tblGem[[#This Row],[Plaats]],tblGemProv[Gemeentenaam],0))</f>
        <v>Klein</v>
      </c>
      <c r="H2260" s="59" t="str">
        <f>INDEX(tblGemProv[Provincie],MATCH(tblGem[[#This Row],[Plaats]],tblGemProv[Gemeentenaam],0))</f>
        <v>Noord-Brabant</v>
      </c>
      <c r="I2260" s="68">
        <f>INDEX(tblGemProv[InwonerAantal],MATCH(tblGem[[#This Row],[Plaats]],tblGemProv[Gemeentenaam],0))</f>
        <v>29888</v>
      </c>
      <c r="J2260" s="69">
        <f>tblGem[[#This Row],[Aantal]]/INDEX($N$5:$N$16,MATCH(tblGem[[#This Row],[Prov]],$M$5:$M$16,0))*100000</f>
        <v>0.31641989869816944</v>
      </c>
      <c r="K2260" s="69">
        <f>tblGem[[#This Row],[Aantal]]/tblGem[[#This Row],[Inwoners]]*100000</f>
        <v>26.76659528907923</v>
      </c>
    </row>
    <row r="2261" spans="2:11" x14ac:dyDescent="0.3">
      <c r="B2261" s="63">
        <v>43915</v>
      </c>
      <c r="C2261" s="66" t="s">
        <v>122</v>
      </c>
      <c r="D2261" s="65">
        <v>11.6</v>
      </c>
      <c r="E2261" s="66">
        <v>7</v>
      </c>
      <c r="F2261" s="79">
        <f>tblGem[[#This Row],[Aantal]]-SUMIFS(tblGem[Aantal],tblGem[Datum],tblGem[[#This Row],[Datum]]-1,tblGem[Plaats],tblGem[[#This Row],[Plaats]])</f>
        <v>1</v>
      </c>
      <c r="G2261" s="59" t="str">
        <f>INDEX(tblGemProv[Grootte],MATCH(tblGem[[#This Row],[Plaats]],tblGemProv[Gemeentenaam],0))</f>
        <v>Middelgroot</v>
      </c>
      <c r="H2261" s="59" t="str">
        <f>INDEX(tblGemProv[Provincie],MATCH(tblGem[[#This Row],[Plaats]],tblGemProv[Gemeentenaam],0))</f>
        <v>Overijssel</v>
      </c>
      <c r="I2261" s="68">
        <f>INDEX(tblGemProv[InwonerAantal],MATCH(tblGem[[#This Row],[Plaats]],tblGemProv[Gemeentenaam],0))</f>
        <v>60539</v>
      </c>
      <c r="J2261" s="69">
        <f>tblGem[[#This Row],[Aantal]]/INDEX($N$5:$N$16,MATCH(tblGem[[#This Row],[Prov]],$M$5:$M$16,0))*100000</f>
        <v>0.60790220764028857</v>
      </c>
      <c r="K2261" s="69">
        <f>tblGem[[#This Row],[Aantal]]/tblGem[[#This Row],[Inwoners]]*100000</f>
        <v>11.562794231817506</v>
      </c>
    </row>
    <row r="2262" spans="2:11" x14ac:dyDescent="0.3">
      <c r="B2262" s="63">
        <v>43915</v>
      </c>
      <c r="C2262" s="66" t="s">
        <v>123</v>
      </c>
      <c r="D2262" s="65">
        <v>27.3</v>
      </c>
      <c r="E2262" s="66">
        <v>13</v>
      </c>
      <c r="F2262" s="79">
        <f>tblGem[[#This Row],[Aantal]]-SUMIFS(tblGem[Aantal],tblGem[Datum],tblGem[[#This Row],[Datum]]-1,tblGem[Plaats],tblGem[[#This Row],[Plaats]])</f>
        <v>4</v>
      </c>
      <c r="G2262" s="59" t="str">
        <f>INDEX(tblGemProv[Grootte],MATCH(tblGem[[#This Row],[Plaats]],tblGemProv[Gemeentenaam],0))</f>
        <v>Klein</v>
      </c>
      <c r="H2262" s="59" t="str">
        <f>INDEX(tblGemProv[Provincie],MATCH(tblGem[[#This Row],[Plaats]],tblGemProv[Gemeentenaam],0))</f>
        <v>Gelderland</v>
      </c>
      <c r="I2262" s="68">
        <f>INDEX(tblGemProv[InwonerAantal],MATCH(tblGem[[#This Row],[Plaats]],tblGemProv[Gemeentenaam],0))</f>
        <v>46832</v>
      </c>
      <c r="J2262" s="69">
        <f>tblGem[[#This Row],[Aantal]]/INDEX($N$5:$N$16,MATCH(tblGem[[#This Row],[Prov]],$M$5:$M$16,0))*100000</f>
        <v>0.63103640934458127</v>
      </c>
      <c r="K2262" s="69">
        <f>tblGem[[#This Row],[Aantal]]/tblGem[[#This Row],[Inwoners]]*100000</f>
        <v>27.758797403484799</v>
      </c>
    </row>
    <row r="2263" spans="2:11" x14ac:dyDescent="0.3">
      <c r="B2263" s="63">
        <v>43915</v>
      </c>
      <c r="C2263" s="66" t="s">
        <v>124</v>
      </c>
      <c r="D2263" s="65">
        <v>33.200000000000003</v>
      </c>
      <c r="E2263" s="66">
        <v>6</v>
      </c>
      <c r="F2263" s="79">
        <f>tblGem[[#This Row],[Aantal]]-SUMIFS(tblGem[Aantal],tblGem[Datum],tblGem[[#This Row],[Datum]]-1,tblGem[Plaats],tblGem[[#This Row],[Plaats]])</f>
        <v>0</v>
      </c>
      <c r="G2263" s="59" t="str">
        <f>INDEX(tblGemProv[Grootte],MATCH(tblGem[[#This Row],[Plaats]],tblGemProv[Gemeentenaam],0))</f>
        <v>Klein</v>
      </c>
      <c r="H2263" s="59" t="str">
        <f>INDEX(tblGemProv[Provincie],MATCH(tblGem[[#This Row],[Plaats]],tblGemProv[Gemeentenaam],0))</f>
        <v>Zuid-Holland</v>
      </c>
      <c r="I2263" s="68">
        <f>INDEX(tblGemProv[InwonerAantal],MATCH(tblGem[[#This Row],[Plaats]],tblGemProv[Gemeentenaam],0))</f>
        <v>17958</v>
      </c>
      <c r="J2263" s="69">
        <f>tblGem[[#This Row],[Aantal]]/INDEX($N$5:$N$16,MATCH(tblGem[[#This Row],[Prov]],$M$5:$M$16,0))*100000</f>
        <v>0.16456345429661468</v>
      </c>
      <c r="K2263" s="69">
        <f>tblGem[[#This Row],[Aantal]]/tblGem[[#This Row],[Inwoners]]*100000</f>
        <v>33.41129301703976</v>
      </c>
    </row>
    <row r="2264" spans="2:11" x14ac:dyDescent="0.3">
      <c r="B2264" s="63">
        <v>43915</v>
      </c>
      <c r="C2264" s="66" t="s">
        <v>125</v>
      </c>
      <c r="D2264" s="65">
        <v>19</v>
      </c>
      <c r="E2264" s="66">
        <v>3</v>
      </c>
      <c r="F2264" s="79">
        <f>tblGem[[#This Row],[Aantal]]-SUMIFS(tblGem[Aantal],tblGem[Datum],tblGem[[#This Row],[Datum]]-1,tblGem[Plaats],tblGem[[#This Row],[Plaats]])</f>
        <v>0</v>
      </c>
      <c r="G2264" s="59" t="str">
        <f>INDEX(tblGemProv[Grootte],MATCH(tblGem[[#This Row],[Plaats]],tblGemProv[Gemeentenaam],0))</f>
        <v>Klein</v>
      </c>
      <c r="H2264" s="59" t="str">
        <f>INDEX(tblGemProv[Provincie],MATCH(tblGem[[#This Row],[Plaats]],tblGemProv[Gemeentenaam],0))</f>
        <v>Friesland</v>
      </c>
      <c r="I2264" s="68">
        <f>INDEX(tblGemProv[InwonerAantal],MATCH(tblGem[[#This Row],[Plaats]],tblGemProv[Gemeentenaam],0))</f>
        <v>15783</v>
      </c>
      <c r="J2264" s="69">
        <f>tblGem[[#This Row],[Aantal]]/INDEX($N$5:$N$16,MATCH(tblGem[[#This Row],[Prov]],$M$5:$M$16,0))*100000</f>
        <v>0.46348653108140681</v>
      </c>
      <c r="K2264" s="69">
        <f>tblGem[[#This Row],[Aantal]]/tblGem[[#This Row],[Inwoners]]*100000</f>
        <v>19.007793195210038</v>
      </c>
    </row>
    <row r="2265" spans="2:11" x14ac:dyDescent="0.3">
      <c r="B2265" s="63">
        <v>43915</v>
      </c>
      <c r="C2265" s="66" t="s">
        <v>126</v>
      </c>
      <c r="D2265" s="65">
        <v>24.6</v>
      </c>
      <c r="E2265" s="66">
        <v>3</v>
      </c>
      <c r="F2265" s="79">
        <f>tblGem[[#This Row],[Aantal]]-SUMIFS(tblGem[Aantal],tblGem[Datum],tblGem[[#This Row],[Datum]]-1,tblGem[Plaats],tblGem[[#This Row],[Plaats]])</f>
        <v>1</v>
      </c>
      <c r="G2265" s="59" t="str">
        <f>INDEX(tblGemProv[Grootte],MATCH(tblGem[[#This Row],[Plaats]],tblGemProv[Gemeentenaam],0))</f>
        <v>Klein</v>
      </c>
      <c r="H2265" s="59" t="str">
        <f>INDEX(tblGemProv[Provincie],MATCH(tblGem[[#This Row],[Plaats]],tblGemProv[Gemeentenaam],0))</f>
        <v>Gelderland</v>
      </c>
      <c r="I2265" s="68">
        <f>INDEX(tblGemProv[InwonerAantal],MATCH(tblGem[[#This Row],[Plaats]],tblGemProv[Gemeentenaam],0))</f>
        <v>12154</v>
      </c>
      <c r="J2265" s="69">
        <f>tblGem[[#This Row],[Aantal]]/INDEX($N$5:$N$16,MATCH(tblGem[[#This Row],[Prov]],$M$5:$M$16,0))*100000</f>
        <v>0.14562378677182647</v>
      </c>
      <c r="K2265" s="69">
        <f>tblGem[[#This Row],[Aantal]]/tblGem[[#This Row],[Inwoners]]*100000</f>
        <v>24.683231857824588</v>
      </c>
    </row>
    <row r="2266" spans="2:11" x14ac:dyDescent="0.3">
      <c r="B2266" s="63">
        <v>43915</v>
      </c>
      <c r="C2266" s="66" t="s">
        <v>127</v>
      </c>
      <c r="D2266" s="65">
        <v>23</v>
      </c>
      <c r="E2266" s="66">
        <v>9</v>
      </c>
      <c r="F2266" s="79">
        <f>tblGem[[#This Row],[Aantal]]-SUMIFS(tblGem[Aantal],tblGem[Datum],tblGem[[#This Row],[Datum]]-1,tblGem[Plaats],tblGem[[#This Row],[Plaats]])</f>
        <v>2</v>
      </c>
      <c r="G2266" s="59" t="str">
        <f>INDEX(tblGemProv[Grootte],MATCH(tblGem[[#This Row],[Plaats]],tblGemProv[Gemeentenaam],0))</f>
        <v>Klein</v>
      </c>
      <c r="H2266" s="59" t="str">
        <f>INDEX(tblGemProv[Provincie],MATCH(tblGem[[#This Row],[Plaats]],tblGemProv[Gemeentenaam],0))</f>
        <v>Noord-Holland</v>
      </c>
      <c r="I2266" s="68">
        <f>INDEX(tblGemProv[InwonerAantal],MATCH(tblGem[[#This Row],[Plaats]],tblGemProv[Gemeentenaam],0))</f>
        <v>39146</v>
      </c>
      <c r="J2266" s="69">
        <f>tblGem[[#This Row],[Aantal]]/INDEX($N$5:$N$16,MATCH(tblGem[[#This Row],[Prov]],$M$5:$M$16,0))*100000</f>
        <v>0.31788842963822178</v>
      </c>
      <c r="K2266" s="69">
        <f>tblGem[[#This Row],[Aantal]]/tblGem[[#This Row],[Inwoners]]*100000</f>
        <v>22.990854748888776</v>
      </c>
    </row>
    <row r="2267" spans="2:11" x14ac:dyDescent="0.3">
      <c r="B2267" s="63">
        <v>43915</v>
      </c>
      <c r="C2267" s="66" t="s">
        <v>128</v>
      </c>
      <c r="D2267" s="65">
        <v>62.3</v>
      </c>
      <c r="E2267" s="66">
        <v>17</v>
      </c>
      <c r="F2267" s="79">
        <f>tblGem[[#This Row],[Aantal]]-SUMIFS(tblGem[Aantal],tblGem[Datum],tblGem[[#This Row],[Datum]]-1,tblGem[Plaats],tblGem[[#This Row],[Plaats]])</f>
        <v>1</v>
      </c>
      <c r="G2267" s="59" t="str">
        <f>INDEX(tblGemProv[Grootte],MATCH(tblGem[[#This Row],[Plaats]],tblGemProv[Gemeentenaam],0))</f>
        <v>Klein</v>
      </c>
      <c r="H2267" s="59" t="str">
        <f>INDEX(tblGemProv[Provincie],MATCH(tblGem[[#This Row],[Plaats]],tblGemProv[Gemeentenaam],0))</f>
        <v>Noord-Holland</v>
      </c>
      <c r="I2267" s="68">
        <f>INDEX(tblGemProv[InwonerAantal],MATCH(tblGem[[#This Row],[Plaats]],tblGemProv[Gemeentenaam],0))</f>
        <v>27080</v>
      </c>
      <c r="J2267" s="69">
        <f>tblGem[[#This Row],[Aantal]]/INDEX($N$5:$N$16,MATCH(tblGem[[#This Row],[Prov]],$M$5:$M$16,0))*100000</f>
        <v>0.60045592264997449</v>
      </c>
      <c r="K2267" s="69">
        <f>tblGem[[#This Row],[Aantal]]/tblGem[[#This Row],[Inwoners]]*100000</f>
        <v>62.776957163958642</v>
      </c>
    </row>
    <row r="2268" spans="2:11" x14ac:dyDescent="0.3">
      <c r="B2268" s="63">
        <v>43915</v>
      </c>
      <c r="C2268" s="66" t="s">
        <v>129</v>
      </c>
      <c r="D2268" s="65">
        <v>102.4</v>
      </c>
      <c r="E2268" s="66">
        <v>19</v>
      </c>
      <c r="F2268" s="79">
        <f>tblGem[[#This Row],[Aantal]]-SUMIFS(tblGem[Aantal],tblGem[Datum],tblGem[[#This Row],[Datum]]-1,tblGem[Plaats],tblGem[[#This Row],[Plaats]])</f>
        <v>4</v>
      </c>
      <c r="G2268" s="59" t="str">
        <f>INDEX(tblGemProv[Grootte],MATCH(tblGem[[#This Row],[Plaats]],tblGemProv[Gemeentenaam],0))</f>
        <v>Klein</v>
      </c>
      <c r="H2268" s="59" t="str">
        <f>INDEX(tblGemProv[Provincie],MATCH(tblGem[[#This Row],[Plaats]],tblGemProv[Gemeentenaam],0))</f>
        <v>Gelderland</v>
      </c>
      <c r="I2268" s="68">
        <f>INDEX(tblGemProv[InwonerAantal],MATCH(tblGem[[#This Row],[Plaats]],tblGemProv[Gemeentenaam],0))</f>
        <v>18603</v>
      </c>
      <c r="J2268" s="69">
        <f>tblGem[[#This Row],[Aantal]]/INDEX($N$5:$N$16,MATCH(tblGem[[#This Row],[Prov]],$M$5:$M$16,0))*100000</f>
        <v>0.92228398288823421</v>
      </c>
      <c r="K2268" s="69">
        <f>tblGem[[#This Row],[Aantal]]/tblGem[[#This Row],[Inwoners]]*100000</f>
        <v>102.13406439821533</v>
      </c>
    </row>
    <row r="2269" spans="2:11" x14ac:dyDescent="0.3">
      <c r="B2269" s="63">
        <v>43915</v>
      </c>
      <c r="C2269" s="66" t="s">
        <v>130</v>
      </c>
      <c r="D2269" s="65">
        <v>6</v>
      </c>
      <c r="E2269" s="66">
        <v>3</v>
      </c>
      <c r="F2269" s="79">
        <f>tblGem[[#This Row],[Aantal]]-SUMIFS(tblGem[Aantal],tblGem[Datum],tblGem[[#This Row],[Datum]]-1,tblGem[Plaats],tblGem[[#This Row],[Plaats]])</f>
        <v>0</v>
      </c>
      <c r="G2269" s="59" t="str">
        <f>INDEX(tblGemProv[Grootte],MATCH(tblGem[[#This Row],[Plaats]],tblGemProv[Gemeentenaam],0))</f>
        <v>Middelgroot</v>
      </c>
      <c r="H2269" s="59" t="str">
        <f>INDEX(tblGemProv[Provincie],MATCH(tblGem[[#This Row],[Plaats]],tblGemProv[Gemeentenaam],0))</f>
        <v>Friesland</v>
      </c>
      <c r="I2269" s="68">
        <f>INDEX(tblGemProv[InwonerAantal],MATCH(tblGem[[#This Row],[Plaats]],tblGemProv[Gemeentenaam],0))</f>
        <v>50192</v>
      </c>
      <c r="J2269" s="69">
        <f>tblGem[[#This Row],[Aantal]]/INDEX($N$5:$N$16,MATCH(tblGem[[#This Row],[Prov]],$M$5:$M$16,0))*100000</f>
        <v>0.46348653108140681</v>
      </c>
      <c r="K2269" s="69">
        <f>tblGem[[#This Row],[Aantal]]/tblGem[[#This Row],[Inwoners]]*100000</f>
        <v>5.9770481351609819</v>
      </c>
    </row>
    <row r="2270" spans="2:11" x14ac:dyDescent="0.3">
      <c r="B2270" s="63">
        <v>43915</v>
      </c>
      <c r="C2270" s="66" t="s">
        <v>131</v>
      </c>
      <c r="D2270" s="65">
        <v>28.2</v>
      </c>
      <c r="E2270" s="66">
        <v>16</v>
      </c>
      <c r="F2270" s="79">
        <f>tblGem[[#This Row],[Aantal]]-SUMIFS(tblGem[Aantal],tblGem[Datum],tblGem[[#This Row],[Datum]]-1,tblGem[Plaats],tblGem[[#This Row],[Plaats]])</f>
        <v>1</v>
      </c>
      <c r="G2270" s="59" t="str">
        <f>INDEX(tblGemProv[Grootte],MATCH(tblGem[[#This Row],[Plaats]],tblGemProv[Gemeentenaam],0))</f>
        <v>Middelgroot</v>
      </c>
      <c r="H2270" s="59" t="str">
        <f>INDEX(tblGemProv[Provincie],MATCH(tblGem[[#This Row],[Plaats]],tblGemProv[Gemeentenaam],0))</f>
        <v>Noord-Holland</v>
      </c>
      <c r="I2270" s="68">
        <f>INDEX(tblGemProv[InwonerAantal],MATCH(tblGem[[#This Row],[Plaats]],tblGemProv[Gemeentenaam],0))</f>
        <v>55850</v>
      </c>
      <c r="J2270" s="69">
        <f>tblGem[[#This Row],[Aantal]]/INDEX($N$5:$N$16,MATCH(tblGem[[#This Row],[Prov]],$M$5:$M$16,0))*100000</f>
        <v>0.56513498602350543</v>
      </c>
      <c r="K2270" s="69">
        <f>tblGem[[#This Row],[Aantal]]/tblGem[[#This Row],[Inwoners]]*100000</f>
        <v>28.648164726947179</v>
      </c>
    </row>
    <row r="2271" spans="2:11" x14ac:dyDescent="0.3">
      <c r="B2271" s="63">
        <v>43915</v>
      </c>
      <c r="C2271" s="66" t="s">
        <v>132</v>
      </c>
      <c r="D2271" s="65">
        <v>61</v>
      </c>
      <c r="E2271" s="66">
        <v>53</v>
      </c>
      <c r="F2271" s="79">
        <f>tblGem[[#This Row],[Aantal]]-SUMIFS(tblGem[Aantal],tblGem[Datum],tblGem[[#This Row],[Datum]]-1,tblGem[Plaats],tblGem[[#This Row],[Plaats]])</f>
        <v>7</v>
      </c>
      <c r="G2271" s="59" t="str">
        <f>INDEX(tblGemProv[Grootte],MATCH(tblGem[[#This Row],[Plaats]],tblGemProv[Gemeentenaam],0))</f>
        <v>Middelgroot</v>
      </c>
      <c r="H2271" s="59" t="str">
        <f>INDEX(tblGemProv[Provincie],MATCH(tblGem[[#This Row],[Plaats]],tblGemProv[Gemeentenaam],0))</f>
        <v>Limburg</v>
      </c>
      <c r="I2271" s="68">
        <f>INDEX(tblGemProv[InwonerAantal],MATCH(tblGem[[#This Row],[Plaats]],tblGemProv[Gemeentenaam],0))</f>
        <v>86762</v>
      </c>
      <c r="J2271" s="69">
        <f>tblGem[[#This Row],[Aantal]]/INDEX($N$5:$N$16,MATCH(tblGem[[#This Row],[Prov]],$M$5:$M$16,0))*100000</f>
        <v>4.7440113569841698</v>
      </c>
      <c r="K2271" s="69">
        <f>tblGem[[#This Row],[Aantal]]/tblGem[[#This Row],[Inwoners]]*100000</f>
        <v>61.086650837924438</v>
      </c>
    </row>
    <row r="2272" spans="2:11" x14ac:dyDescent="0.3">
      <c r="B2272" s="63">
        <v>43915</v>
      </c>
      <c r="C2272" s="66" t="s">
        <v>133</v>
      </c>
      <c r="D2272" s="65">
        <v>62.6</v>
      </c>
      <c r="E2272" s="66">
        <v>10</v>
      </c>
      <c r="F2272" s="79">
        <f>tblGem[[#This Row],[Aantal]]-SUMIFS(tblGem[Aantal],tblGem[Datum],tblGem[[#This Row],[Datum]]-1,tblGem[Plaats],tblGem[[#This Row],[Plaats]])</f>
        <v>3</v>
      </c>
      <c r="G2272" s="59" t="str">
        <f>INDEX(tblGemProv[Grootte],MATCH(tblGem[[#This Row],[Plaats]],tblGemProv[Gemeentenaam],0))</f>
        <v>Klein</v>
      </c>
      <c r="H2272" s="59" t="str">
        <f>INDEX(tblGemProv[Provincie],MATCH(tblGem[[#This Row],[Plaats]],tblGemProv[Gemeentenaam],0))</f>
        <v>Noord-Brabant</v>
      </c>
      <c r="I2272" s="68">
        <f>INDEX(tblGemProv[InwonerAantal],MATCH(tblGem[[#This Row],[Plaats]],tblGemProv[Gemeentenaam],0))</f>
        <v>15886</v>
      </c>
      <c r="J2272" s="69">
        <f>tblGem[[#This Row],[Aantal]]/INDEX($N$5:$N$16,MATCH(tblGem[[#This Row],[Prov]],$M$5:$M$16,0))*100000</f>
        <v>0.3955248733727118</v>
      </c>
      <c r="K2272" s="69">
        <f>tblGem[[#This Row],[Aantal]]/tblGem[[#This Row],[Inwoners]]*100000</f>
        <v>62.948508120357552</v>
      </c>
    </row>
    <row r="2273" spans="2:11" x14ac:dyDescent="0.3">
      <c r="B2273" s="63">
        <v>43915</v>
      </c>
      <c r="C2273" s="66" t="s">
        <v>134</v>
      </c>
      <c r="D2273" s="65">
        <v>38.4</v>
      </c>
      <c r="E2273" s="66">
        <v>9</v>
      </c>
      <c r="F2273" s="79">
        <f>tblGem[[#This Row],[Aantal]]-SUMIFS(tblGem[Aantal],tblGem[Datum],tblGem[[#This Row],[Datum]]-1,tblGem[Plaats],tblGem[[#This Row],[Plaats]])</f>
        <v>1</v>
      </c>
      <c r="G2273" s="59" t="str">
        <f>INDEX(tblGemProv[Grootte],MATCH(tblGem[[#This Row],[Plaats]],tblGemProv[Gemeentenaam],0))</f>
        <v>Klein</v>
      </c>
      <c r="H2273" s="59" t="str">
        <f>INDEX(tblGemProv[Provincie],MATCH(tblGem[[#This Row],[Plaats]],tblGemProv[Gemeentenaam],0))</f>
        <v>Noord-Holland</v>
      </c>
      <c r="I2273" s="68">
        <f>INDEX(tblGemProv[InwonerAantal],MATCH(tblGem[[#This Row],[Plaats]],tblGemProv[Gemeentenaam],0))</f>
        <v>23099</v>
      </c>
      <c r="J2273" s="69">
        <f>tblGem[[#This Row],[Aantal]]/INDEX($N$5:$N$16,MATCH(tblGem[[#This Row],[Prov]],$M$5:$M$16,0))*100000</f>
        <v>0.31788842963822178</v>
      </c>
      <c r="K2273" s="69">
        <f>tblGem[[#This Row],[Aantal]]/tblGem[[#This Row],[Inwoners]]*100000</f>
        <v>38.962725659119442</v>
      </c>
    </row>
    <row r="2274" spans="2:11" x14ac:dyDescent="0.3">
      <c r="B2274" s="63">
        <v>43915</v>
      </c>
      <c r="C2274" s="66" t="s">
        <v>135</v>
      </c>
      <c r="D2274" s="65">
        <v>19.5</v>
      </c>
      <c r="E2274" s="66">
        <v>7</v>
      </c>
      <c r="F2274" s="79">
        <f>tblGem[[#This Row],[Aantal]]-SUMIFS(tblGem[Aantal],tblGem[Datum],tblGem[[#This Row],[Datum]]-1,tblGem[Plaats],tblGem[[#This Row],[Plaats]])</f>
        <v>1</v>
      </c>
      <c r="G2274" s="59" t="str">
        <f>INDEX(tblGemProv[Grootte],MATCH(tblGem[[#This Row],[Plaats]],tblGemProv[Gemeentenaam],0))</f>
        <v>Klein</v>
      </c>
      <c r="H2274" s="59" t="str">
        <f>INDEX(tblGemProv[Provincie],MATCH(tblGem[[#This Row],[Plaats]],tblGemProv[Gemeentenaam],0))</f>
        <v>Overijssel</v>
      </c>
      <c r="I2274" s="68">
        <f>INDEX(tblGemProv[InwonerAantal],MATCH(tblGem[[#This Row],[Plaats]],tblGemProv[Gemeentenaam],0))</f>
        <v>35796</v>
      </c>
      <c r="J2274" s="69">
        <f>tblGem[[#This Row],[Aantal]]/INDEX($N$5:$N$16,MATCH(tblGem[[#This Row],[Prov]],$M$5:$M$16,0))*100000</f>
        <v>0.60790220764028857</v>
      </c>
      <c r="K2274" s="69">
        <f>tblGem[[#This Row],[Aantal]]/tblGem[[#This Row],[Inwoners]]*100000</f>
        <v>19.55525757067829</v>
      </c>
    </row>
    <row r="2275" spans="2:11" x14ac:dyDescent="0.3">
      <c r="B2275" s="63">
        <v>43915</v>
      </c>
      <c r="C2275" s="66" t="s">
        <v>136</v>
      </c>
      <c r="D2275" s="65">
        <v>12.5</v>
      </c>
      <c r="E2275" s="66">
        <v>5</v>
      </c>
      <c r="F2275" s="79">
        <f>tblGem[[#This Row],[Aantal]]-SUMIFS(tblGem[Aantal],tblGem[Datum],tblGem[[#This Row],[Datum]]-1,tblGem[Plaats],tblGem[[#This Row],[Plaats]])</f>
        <v>0</v>
      </c>
      <c r="G2275" s="59" t="str">
        <f>INDEX(tblGemProv[Grootte],MATCH(tblGem[[#This Row],[Plaats]],tblGemProv[Gemeentenaam],0))</f>
        <v>Klein</v>
      </c>
      <c r="H2275" s="59" t="str">
        <f>INDEX(tblGemProv[Provincie],MATCH(tblGem[[#This Row],[Plaats]],tblGemProv[Gemeentenaam],0))</f>
        <v>Zuid-Holland</v>
      </c>
      <c r="I2275" s="68">
        <f>INDEX(tblGemProv[InwonerAantal],MATCH(tblGem[[#This Row],[Plaats]],tblGemProv[Gemeentenaam],0))</f>
        <v>39997</v>
      </c>
      <c r="J2275" s="69">
        <f>tblGem[[#This Row],[Aantal]]/INDEX($N$5:$N$16,MATCH(tblGem[[#This Row],[Prov]],$M$5:$M$16,0))*100000</f>
        <v>0.13713621191384553</v>
      </c>
      <c r="K2275" s="69">
        <f>tblGem[[#This Row],[Aantal]]/tblGem[[#This Row],[Inwoners]]*100000</f>
        <v>12.500937570317776</v>
      </c>
    </row>
    <row r="2276" spans="2:11" x14ac:dyDescent="0.3">
      <c r="B2276" s="63">
        <v>43915</v>
      </c>
      <c r="C2276" s="66" t="s">
        <v>137</v>
      </c>
      <c r="D2276" s="65">
        <v>68.8</v>
      </c>
      <c r="E2276" s="66">
        <v>63</v>
      </c>
      <c r="F2276" s="79">
        <f>tblGem[[#This Row],[Aantal]]-SUMIFS(tblGem[Aantal],tblGem[Datum],tblGem[[#This Row],[Datum]]-1,tblGem[Plaats],tblGem[[#This Row],[Plaats]])</f>
        <v>8</v>
      </c>
      <c r="G2276" s="59" t="str">
        <f>INDEX(tblGemProv[Grootte],MATCH(tblGem[[#This Row],[Plaats]],tblGemProv[Gemeentenaam],0))</f>
        <v>Middelgroot</v>
      </c>
      <c r="H2276" s="59" t="str">
        <f>INDEX(tblGemProv[Provincie],MATCH(tblGem[[#This Row],[Plaats]],tblGemProv[Gemeentenaam],0))</f>
        <v>Noord-Brabant</v>
      </c>
      <c r="I2276" s="68">
        <f>INDEX(tblGemProv[InwonerAantal],MATCH(tblGem[[#This Row],[Plaats]],tblGemProv[Gemeentenaam],0))</f>
        <v>90903</v>
      </c>
      <c r="J2276" s="69">
        <f>tblGem[[#This Row],[Aantal]]/INDEX($N$5:$N$16,MATCH(tblGem[[#This Row],[Prov]],$M$5:$M$16,0))*100000</f>
        <v>2.4918067022480841</v>
      </c>
      <c r="K2276" s="69">
        <f>tblGem[[#This Row],[Aantal]]/tblGem[[#This Row],[Inwoners]]*100000</f>
        <v>69.304643411108543</v>
      </c>
    </row>
    <row r="2277" spans="2:11" x14ac:dyDescent="0.3">
      <c r="B2277" s="63">
        <v>43915</v>
      </c>
      <c r="C2277" s="66" t="s">
        <v>138</v>
      </c>
      <c r="D2277" s="65">
        <v>9.6999999999999993</v>
      </c>
      <c r="E2277" s="66">
        <v>3</v>
      </c>
      <c r="F2277" s="79">
        <f>tblGem[[#This Row],[Aantal]]-SUMIFS(tblGem[Aantal],tblGem[Datum],tblGem[[#This Row],[Datum]]-1,tblGem[Plaats],tblGem[[#This Row],[Plaats]])</f>
        <v>1</v>
      </c>
      <c r="G2277" s="59" t="str">
        <f>INDEX(tblGemProv[Grootte],MATCH(tblGem[[#This Row],[Plaats]],tblGemProv[Gemeentenaam],0))</f>
        <v>Klein</v>
      </c>
      <c r="H2277" s="59" t="str">
        <f>INDEX(tblGemProv[Provincie],MATCH(tblGem[[#This Row],[Plaats]],tblGemProv[Gemeentenaam],0))</f>
        <v>Zuid-Holland</v>
      </c>
      <c r="I2277" s="68">
        <f>INDEX(tblGemProv[InwonerAantal],MATCH(tblGem[[#This Row],[Plaats]],tblGemProv[Gemeentenaam],0))</f>
        <v>30677</v>
      </c>
      <c r="J2277" s="69">
        <f>tblGem[[#This Row],[Aantal]]/INDEX($N$5:$N$16,MATCH(tblGem[[#This Row],[Prov]],$M$5:$M$16,0))*100000</f>
        <v>8.2281727148307338E-2</v>
      </c>
      <c r="K2277" s="69">
        <f>tblGem[[#This Row],[Aantal]]/tblGem[[#This Row],[Inwoners]]*100000</f>
        <v>9.7793134921928484</v>
      </c>
    </row>
    <row r="2278" spans="2:11" x14ac:dyDescent="0.3">
      <c r="B2278" s="63">
        <v>43915</v>
      </c>
      <c r="C2278" s="66" t="s">
        <v>139</v>
      </c>
      <c r="D2278" s="65">
        <v>21.1</v>
      </c>
      <c r="E2278" s="66">
        <v>17</v>
      </c>
      <c r="F2278" s="79">
        <f>tblGem[[#This Row],[Aantal]]-SUMIFS(tblGem[Aantal],tblGem[Datum],tblGem[[#This Row],[Datum]]-1,tblGem[Plaats],tblGem[[#This Row],[Plaats]])</f>
        <v>1</v>
      </c>
      <c r="G2278" s="59" t="str">
        <f>INDEX(tblGemProv[Grootte],MATCH(tblGem[[#This Row],[Plaats]],tblGemProv[Gemeentenaam],0))</f>
        <v>Middelgroot</v>
      </c>
      <c r="H2278" s="59" t="str">
        <f>INDEX(tblGemProv[Provincie],MATCH(tblGem[[#This Row],[Plaats]],tblGemProv[Gemeentenaam],0))</f>
        <v>Overijssel</v>
      </c>
      <c r="I2278" s="68">
        <f>INDEX(tblGemProv[InwonerAantal],MATCH(tblGem[[#This Row],[Plaats]],tblGemProv[Gemeentenaam],0))</f>
        <v>80593</v>
      </c>
      <c r="J2278" s="69">
        <f>tblGem[[#This Row],[Aantal]]/INDEX($N$5:$N$16,MATCH(tblGem[[#This Row],[Prov]],$M$5:$M$16,0))*100000</f>
        <v>1.476333932840701</v>
      </c>
      <c r="K2278" s="69">
        <f>tblGem[[#This Row],[Aantal]]/tblGem[[#This Row],[Inwoners]]*100000</f>
        <v>21.093643368530767</v>
      </c>
    </row>
    <row r="2279" spans="2:11" x14ac:dyDescent="0.3">
      <c r="B2279" s="63">
        <v>43915</v>
      </c>
      <c r="C2279" s="66" t="s">
        <v>140</v>
      </c>
      <c r="D2279" s="65">
        <v>8.4</v>
      </c>
      <c r="E2279" s="66">
        <v>4</v>
      </c>
      <c r="F2279" s="79">
        <f>tblGem[[#This Row],[Aantal]]-SUMIFS(tblGem[Aantal],tblGem[Datum],tblGem[[#This Row],[Datum]]-1,tblGem[Plaats],tblGem[[#This Row],[Plaats]])</f>
        <v>3</v>
      </c>
      <c r="G2279" s="59" t="str">
        <f>INDEX(tblGemProv[Grootte],MATCH(tblGem[[#This Row],[Plaats]],tblGemProv[Gemeentenaam],0))</f>
        <v>Klein</v>
      </c>
      <c r="H2279" s="59" t="str">
        <f>INDEX(tblGemProv[Provincie],MATCH(tblGem[[#This Row],[Plaats]],tblGemProv[Gemeentenaam],0))</f>
        <v>Groningen</v>
      </c>
      <c r="I2279" s="68">
        <f>INDEX(tblGemProv[InwonerAantal],MATCH(tblGem[[#This Row],[Plaats]],tblGemProv[Gemeentenaam],0))</f>
        <v>48019</v>
      </c>
      <c r="J2279" s="69">
        <f>tblGem[[#This Row],[Aantal]]/INDEX($N$5:$N$16,MATCH(tblGem[[#This Row],[Prov]],$M$5:$M$16,0))*100000</f>
        <v>0.68617343376625151</v>
      </c>
      <c r="K2279" s="69">
        <f>tblGem[[#This Row],[Aantal]]/tblGem[[#This Row],[Inwoners]]*100000</f>
        <v>8.3300360274058196</v>
      </c>
    </row>
    <row r="2280" spans="2:11" x14ac:dyDescent="0.3">
      <c r="B2280" s="63">
        <v>43915</v>
      </c>
      <c r="C2280" s="66" t="s">
        <v>141</v>
      </c>
      <c r="D2280" s="65">
        <v>72.8</v>
      </c>
      <c r="E2280" s="66">
        <v>12</v>
      </c>
      <c r="F2280" s="79">
        <f>tblGem[[#This Row],[Aantal]]-SUMIFS(tblGem[Aantal],tblGem[Datum],tblGem[[#This Row],[Datum]]-1,tblGem[Plaats],tblGem[[#This Row],[Plaats]])</f>
        <v>1</v>
      </c>
      <c r="G2280" s="59" t="str">
        <f>INDEX(tblGemProv[Grootte],MATCH(tblGem[[#This Row],[Plaats]],tblGemProv[Gemeentenaam],0))</f>
        <v>Klein</v>
      </c>
      <c r="H2280" s="59" t="str">
        <f>INDEX(tblGemProv[Provincie],MATCH(tblGem[[#This Row],[Plaats]],tblGemProv[Gemeentenaam],0))</f>
        <v>Gelderland</v>
      </c>
      <c r="I2280" s="68">
        <f>INDEX(tblGemProv[InwonerAantal],MATCH(tblGem[[#This Row],[Plaats]],tblGemProv[Gemeentenaam],0))</f>
        <v>16462</v>
      </c>
      <c r="J2280" s="69">
        <f>tblGem[[#This Row],[Aantal]]/INDEX($N$5:$N$16,MATCH(tblGem[[#This Row],[Prov]],$M$5:$M$16,0))*100000</f>
        <v>0.58249514708730588</v>
      </c>
      <c r="K2280" s="69">
        <f>tblGem[[#This Row],[Aantal]]/tblGem[[#This Row],[Inwoners]]*100000</f>
        <v>72.895152472360579</v>
      </c>
    </row>
    <row r="2281" spans="2:11" x14ac:dyDescent="0.3">
      <c r="B2281" s="63">
        <v>43915</v>
      </c>
      <c r="C2281" s="66" t="s">
        <v>142</v>
      </c>
      <c r="D2281" s="65">
        <v>45.3</v>
      </c>
      <c r="E2281" s="66">
        <v>20</v>
      </c>
      <c r="F2281" s="79">
        <f>tblGem[[#This Row],[Aantal]]-SUMIFS(tblGem[Aantal],tblGem[Datum],tblGem[[#This Row],[Datum]]-1,tblGem[Plaats],tblGem[[#This Row],[Plaats]])</f>
        <v>1</v>
      </c>
      <c r="G2281" s="59" t="str">
        <f>INDEX(tblGemProv[Grootte],MATCH(tblGem[[#This Row],[Plaats]],tblGemProv[Gemeentenaam],0))</f>
        <v>Klein</v>
      </c>
      <c r="H2281" s="59" t="str">
        <f>INDEX(tblGemProv[Provincie],MATCH(tblGem[[#This Row],[Plaats]],tblGemProv[Gemeentenaam],0))</f>
        <v>Noord-Brabant</v>
      </c>
      <c r="I2281" s="68">
        <f>INDEX(tblGemProv[InwonerAantal],MATCH(tblGem[[#This Row],[Plaats]],tblGemProv[Gemeentenaam],0))</f>
        <v>43723</v>
      </c>
      <c r="J2281" s="69">
        <f>tblGem[[#This Row],[Aantal]]/INDEX($N$5:$N$16,MATCH(tblGem[[#This Row],[Prov]],$M$5:$M$16,0))*100000</f>
        <v>0.79104974674542361</v>
      </c>
      <c r="K2281" s="69">
        <f>tblGem[[#This Row],[Aantal]]/tblGem[[#This Row],[Inwoners]]*100000</f>
        <v>45.742515380920793</v>
      </c>
    </row>
    <row r="2282" spans="2:11" x14ac:dyDescent="0.3">
      <c r="B2282" s="63">
        <v>43915</v>
      </c>
      <c r="C2282" s="66" t="s">
        <v>143</v>
      </c>
      <c r="D2282" s="65">
        <v>13.7</v>
      </c>
      <c r="E2282" s="66">
        <v>3</v>
      </c>
      <c r="F2282" s="79">
        <f>tblGem[[#This Row],[Aantal]]-SUMIFS(tblGem[Aantal],tblGem[Datum],tblGem[[#This Row],[Datum]]-1,tblGem[Plaats],tblGem[[#This Row],[Plaats]])</f>
        <v>0</v>
      </c>
      <c r="G2282" s="59" t="str">
        <f>INDEX(tblGemProv[Grootte],MATCH(tblGem[[#This Row],[Plaats]],tblGemProv[Gemeentenaam],0))</f>
        <v>Klein</v>
      </c>
      <c r="H2282" s="59" t="str">
        <f>INDEX(tblGemProv[Provincie],MATCH(tblGem[[#This Row],[Plaats]],tblGemProv[Gemeentenaam],0))</f>
        <v>Zuid-Holland</v>
      </c>
      <c r="I2282" s="68">
        <f>INDEX(tblGemProv[InwonerAantal],MATCH(tblGem[[#This Row],[Plaats]],tblGemProv[Gemeentenaam],0))</f>
        <v>21812</v>
      </c>
      <c r="J2282" s="69">
        <f>tblGem[[#This Row],[Aantal]]/INDEX($N$5:$N$16,MATCH(tblGem[[#This Row],[Prov]],$M$5:$M$16,0))*100000</f>
        <v>8.2281727148307338E-2</v>
      </c>
      <c r="K2282" s="69">
        <f>tblGem[[#This Row],[Aantal]]/tblGem[[#This Row],[Inwoners]]*100000</f>
        <v>13.753896937465615</v>
      </c>
    </row>
    <row r="2283" spans="2:11" x14ac:dyDescent="0.3">
      <c r="B2283" s="63">
        <v>43915</v>
      </c>
      <c r="C2283" s="66" t="s">
        <v>144</v>
      </c>
      <c r="D2283" s="65">
        <v>65.2</v>
      </c>
      <c r="E2283" s="66">
        <v>10</v>
      </c>
      <c r="F2283" s="79">
        <f>tblGem[[#This Row],[Aantal]]-SUMIFS(tblGem[Aantal],tblGem[Datum],tblGem[[#This Row],[Datum]]-1,tblGem[Plaats],tblGem[[#This Row],[Plaats]])</f>
        <v>2</v>
      </c>
      <c r="G2283" s="59" t="str">
        <f>INDEX(tblGemProv[Grootte],MATCH(tblGem[[#This Row],[Plaats]],tblGemProv[Gemeentenaam],0))</f>
        <v>Klein</v>
      </c>
      <c r="H2283" s="59" t="str">
        <f>INDEX(tblGemProv[Provincie],MATCH(tblGem[[#This Row],[Plaats]],tblGemProv[Gemeentenaam],0))</f>
        <v>Noord-Brabant</v>
      </c>
      <c r="I2283" s="68">
        <f>INDEX(tblGemProv[InwonerAantal],MATCH(tblGem[[#This Row],[Plaats]],tblGemProv[Gemeentenaam],0))</f>
        <v>15366</v>
      </c>
      <c r="J2283" s="69">
        <f>tblGem[[#This Row],[Aantal]]/INDEX($N$5:$N$16,MATCH(tblGem[[#This Row],[Prov]],$M$5:$M$16,0))*100000</f>
        <v>0.3955248733727118</v>
      </c>
      <c r="K2283" s="69">
        <f>tblGem[[#This Row],[Aantal]]/tblGem[[#This Row],[Inwoners]]*100000</f>
        <v>65.078745281790972</v>
      </c>
    </row>
    <row r="2284" spans="2:11" x14ac:dyDescent="0.3">
      <c r="B2284" s="63">
        <v>43915</v>
      </c>
      <c r="C2284" s="66" t="s">
        <v>145</v>
      </c>
      <c r="D2284" s="65">
        <v>17.7</v>
      </c>
      <c r="E2284" s="66">
        <v>16</v>
      </c>
      <c r="F2284" s="79">
        <f>tblGem[[#This Row],[Aantal]]-SUMIFS(tblGem[Aantal],tblGem[Datum],tblGem[[#This Row],[Datum]]-1,tblGem[Plaats],tblGem[[#This Row],[Plaats]])</f>
        <v>9</v>
      </c>
      <c r="G2284" s="59" t="str">
        <f>INDEX(tblGemProv[Grootte],MATCH(tblGem[[#This Row],[Plaats]],tblGemProv[Gemeentenaam],0))</f>
        <v>Middelgroot</v>
      </c>
      <c r="H2284" s="59" t="str">
        <f>INDEX(tblGemProv[Provincie],MATCH(tblGem[[#This Row],[Plaats]],tblGemProv[Gemeentenaam],0))</f>
        <v>Noord-Holland</v>
      </c>
      <c r="I2284" s="68">
        <f>INDEX(tblGemProv[InwonerAantal],MATCH(tblGem[[#This Row],[Plaats]],tblGemProv[Gemeentenaam],0))</f>
        <v>89521</v>
      </c>
      <c r="J2284" s="69">
        <f>tblGem[[#This Row],[Aantal]]/INDEX($N$5:$N$16,MATCH(tblGem[[#This Row],[Prov]],$M$5:$M$16,0))*100000</f>
        <v>0.56513498602350543</v>
      </c>
      <c r="K2284" s="69">
        <f>tblGem[[#This Row],[Aantal]]/tblGem[[#This Row],[Inwoners]]*100000</f>
        <v>17.872901330414095</v>
      </c>
    </row>
    <row r="2285" spans="2:11" x14ac:dyDescent="0.3">
      <c r="B2285" s="63">
        <v>43915</v>
      </c>
      <c r="C2285" s="66" t="s">
        <v>146</v>
      </c>
      <c r="D2285" s="65">
        <v>41.5</v>
      </c>
      <c r="E2285" s="66">
        <v>36</v>
      </c>
      <c r="F2285" s="79">
        <f>tblGem[[#This Row],[Aantal]]-SUMIFS(tblGem[Aantal],tblGem[Datum],tblGem[[#This Row],[Datum]]-1,tblGem[Plaats],tblGem[[#This Row],[Plaats]])</f>
        <v>5</v>
      </c>
      <c r="G2285" s="59" t="str">
        <f>INDEX(tblGemProv[Grootte],MATCH(tblGem[[#This Row],[Plaats]],tblGemProv[Gemeentenaam],0))</f>
        <v>Middelgroot</v>
      </c>
      <c r="H2285" s="59" t="str">
        <f>INDEX(tblGemProv[Provincie],MATCH(tblGem[[#This Row],[Plaats]],tblGemProv[Gemeentenaam],0))</f>
        <v>Zuid-Holland</v>
      </c>
      <c r="I2285" s="68">
        <f>INDEX(tblGemProv[InwonerAantal],MATCH(tblGem[[#This Row],[Plaats]],tblGemProv[Gemeentenaam],0))</f>
        <v>86115</v>
      </c>
      <c r="J2285" s="69">
        <f>tblGem[[#This Row],[Aantal]]/INDEX($N$5:$N$16,MATCH(tblGem[[#This Row],[Prov]],$M$5:$M$16,0))*100000</f>
        <v>0.98738072577968794</v>
      </c>
      <c r="K2285" s="69">
        <f>tblGem[[#This Row],[Aantal]]/tblGem[[#This Row],[Inwoners]]*100000</f>
        <v>41.804563664866748</v>
      </c>
    </row>
    <row r="2286" spans="2:11" x14ac:dyDescent="0.3">
      <c r="B2286" s="63">
        <v>43915</v>
      </c>
      <c r="C2286" s="66" t="s">
        <v>147</v>
      </c>
      <c r="D2286" s="65">
        <v>17.2</v>
      </c>
      <c r="E2286" s="66">
        <v>6</v>
      </c>
      <c r="F2286" s="79">
        <f>tblGem[[#This Row],[Aantal]]-SUMIFS(tblGem[Aantal],tblGem[Datum],tblGem[[#This Row],[Datum]]-1,tblGem[Plaats],tblGem[[#This Row],[Plaats]])</f>
        <v>1</v>
      </c>
      <c r="G2286" s="59" t="str">
        <f>INDEX(tblGemProv[Grootte],MATCH(tblGem[[#This Row],[Plaats]],tblGemProv[Gemeentenaam],0))</f>
        <v>Klein</v>
      </c>
      <c r="H2286" s="59" t="str">
        <f>INDEX(tblGemProv[Provincie],MATCH(tblGem[[#This Row],[Plaats]],tblGemProv[Gemeentenaam],0))</f>
        <v>Overijssel</v>
      </c>
      <c r="I2286" s="68">
        <f>INDEX(tblGemProv[InwonerAantal],MATCH(tblGem[[#This Row],[Plaats]],tblGemProv[Gemeentenaam],0))</f>
        <v>34930</v>
      </c>
      <c r="J2286" s="69">
        <f>tblGem[[#This Row],[Aantal]]/INDEX($N$5:$N$16,MATCH(tblGem[[#This Row],[Prov]],$M$5:$M$16,0))*100000</f>
        <v>0.52105903512024743</v>
      </c>
      <c r="K2286" s="69">
        <f>tblGem[[#This Row],[Aantal]]/tblGem[[#This Row],[Inwoners]]*100000</f>
        <v>17.177211565989122</v>
      </c>
    </row>
    <row r="2287" spans="2:11" x14ac:dyDescent="0.3">
      <c r="B2287" s="63">
        <v>43915</v>
      </c>
      <c r="C2287" s="66" t="s">
        <v>148</v>
      </c>
      <c r="D2287" s="65">
        <v>20.9</v>
      </c>
      <c r="E2287" s="66">
        <v>10</v>
      </c>
      <c r="F2287" s="79">
        <f>tblGem[[#This Row],[Aantal]]-SUMIFS(tblGem[Aantal],tblGem[Datum],tblGem[[#This Row],[Datum]]-1,tblGem[Plaats],tblGem[[#This Row],[Plaats]])</f>
        <v>0</v>
      </c>
      <c r="G2287" s="59" t="str">
        <f>INDEX(tblGemProv[Grootte],MATCH(tblGem[[#This Row],[Plaats]],tblGemProv[Gemeentenaam],0))</f>
        <v>Klein</v>
      </c>
      <c r="H2287" s="59" t="str">
        <f>INDEX(tblGemProv[Provincie],MATCH(tblGem[[#This Row],[Plaats]],tblGemProv[Gemeentenaam],0))</f>
        <v>Noord-Holland</v>
      </c>
      <c r="I2287" s="68">
        <f>INDEX(tblGemProv[InwonerAantal],MATCH(tblGem[[#This Row],[Plaats]],tblGemProv[Gemeentenaam],0))</f>
        <v>47681</v>
      </c>
      <c r="J2287" s="69">
        <f>tblGem[[#This Row],[Aantal]]/INDEX($N$5:$N$16,MATCH(tblGem[[#This Row],[Prov]],$M$5:$M$16,0))*100000</f>
        <v>0.35320936626469085</v>
      </c>
      <c r="K2287" s="69">
        <f>tblGem[[#This Row],[Aantal]]/tblGem[[#This Row],[Inwoners]]*100000</f>
        <v>20.972714498437533</v>
      </c>
    </row>
    <row r="2288" spans="2:11" x14ac:dyDescent="0.3">
      <c r="B2288" s="63">
        <v>43915</v>
      </c>
      <c r="C2288" s="66" t="s">
        <v>149</v>
      </c>
      <c r="D2288" s="65">
        <v>12.6</v>
      </c>
      <c r="E2288" s="66">
        <v>7</v>
      </c>
      <c r="F2288" s="79">
        <f>tblGem[[#This Row],[Aantal]]-SUMIFS(tblGem[Aantal],tblGem[Datum],tblGem[[#This Row],[Datum]]-1,tblGem[Plaats],tblGem[[#This Row],[Plaats]])</f>
        <v>1</v>
      </c>
      <c r="G2288" s="59" t="str">
        <f>INDEX(tblGemProv[Grootte],MATCH(tblGem[[#This Row],[Plaats]],tblGemProv[Gemeentenaam],0))</f>
        <v>Middelgroot</v>
      </c>
      <c r="H2288" s="59" t="str">
        <f>INDEX(tblGemProv[Provincie],MATCH(tblGem[[#This Row],[Plaats]],tblGemProv[Gemeentenaam],0))</f>
        <v>Drenthe</v>
      </c>
      <c r="I2288" s="68">
        <f>INDEX(tblGemProv[InwonerAantal],MATCH(tblGem[[#This Row],[Plaats]],tblGemProv[Gemeentenaam],0))</f>
        <v>55677</v>
      </c>
      <c r="J2288" s="69">
        <f>tblGem[[#This Row],[Aantal]]/INDEX($N$5:$N$16,MATCH(tblGem[[#This Row],[Prov]],$M$5:$M$16,0))*100000</f>
        <v>1.4224751066856329</v>
      </c>
      <c r="K2288" s="69">
        <f>tblGem[[#This Row],[Aantal]]/tblGem[[#This Row],[Inwoners]]*100000</f>
        <v>12.572516478976956</v>
      </c>
    </row>
    <row r="2289" spans="2:11" x14ac:dyDescent="0.3">
      <c r="B2289" s="63">
        <v>43915</v>
      </c>
      <c r="C2289" s="66" t="s">
        <v>150</v>
      </c>
      <c r="D2289" s="65">
        <v>19.2</v>
      </c>
      <c r="E2289" s="66">
        <v>14</v>
      </c>
      <c r="F2289" s="79">
        <f>tblGem[[#This Row],[Aantal]]-SUMIFS(tblGem[Aantal],tblGem[Datum],tblGem[[#This Row],[Datum]]-1,tblGem[Plaats],tblGem[[#This Row],[Plaats]])</f>
        <v>2</v>
      </c>
      <c r="G2289" s="59" t="str">
        <f>INDEX(tblGemProv[Grootte],MATCH(tblGem[[#This Row],[Plaats]],tblGemProv[Gemeentenaam],0))</f>
        <v>Middelgroot</v>
      </c>
      <c r="H2289" s="59" t="str">
        <f>INDEX(tblGemProv[Provincie],MATCH(tblGem[[#This Row],[Plaats]],tblGemProv[Gemeentenaam],0))</f>
        <v>Noord-Holland</v>
      </c>
      <c r="I2289" s="68">
        <f>INDEX(tblGemProv[InwonerAantal],MATCH(tblGem[[#This Row],[Plaats]],tblGemProv[Gemeentenaam],0))</f>
        <v>72806</v>
      </c>
      <c r="J2289" s="69">
        <f>tblGem[[#This Row],[Aantal]]/INDEX($N$5:$N$16,MATCH(tblGem[[#This Row],[Prov]],$M$5:$M$16,0))*100000</f>
        <v>0.49449311277056723</v>
      </c>
      <c r="K2289" s="69">
        <f>tblGem[[#This Row],[Aantal]]/tblGem[[#This Row],[Inwoners]]*100000</f>
        <v>19.229184407878471</v>
      </c>
    </row>
    <row r="2290" spans="2:11" x14ac:dyDescent="0.3">
      <c r="B2290" s="63">
        <v>43915</v>
      </c>
      <c r="C2290" s="66" t="s">
        <v>151</v>
      </c>
      <c r="D2290" s="65">
        <v>42.6</v>
      </c>
      <c r="E2290" s="66">
        <v>18</v>
      </c>
      <c r="F2290" s="79">
        <f>tblGem[[#This Row],[Aantal]]-SUMIFS(tblGem[Aantal],tblGem[Datum],tblGem[[#This Row],[Datum]]-1,tblGem[Plaats],tblGem[[#This Row],[Plaats]])</f>
        <v>1</v>
      </c>
      <c r="G2290" s="59" t="str">
        <f>INDEX(tblGemProv[Grootte],MATCH(tblGem[[#This Row],[Plaats]],tblGemProv[Gemeentenaam],0))</f>
        <v>Klein</v>
      </c>
      <c r="H2290" s="59" t="str">
        <f>INDEX(tblGemProv[Provincie],MATCH(tblGem[[#This Row],[Plaats]],tblGemProv[Gemeentenaam],0))</f>
        <v>Limburg</v>
      </c>
      <c r="I2290" s="68">
        <f>INDEX(tblGemProv[InwonerAantal],MATCH(tblGem[[#This Row],[Plaats]],tblGemProv[Gemeentenaam],0))</f>
        <v>42271</v>
      </c>
      <c r="J2290" s="69">
        <f>tblGem[[#This Row],[Aantal]]/INDEX($N$5:$N$16,MATCH(tblGem[[#This Row],[Prov]],$M$5:$M$16,0))*100000</f>
        <v>1.611173668409718</v>
      </c>
      <c r="K2290" s="69">
        <f>tblGem[[#This Row],[Aantal]]/tblGem[[#This Row],[Inwoners]]*100000</f>
        <v>42.582385086702466</v>
      </c>
    </row>
    <row r="2291" spans="2:11" x14ac:dyDescent="0.3">
      <c r="B2291" s="63">
        <v>43915</v>
      </c>
      <c r="C2291" s="66" t="s">
        <v>152</v>
      </c>
      <c r="D2291" s="65">
        <v>74.099999999999994</v>
      </c>
      <c r="E2291" s="66">
        <v>37</v>
      </c>
      <c r="F2291" s="79">
        <f>tblGem[[#This Row],[Aantal]]-SUMIFS(tblGem[Aantal],tblGem[Datum],tblGem[[#This Row],[Datum]]-1,tblGem[Plaats],tblGem[[#This Row],[Plaats]])</f>
        <v>8</v>
      </c>
      <c r="G2291" s="59" t="str">
        <f>INDEX(tblGemProv[Grootte],MATCH(tblGem[[#This Row],[Plaats]],tblGemProv[Gemeentenaam],0))</f>
        <v>Klein</v>
      </c>
      <c r="H2291" s="59" t="str">
        <f>INDEX(tblGemProv[Provincie],MATCH(tblGem[[#This Row],[Plaats]],tblGemProv[Gemeentenaam],0))</f>
        <v>Utrecht</v>
      </c>
      <c r="I2291" s="68">
        <f>INDEX(tblGemProv[InwonerAantal],MATCH(tblGem[[#This Row],[Plaats]],tblGemProv[Gemeentenaam],0))</f>
        <v>49579</v>
      </c>
      <c r="J2291" s="69">
        <f>tblGem[[#This Row],[Aantal]]/INDEX($N$5:$N$16,MATCH(tblGem[[#This Row],[Prov]],$M$5:$M$16,0))*100000</f>
        <v>2.7808718108285642</v>
      </c>
      <c r="K2291" s="69">
        <f>tblGem[[#This Row],[Aantal]]/tblGem[[#This Row],[Inwoners]]*100000</f>
        <v>74.628370882833465</v>
      </c>
    </row>
    <row r="2292" spans="2:11" x14ac:dyDescent="0.3">
      <c r="B2292" s="63">
        <v>43915</v>
      </c>
      <c r="C2292" s="66" t="s">
        <v>153</v>
      </c>
      <c r="D2292" s="65">
        <v>17</v>
      </c>
      <c r="E2292" s="66">
        <v>7</v>
      </c>
      <c r="F2292" s="79">
        <f>tblGem[[#This Row],[Aantal]]-SUMIFS(tblGem[Aantal],tblGem[Datum],tblGem[[#This Row],[Datum]]-1,tblGem[Plaats],tblGem[[#This Row],[Plaats]])</f>
        <v>4</v>
      </c>
      <c r="G2292" s="59" t="str">
        <f>INDEX(tblGemProv[Grootte],MATCH(tblGem[[#This Row],[Plaats]],tblGemProv[Gemeentenaam],0))</f>
        <v>Klein</v>
      </c>
      <c r="H2292" s="59" t="str">
        <f>INDEX(tblGemProv[Provincie],MATCH(tblGem[[#This Row],[Plaats]],tblGemProv[Gemeentenaam],0))</f>
        <v>Noord-Holland</v>
      </c>
      <c r="I2292" s="68">
        <f>INDEX(tblGemProv[InwonerAantal],MATCH(tblGem[[#This Row],[Plaats]],tblGemProv[Gemeentenaam],0))</f>
        <v>41369</v>
      </c>
      <c r="J2292" s="69">
        <f>tblGem[[#This Row],[Aantal]]/INDEX($N$5:$N$16,MATCH(tblGem[[#This Row],[Prov]],$M$5:$M$16,0))*100000</f>
        <v>0.24724655638528362</v>
      </c>
      <c r="K2292" s="69">
        <f>tblGem[[#This Row],[Aantal]]/tblGem[[#This Row],[Inwoners]]*100000</f>
        <v>16.920882786627669</v>
      </c>
    </row>
    <row r="2293" spans="2:11" x14ac:dyDescent="0.3">
      <c r="B2293" s="63">
        <v>43915</v>
      </c>
      <c r="C2293" s="66" t="s">
        <v>154</v>
      </c>
      <c r="D2293" s="65">
        <v>3.6</v>
      </c>
      <c r="E2293" s="66">
        <v>1</v>
      </c>
      <c r="F2293" s="79">
        <f>tblGem[[#This Row],[Aantal]]-SUMIFS(tblGem[Aantal],tblGem[Datum],tblGem[[#This Row],[Datum]]-1,tblGem[Plaats],tblGem[[#This Row],[Plaats]])</f>
        <v>1</v>
      </c>
      <c r="G2293" s="59" t="str">
        <f>INDEX(tblGemProv[Grootte],MATCH(tblGem[[#This Row],[Plaats]],tblGemProv[Gemeentenaam],0))</f>
        <v>Klein</v>
      </c>
      <c r="H2293" s="59" t="str">
        <f>INDEX(tblGemProv[Provincie],MATCH(tblGem[[#This Row],[Plaats]],tblGemProv[Gemeentenaam],0))</f>
        <v>Zeeland</v>
      </c>
      <c r="I2293" s="68">
        <f>INDEX(tblGemProv[InwonerAantal],MATCH(tblGem[[#This Row],[Plaats]],tblGemProv[Gemeentenaam],0))</f>
        <v>27472</v>
      </c>
      <c r="J2293" s="69">
        <f>tblGem[[#This Row],[Aantal]]/INDEX($N$5:$N$16,MATCH(tblGem[[#This Row],[Prov]],$M$5:$M$16,0))*100000</f>
        <v>0.26157194274713313</v>
      </c>
      <c r="K2293" s="69">
        <f>tblGem[[#This Row],[Aantal]]/tblGem[[#This Row],[Inwoners]]*100000</f>
        <v>3.6400698893418757</v>
      </c>
    </row>
    <row r="2294" spans="2:11" x14ac:dyDescent="0.3">
      <c r="B2294" s="63">
        <v>43915</v>
      </c>
      <c r="C2294" s="66" t="s">
        <v>155</v>
      </c>
      <c r="D2294" s="65">
        <v>52.7</v>
      </c>
      <c r="E2294" s="66">
        <v>18</v>
      </c>
      <c r="F2294" s="79">
        <f>tblGem[[#This Row],[Aantal]]-SUMIFS(tblGem[Aantal],tblGem[Datum],tblGem[[#This Row],[Datum]]-1,tblGem[Plaats],tblGem[[#This Row],[Plaats]])</f>
        <v>2</v>
      </c>
      <c r="G2294" s="59" t="str">
        <f>INDEX(tblGemProv[Grootte],MATCH(tblGem[[#This Row],[Plaats]],tblGemProv[Gemeentenaam],0))</f>
        <v>Klein</v>
      </c>
      <c r="H2294" s="59" t="str">
        <f>INDEX(tblGemProv[Provincie],MATCH(tblGem[[#This Row],[Plaats]],tblGemProv[Gemeentenaam],0))</f>
        <v>Utrecht</v>
      </c>
      <c r="I2294" s="68">
        <f>INDEX(tblGemProv[InwonerAantal],MATCH(tblGem[[#This Row],[Plaats]],tblGemProv[Gemeentenaam],0))</f>
        <v>34302</v>
      </c>
      <c r="J2294" s="69">
        <f>tblGem[[#This Row],[Aantal]]/INDEX($N$5:$N$16,MATCH(tblGem[[#This Row],[Prov]],$M$5:$M$16,0))*100000</f>
        <v>1.3528565566193016</v>
      </c>
      <c r="K2294" s="69">
        <f>tblGem[[#This Row],[Aantal]]/tblGem[[#This Row],[Inwoners]]*100000</f>
        <v>52.475074339688653</v>
      </c>
    </row>
    <row r="2295" spans="2:11" x14ac:dyDescent="0.3">
      <c r="B2295" s="63">
        <v>43915</v>
      </c>
      <c r="C2295" s="66" t="s">
        <v>156</v>
      </c>
      <c r="D2295" s="65">
        <v>18.600000000000001</v>
      </c>
      <c r="E2295" s="66">
        <v>5</v>
      </c>
      <c r="F2295" s="79">
        <f>tblGem[[#This Row],[Aantal]]-SUMIFS(tblGem[Aantal],tblGem[Datum],tblGem[[#This Row],[Datum]]-1,tblGem[Plaats],tblGem[[#This Row],[Plaats]])</f>
        <v>1</v>
      </c>
      <c r="G2295" s="59" t="str">
        <f>INDEX(tblGemProv[Grootte],MATCH(tblGem[[#This Row],[Plaats]],tblGemProv[Gemeentenaam],0))</f>
        <v>Klein</v>
      </c>
      <c r="H2295" s="59" t="str">
        <f>INDEX(tblGemProv[Provincie],MATCH(tblGem[[#This Row],[Plaats]],tblGemProv[Gemeentenaam],0))</f>
        <v>Zuid-Holland</v>
      </c>
      <c r="I2295" s="68">
        <f>INDEX(tblGemProv[InwonerAantal],MATCH(tblGem[[#This Row],[Plaats]],tblGemProv[Gemeentenaam],0))</f>
        <v>26625</v>
      </c>
      <c r="J2295" s="69">
        <f>tblGem[[#This Row],[Aantal]]/INDEX($N$5:$N$16,MATCH(tblGem[[#This Row],[Prov]],$M$5:$M$16,0))*100000</f>
        <v>0.13713621191384553</v>
      </c>
      <c r="K2295" s="69">
        <f>tblGem[[#This Row],[Aantal]]/tblGem[[#This Row],[Inwoners]]*100000</f>
        <v>18.779342723004696</v>
      </c>
    </row>
    <row r="2296" spans="2:11" x14ac:dyDescent="0.3">
      <c r="B2296" s="63">
        <v>43915</v>
      </c>
      <c r="C2296" s="66" t="s">
        <v>157</v>
      </c>
      <c r="D2296" s="65">
        <v>55.8</v>
      </c>
      <c r="E2296" s="66">
        <v>30</v>
      </c>
      <c r="F2296" s="79">
        <f>tblGem[[#This Row],[Aantal]]-SUMIFS(tblGem[Aantal],tblGem[Datum],tblGem[[#This Row],[Datum]]-1,tblGem[Plaats],tblGem[[#This Row],[Plaats]])</f>
        <v>10</v>
      </c>
      <c r="G2296" s="59" t="str">
        <f>INDEX(tblGemProv[Grootte],MATCH(tblGem[[#This Row],[Plaats]],tblGemProv[Gemeentenaam],0))</f>
        <v>Middelgroot</v>
      </c>
      <c r="H2296" s="59" t="str">
        <f>INDEX(tblGemProv[Provincie],MATCH(tblGem[[#This Row],[Plaats]],tblGemProv[Gemeentenaam],0))</f>
        <v>Overijssel</v>
      </c>
      <c r="I2296" s="68">
        <f>INDEX(tblGemProv[InwonerAantal],MATCH(tblGem[[#This Row],[Plaats]],tblGemProv[Gemeentenaam],0))</f>
        <v>53259</v>
      </c>
      <c r="J2296" s="69">
        <f>tblGem[[#This Row],[Aantal]]/INDEX($N$5:$N$16,MATCH(tblGem[[#This Row],[Prov]],$M$5:$M$16,0))*100000</f>
        <v>2.605295175601237</v>
      </c>
      <c r="K2296" s="69">
        <f>tblGem[[#This Row],[Aantal]]/tblGem[[#This Row],[Inwoners]]*100000</f>
        <v>56.328507857826843</v>
      </c>
    </row>
    <row r="2297" spans="2:11" x14ac:dyDescent="0.3">
      <c r="B2297" s="63">
        <v>43915</v>
      </c>
      <c r="C2297" s="66" t="s">
        <v>158</v>
      </c>
      <c r="D2297" s="65">
        <v>15.6</v>
      </c>
      <c r="E2297" s="66">
        <v>2</v>
      </c>
      <c r="F2297" s="79">
        <f>tblGem[[#This Row],[Aantal]]-SUMIFS(tblGem[Aantal],tblGem[Datum],tblGem[[#This Row],[Datum]]-1,tblGem[Plaats],tblGem[[#This Row],[Plaats]])</f>
        <v>0</v>
      </c>
      <c r="G2297" s="59" t="str">
        <f>INDEX(tblGemProv[Grootte],MATCH(tblGem[[#This Row],[Plaats]],tblGemProv[Gemeentenaam],0))</f>
        <v>Klein</v>
      </c>
      <c r="H2297" s="59" t="str">
        <f>INDEX(tblGemProv[Provincie],MATCH(tblGem[[#This Row],[Plaats]],tblGemProv[Gemeentenaam],0))</f>
        <v>Zeeland</v>
      </c>
      <c r="I2297" s="68">
        <f>INDEX(tblGemProv[InwonerAantal],MATCH(tblGem[[#This Row],[Plaats]],tblGemProv[Gemeentenaam],0))</f>
        <v>12720</v>
      </c>
      <c r="J2297" s="69">
        <f>tblGem[[#This Row],[Aantal]]/INDEX($N$5:$N$16,MATCH(tblGem[[#This Row],[Prov]],$M$5:$M$16,0))*100000</f>
        <v>0.52314388549426627</v>
      </c>
      <c r="K2297" s="69">
        <f>tblGem[[#This Row],[Aantal]]/tblGem[[#This Row],[Inwoners]]*100000</f>
        <v>15.723270440251572</v>
      </c>
    </row>
    <row r="2298" spans="2:11" x14ac:dyDescent="0.3">
      <c r="B2298" s="63">
        <v>43915</v>
      </c>
      <c r="C2298" s="66" t="s">
        <v>159</v>
      </c>
      <c r="D2298" s="65">
        <v>10.7</v>
      </c>
      <c r="E2298" s="66">
        <v>7</v>
      </c>
      <c r="F2298" s="79">
        <f>tblGem[[#This Row],[Aantal]]-SUMIFS(tblGem[Aantal],tblGem[Datum],tblGem[[#This Row],[Datum]]-1,tblGem[Plaats],tblGem[[#This Row],[Plaats]])</f>
        <v>1</v>
      </c>
      <c r="G2298" s="59" t="str">
        <f>INDEX(tblGemProv[Grootte],MATCH(tblGem[[#This Row],[Plaats]],tblGemProv[Gemeentenaam],0))</f>
        <v>Middelgroot</v>
      </c>
      <c r="H2298" s="59" t="str">
        <f>INDEX(tblGemProv[Provincie],MATCH(tblGem[[#This Row],[Plaats]],tblGemProv[Gemeentenaam],0))</f>
        <v>Zuid-Holland</v>
      </c>
      <c r="I2298" s="68">
        <f>INDEX(tblGemProv[InwonerAantal],MATCH(tblGem[[#This Row],[Plaats]],tblGemProv[Gemeentenaam],0))</f>
        <v>64956</v>
      </c>
      <c r="J2298" s="69">
        <f>tblGem[[#This Row],[Aantal]]/INDEX($N$5:$N$16,MATCH(tblGem[[#This Row],[Prov]],$M$5:$M$16,0))*100000</f>
        <v>0.19199069667938376</v>
      </c>
      <c r="K2298" s="69">
        <f>tblGem[[#This Row],[Aantal]]/tblGem[[#This Row],[Inwoners]]*100000</f>
        <v>10.776525648131043</v>
      </c>
    </row>
    <row r="2299" spans="2:11" x14ac:dyDescent="0.3">
      <c r="B2299" s="63">
        <v>43915</v>
      </c>
      <c r="C2299" s="66" t="s">
        <v>160</v>
      </c>
      <c r="D2299" s="65">
        <v>46</v>
      </c>
      <c r="E2299" s="66">
        <v>21</v>
      </c>
      <c r="F2299" s="79">
        <f>tblGem[[#This Row],[Aantal]]-SUMIFS(tblGem[Aantal],tblGem[Datum],tblGem[[#This Row],[Datum]]-1,tblGem[Plaats],tblGem[[#This Row],[Plaats]])</f>
        <v>4</v>
      </c>
      <c r="G2299" s="59" t="str">
        <f>INDEX(tblGemProv[Grootte],MATCH(tblGem[[#This Row],[Plaats]],tblGemProv[Gemeentenaam],0))</f>
        <v>Klein</v>
      </c>
      <c r="H2299" s="59" t="str">
        <f>INDEX(tblGemProv[Provincie],MATCH(tblGem[[#This Row],[Plaats]],tblGemProv[Gemeentenaam],0))</f>
        <v>Limburg</v>
      </c>
      <c r="I2299" s="68">
        <f>INDEX(tblGemProv[InwonerAantal],MATCH(tblGem[[#This Row],[Plaats]],tblGemProv[Gemeentenaam],0))</f>
        <v>45823</v>
      </c>
      <c r="J2299" s="69">
        <f>tblGem[[#This Row],[Aantal]]/INDEX($N$5:$N$16,MATCH(tblGem[[#This Row],[Prov]],$M$5:$M$16,0))*100000</f>
        <v>1.8797026131446708</v>
      </c>
      <c r="K2299" s="69">
        <f>tblGem[[#This Row],[Aantal]]/tblGem[[#This Row],[Inwoners]]*100000</f>
        <v>45.8285140649892</v>
      </c>
    </row>
    <row r="2300" spans="2:11" x14ac:dyDescent="0.3">
      <c r="B2300" s="63">
        <v>43915</v>
      </c>
      <c r="C2300" s="66" t="s">
        <v>161</v>
      </c>
      <c r="D2300" s="65">
        <v>22</v>
      </c>
      <c r="E2300" s="66">
        <v>5</v>
      </c>
      <c r="F2300" s="79">
        <f>tblGem[[#This Row],[Aantal]]-SUMIFS(tblGem[Aantal],tblGem[Datum],tblGem[[#This Row],[Datum]]-1,tblGem[Plaats],tblGem[[#This Row],[Plaats]])</f>
        <v>1</v>
      </c>
      <c r="G2300" s="59" t="str">
        <f>INDEX(tblGemProv[Grootte],MATCH(tblGem[[#This Row],[Plaats]],tblGemProv[Gemeentenaam],0))</f>
        <v>Klein</v>
      </c>
      <c r="H2300" s="59" t="str">
        <f>INDEX(tblGemProv[Provincie],MATCH(tblGem[[#This Row],[Plaats]],tblGemProv[Gemeentenaam],0))</f>
        <v>Noord-Holland</v>
      </c>
      <c r="I2300" s="68">
        <f>INDEX(tblGemProv[InwonerAantal],MATCH(tblGem[[#This Row],[Plaats]],tblGemProv[Gemeentenaam],0))</f>
        <v>22659</v>
      </c>
      <c r="J2300" s="69">
        <f>tblGem[[#This Row],[Aantal]]/INDEX($N$5:$N$16,MATCH(tblGem[[#This Row],[Prov]],$M$5:$M$16,0))*100000</f>
        <v>0.17660468313234542</v>
      </c>
      <c r="K2300" s="69">
        <f>tblGem[[#This Row],[Aantal]]/tblGem[[#This Row],[Inwoners]]*100000</f>
        <v>22.066287126528088</v>
      </c>
    </row>
    <row r="2301" spans="2:11" x14ac:dyDescent="0.3">
      <c r="B2301" s="63">
        <v>43915</v>
      </c>
      <c r="C2301" s="66" t="s">
        <v>162</v>
      </c>
      <c r="D2301" s="65">
        <v>20.399999999999999</v>
      </c>
      <c r="E2301" s="66">
        <v>6</v>
      </c>
      <c r="F2301" s="79">
        <f>tblGem[[#This Row],[Aantal]]-SUMIFS(tblGem[Aantal],tblGem[Datum],tblGem[[#This Row],[Datum]]-1,tblGem[Plaats],tblGem[[#This Row],[Plaats]])</f>
        <v>3</v>
      </c>
      <c r="G2301" s="59" t="str">
        <f>INDEX(tblGemProv[Grootte],MATCH(tblGem[[#This Row],[Plaats]],tblGemProv[Gemeentenaam],0))</f>
        <v>Klein</v>
      </c>
      <c r="H2301" s="59" t="str">
        <f>INDEX(tblGemProv[Provincie],MATCH(tblGem[[#This Row],[Plaats]],tblGemProv[Gemeentenaam],0))</f>
        <v>Zuid-Holland</v>
      </c>
      <c r="I2301" s="68">
        <f>INDEX(tblGemProv[InwonerAantal],MATCH(tblGem[[#This Row],[Plaats]],tblGemProv[Gemeentenaam],0))</f>
        <v>29306</v>
      </c>
      <c r="J2301" s="69">
        <f>tblGem[[#This Row],[Aantal]]/INDEX($N$5:$N$16,MATCH(tblGem[[#This Row],[Prov]],$M$5:$M$16,0))*100000</f>
        <v>0.16456345429661468</v>
      </c>
      <c r="K2301" s="69">
        <f>tblGem[[#This Row],[Aantal]]/tblGem[[#This Row],[Inwoners]]*100000</f>
        <v>20.473623148843242</v>
      </c>
    </row>
    <row r="2302" spans="2:11" x14ac:dyDescent="0.3">
      <c r="B2302" s="63">
        <v>43915</v>
      </c>
      <c r="C2302" s="66" t="s">
        <v>163</v>
      </c>
      <c r="D2302" s="65">
        <v>28.5</v>
      </c>
      <c r="E2302" s="66">
        <v>16</v>
      </c>
      <c r="F2302" s="79">
        <f>tblGem[[#This Row],[Aantal]]-SUMIFS(tblGem[Aantal],tblGem[Datum],tblGem[[#This Row],[Datum]]-1,tblGem[Plaats],tblGem[[#This Row],[Plaats]])</f>
        <v>4</v>
      </c>
      <c r="G2302" s="59" t="str">
        <f>INDEX(tblGemProv[Grootte],MATCH(tblGem[[#This Row],[Plaats]],tblGemProv[Gemeentenaam],0))</f>
        <v>Middelgroot</v>
      </c>
      <c r="H2302" s="59" t="str">
        <f>INDEX(tblGemProv[Provincie],MATCH(tblGem[[#This Row],[Plaats]],tblGemProv[Gemeentenaam],0))</f>
        <v>Zuid-Holland</v>
      </c>
      <c r="I2302" s="68">
        <f>INDEX(tblGemProv[InwonerAantal],MATCH(tblGem[[#This Row],[Plaats]],tblGemProv[Gemeentenaam],0))</f>
        <v>55644</v>
      </c>
      <c r="J2302" s="69">
        <f>tblGem[[#This Row],[Aantal]]/INDEX($N$5:$N$16,MATCH(tblGem[[#This Row],[Prov]],$M$5:$M$16,0))*100000</f>
        <v>0.43883587812430574</v>
      </c>
      <c r="K2302" s="69">
        <f>tblGem[[#This Row],[Aantal]]/tblGem[[#This Row],[Inwoners]]*100000</f>
        <v>28.75422327654374</v>
      </c>
    </row>
    <row r="2303" spans="2:11" x14ac:dyDescent="0.3">
      <c r="B2303" s="63">
        <v>43915</v>
      </c>
      <c r="C2303" s="66" t="s">
        <v>164</v>
      </c>
      <c r="D2303" s="65">
        <v>85.1</v>
      </c>
      <c r="E2303" s="66">
        <v>19</v>
      </c>
      <c r="F2303" s="79">
        <f>tblGem[[#This Row],[Aantal]]-SUMIFS(tblGem[Aantal],tblGem[Datum],tblGem[[#This Row],[Datum]]-1,tblGem[Plaats],tblGem[[#This Row],[Plaats]])</f>
        <v>2</v>
      </c>
      <c r="G2303" s="59" t="str">
        <f>INDEX(tblGemProv[Grootte],MATCH(tblGem[[#This Row],[Plaats]],tblGemProv[Gemeentenaam],0))</f>
        <v>Klein</v>
      </c>
      <c r="H2303" s="59" t="str">
        <f>INDEX(tblGemProv[Provincie],MATCH(tblGem[[#This Row],[Plaats]],tblGemProv[Gemeentenaam],0))</f>
        <v>Noord-Brabant</v>
      </c>
      <c r="I2303" s="68">
        <f>INDEX(tblGemProv[InwonerAantal],MATCH(tblGem[[#This Row],[Plaats]],tblGemProv[Gemeentenaam],0))</f>
        <v>22158</v>
      </c>
      <c r="J2303" s="69">
        <f>tblGem[[#This Row],[Aantal]]/INDEX($N$5:$N$16,MATCH(tblGem[[#This Row],[Prov]],$M$5:$M$16,0))*100000</f>
        <v>0.75149725940815237</v>
      </c>
      <c r="K2303" s="69">
        <f>tblGem[[#This Row],[Aantal]]/tblGem[[#This Row],[Inwoners]]*100000</f>
        <v>85.747811174293716</v>
      </c>
    </row>
    <row r="2304" spans="2:11" x14ac:dyDescent="0.3">
      <c r="B2304" s="63">
        <v>43915</v>
      </c>
      <c r="C2304" s="66" t="s">
        <v>165</v>
      </c>
      <c r="D2304" s="65">
        <v>161</v>
      </c>
      <c r="E2304" s="66">
        <v>25</v>
      </c>
      <c r="F2304" s="79">
        <f>tblGem[[#This Row],[Aantal]]-SUMIFS(tblGem[Aantal],tblGem[Datum],tblGem[[#This Row],[Datum]]-1,tblGem[Plaats],tblGem[[#This Row],[Plaats]])</f>
        <v>0</v>
      </c>
      <c r="G2304" s="59" t="str">
        <f>INDEX(tblGemProv[Grootte],MATCH(tblGem[[#This Row],[Plaats]],tblGemProv[Gemeentenaam],0))</f>
        <v>Klein</v>
      </c>
      <c r="H2304" s="59" t="str">
        <f>INDEX(tblGemProv[Provincie],MATCH(tblGem[[#This Row],[Plaats]],tblGemProv[Gemeentenaam],0))</f>
        <v>Noord-Brabant</v>
      </c>
      <c r="I2304" s="68">
        <f>INDEX(tblGemProv[InwonerAantal],MATCH(tblGem[[#This Row],[Plaats]],tblGemProv[Gemeentenaam],0))</f>
        <v>15332</v>
      </c>
      <c r="J2304" s="69">
        <f>tblGem[[#This Row],[Aantal]]/INDEX($N$5:$N$16,MATCH(tblGem[[#This Row],[Prov]],$M$5:$M$16,0))*100000</f>
        <v>0.98881218343177957</v>
      </c>
      <c r="K2304" s="69">
        <f>tblGem[[#This Row],[Aantal]]/tblGem[[#This Row],[Inwoners]]*100000</f>
        <v>163.05765718758153</v>
      </c>
    </row>
    <row r="2305" spans="2:11" x14ac:dyDescent="0.3">
      <c r="B2305" s="63">
        <v>43915</v>
      </c>
      <c r="C2305" s="66" t="s">
        <v>166</v>
      </c>
      <c r="D2305" s="65">
        <v>55.9</v>
      </c>
      <c r="E2305" s="66">
        <v>21</v>
      </c>
      <c r="F2305" s="79">
        <f>tblGem[[#This Row],[Aantal]]-SUMIFS(tblGem[Aantal],tblGem[Datum],tblGem[[#This Row],[Datum]]-1,tblGem[Plaats],tblGem[[#This Row],[Plaats]])</f>
        <v>3</v>
      </c>
      <c r="G2305" s="59" t="str">
        <f>INDEX(tblGemProv[Grootte],MATCH(tblGem[[#This Row],[Plaats]],tblGemProv[Gemeentenaam],0))</f>
        <v>Klein</v>
      </c>
      <c r="H2305" s="59" t="str">
        <f>INDEX(tblGemProv[Provincie],MATCH(tblGem[[#This Row],[Plaats]],tblGemProv[Gemeentenaam],0))</f>
        <v>Limburg</v>
      </c>
      <c r="I2305" s="68">
        <f>INDEX(tblGemProv[InwonerAantal],MATCH(tblGem[[#This Row],[Plaats]],tblGemProv[Gemeentenaam],0))</f>
        <v>37612</v>
      </c>
      <c r="J2305" s="69">
        <f>tblGem[[#This Row],[Aantal]]/INDEX($N$5:$N$16,MATCH(tblGem[[#This Row],[Prov]],$M$5:$M$16,0))*100000</f>
        <v>1.8797026131446708</v>
      </c>
      <c r="K2305" s="69">
        <f>tblGem[[#This Row],[Aantal]]/tblGem[[#This Row],[Inwoners]]*100000</f>
        <v>55.833244709135379</v>
      </c>
    </row>
    <row r="2306" spans="2:11" x14ac:dyDescent="0.3">
      <c r="B2306" s="63">
        <v>43915</v>
      </c>
      <c r="C2306" s="66" t="s">
        <v>167</v>
      </c>
      <c r="D2306" s="65">
        <v>52.2</v>
      </c>
      <c r="E2306" s="66">
        <v>6</v>
      </c>
      <c r="F2306" s="79">
        <f>tblGem[[#This Row],[Aantal]]-SUMIFS(tblGem[Aantal],tblGem[Datum],tblGem[[#This Row],[Datum]]-1,tblGem[Plaats],tblGem[[#This Row],[Plaats]])</f>
        <v>0</v>
      </c>
      <c r="G2306" s="59" t="str">
        <f>INDEX(tblGemProv[Grootte],MATCH(tblGem[[#This Row],[Plaats]],tblGemProv[Gemeentenaam],0))</f>
        <v>Klein</v>
      </c>
      <c r="H2306" s="59" t="str">
        <f>INDEX(tblGemProv[Provincie],MATCH(tblGem[[#This Row],[Plaats]],tblGemProv[Gemeentenaam],0))</f>
        <v>Noord-Holland</v>
      </c>
      <c r="I2306" s="68">
        <f>INDEX(tblGemProv[InwonerAantal],MATCH(tblGem[[#This Row],[Plaats]],tblGemProv[Gemeentenaam],0))</f>
        <v>11435</v>
      </c>
      <c r="J2306" s="69">
        <f>tblGem[[#This Row],[Aantal]]/INDEX($N$5:$N$16,MATCH(tblGem[[#This Row],[Prov]],$M$5:$M$16,0))*100000</f>
        <v>0.21192561975881449</v>
      </c>
      <c r="K2306" s="69">
        <f>tblGem[[#This Row],[Aantal]]/tblGem[[#This Row],[Inwoners]]*100000</f>
        <v>52.470485351989502</v>
      </c>
    </row>
    <row r="2307" spans="2:11" x14ac:dyDescent="0.3">
      <c r="B2307" s="63">
        <v>43915</v>
      </c>
      <c r="C2307" s="66" t="s">
        <v>168</v>
      </c>
      <c r="D2307" s="65">
        <v>42.9</v>
      </c>
      <c r="E2307" s="66">
        <v>12</v>
      </c>
      <c r="F2307" s="79">
        <f>tblGem[[#This Row],[Aantal]]-SUMIFS(tblGem[Aantal],tblGem[Datum],tblGem[[#This Row],[Datum]]-1,tblGem[Plaats],tblGem[[#This Row],[Plaats]])</f>
        <v>0</v>
      </c>
      <c r="G2307" s="59" t="str">
        <f>INDEX(tblGemProv[Grootte],MATCH(tblGem[[#This Row],[Plaats]],tblGemProv[Gemeentenaam],0))</f>
        <v>Klein</v>
      </c>
      <c r="H2307" s="59" t="str">
        <f>INDEX(tblGemProv[Provincie],MATCH(tblGem[[#This Row],[Plaats]],tblGemProv[Gemeentenaam],0))</f>
        <v>Noord-Holland</v>
      </c>
      <c r="I2307" s="68">
        <f>INDEX(tblGemProv[InwonerAantal],MATCH(tblGem[[#This Row],[Plaats]],tblGemProv[Gemeentenaam],0))</f>
        <v>27836</v>
      </c>
      <c r="J2307" s="69">
        <f>tblGem[[#This Row],[Aantal]]/INDEX($N$5:$N$16,MATCH(tblGem[[#This Row],[Prov]],$M$5:$M$16,0))*100000</f>
        <v>0.42385123951762899</v>
      </c>
      <c r="K2307" s="69">
        <f>tblGem[[#This Row],[Aantal]]/tblGem[[#This Row],[Inwoners]]*100000</f>
        <v>43.109642189969826</v>
      </c>
    </row>
    <row r="2308" spans="2:11" x14ac:dyDescent="0.3">
      <c r="B2308" s="63">
        <v>43915</v>
      </c>
      <c r="C2308" s="66" t="s">
        <v>169</v>
      </c>
      <c r="D2308" s="65">
        <v>40.6</v>
      </c>
      <c r="E2308" s="66">
        <v>25</v>
      </c>
      <c r="F2308" s="79">
        <f>tblGem[[#This Row],[Aantal]]-SUMIFS(tblGem[Aantal],tblGem[Datum],tblGem[[#This Row],[Datum]]-1,tblGem[Plaats],tblGem[[#This Row],[Plaats]])</f>
        <v>1</v>
      </c>
      <c r="G2308" s="59" t="str">
        <f>INDEX(tblGemProv[Grootte],MATCH(tblGem[[#This Row],[Plaats]],tblGemProv[Gemeentenaam],0))</f>
        <v>Middelgroot</v>
      </c>
      <c r="H2308" s="59" t="str">
        <f>INDEX(tblGemProv[Provincie],MATCH(tblGem[[#This Row],[Plaats]],tblGemProv[Gemeentenaam],0))</f>
        <v>Zuid-Holland</v>
      </c>
      <c r="I2308" s="68">
        <f>INDEX(tblGemProv[InwonerAantal],MATCH(tblGem[[#This Row],[Plaats]],tblGemProv[Gemeentenaam],0))</f>
        <v>61155</v>
      </c>
      <c r="J2308" s="69">
        <f>tblGem[[#This Row],[Aantal]]/INDEX($N$5:$N$16,MATCH(tblGem[[#This Row],[Prov]],$M$5:$M$16,0))*100000</f>
        <v>0.68568105956922776</v>
      </c>
      <c r="K2308" s="69">
        <f>tblGem[[#This Row],[Aantal]]/tblGem[[#This Row],[Inwoners]]*100000</f>
        <v>40.879731828959201</v>
      </c>
    </row>
    <row r="2309" spans="2:11" x14ac:dyDescent="0.3">
      <c r="B2309" s="63">
        <v>43915</v>
      </c>
      <c r="C2309" s="66" t="s">
        <v>170</v>
      </c>
      <c r="D2309" s="65">
        <v>35.700000000000003</v>
      </c>
      <c r="E2309" s="66">
        <v>4</v>
      </c>
      <c r="F2309" s="79">
        <f>tblGem[[#This Row],[Aantal]]-SUMIFS(tblGem[Aantal],tblGem[Datum],tblGem[[#This Row],[Datum]]-1,tblGem[Plaats],tblGem[[#This Row],[Plaats]])</f>
        <v>1</v>
      </c>
      <c r="G2309" s="59" t="str">
        <f>INDEX(tblGemProv[Grootte],MATCH(tblGem[[#This Row],[Plaats]],tblGemProv[Gemeentenaam],0))</f>
        <v>Klein</v>
      </c>
      <c r="H2309" s="59" t="str">
        <f>INDEX(tblGemProv[Provincie],MATCH(tblGem[[#This Row],[Plaats]],tblGemProv[Gemeentenaam],0))</f>
        <v>Noord-Holland</v>
      </c>
      <c r="I2309" s="68">
        <f>INDEX(tblGemProv[InwonerAantal],MATCH(tblGem[[#This Row],[Plaats]],tblGemProv[Gemeentenaam],0))</f>
        <v>11146</v>
      </c>
      <c r="J2309" s="69">
        <f>tblGem[[#This Row],[Aantal]]/INDEX($N$5:$N$16,MATCH(tblGem[[#This Row],[Prov]],$M$5:$M$16,0))*100000</f>
        <v>0.14128374650587636</v>
      </c>
      <c r="K2309" s="69">
        <f>tblGem[[#This Row],[Aantal]]/tblGem[[#This Row],[Inwoners]]*100000</f>
        <v>35.887313834559485</v>
      </c>
    </row>
    <row r="2310" spans="2:11" x14ac:dyDescent="0.3">
      <c r="B2310" s="63">
        <v>43915</v>
      </c>
      <c r="C2310" s="66" t="s">
        <v>171</v>
      </c>
      <c r="D2310" s="65">
        <v>9.6999999999999993</v>
      </c>
      <c r="E2310" s="66">
        <v>12</v>
      </c>
      <c r="F2310" s="79">
        <f>tblGem[[#This Row],[Aantal]]-SUMIFS(tblGem[Aantal],tblGem[Datum],tblGem[[#This Row],[Datum]]-1,tblGem[Plaats],tblGem[[#This Row],[Plaats]])</f>
        <v>2</v>
      </c>
      <c r="G2310" s="59" t="str">
        <f>INDEX(tblGemProv[Grootte],MATCH(tblGem[[#This Row],[Plaats]],tblGemProv[Gemeentenaam],0))</f>
        <v>Groot</v>
      </c>
      <c r="H2310" s="59" t="str">
        <f>INDEX(tblGemProv[Provincie],MATCH(tblGem[[#This Row],[Plaats]],tblGemProv[Gemeentenaam],0))</f>
        <v>Friesland</v>
      </c>
      <c r="I2310" s="68">
        <f>INDEX(tblGemProv[InwonerAantal],MATCH(tblGem[[#This Row],[Plaats]],tblGemProv[Gemeentenaam],0))</f>
        <v>122415</v>
      </c>
      <c r="J2310" s="69">
        <f>tblGem[[#This Row],[Aantal]]/INDEX($N$5:$N$16,MATCH(tblGem[[#This Row],[Prov]],$M$5:$M$16,0))*100000</f>
        <v>1.8539461243256272</v>
      </c>
      <c r="K2310" s="69">
        <f>tblGem[[#This Row],[Aantal]]/tblGem[[#This Row],[Inwoners]]*100000</f>
        <v>9.8027202548707262</v>
      </c>
    </row>
    <row r="2311" spans="2:11" x14ac:dyDescent="0.3">
      <c r="B2311" s="63">
        <v>43915</v>
      </c>
      <c r="C2311" s="66" t="s">
        <v>172</v>
      </c>
      <c r="D2311" s="65">
        <v>16.8</v>
      </c>
      <c r="E2311" s="66">
        <v>21</v>
      </c>
      <c r="F2311" s="79">
        <f>tblGem[[#This Row],[Aantal]]-SUMIFS(tblGem[Aantal],tblGem[Datum],tblGem[[#This Row],[Datum]]-1,tblGem[Plaats],tblGem[[#This Row],[Plaats]])</f>
        <v>1</v>
      </c>
      <c r="G2311" s="59" t="str">
        <f>INDEX(tblGemProv[Grootte],MATCH(tblGem[[#This Row],[Plaats]],tblGemProv[Gemeentenaam],0))</f>
        <v>Groot</v>
      </c>
      <c r="H2311" s="59" t="str">
        <f>INDEX(tblGemProv[Provincie],MATCH(tblGem[[#This Row],[Plaats]],tblGemProv[Gemeentenaam],0))</f>
        <v>Zuid-Holland</v>
      </c>
      <c r="I2311" s="68">
        <f>INDEX(tblGemProv[InwonerAantal],MATCH(tblGem[[#This Row],[Plaats]],tblGemProv[Gemeentenaam],0))</f>
        <v>124306</v>
      </c>
      <c r="J2311" s="69">
        <f>tblGem[[#This Row],[Aantal]]/INDEX($N$5:$N$16,MATCH(tblGem[[#This Row],[Prov]],$M$5:$M$16,0))*100000</f>
        <v>0.57597209003815131</v>
      </c>
      <c r="K2311" s="69">
        <f>tblGem[[#This Row],[Aantal]]/tblGem[[#This Row],[Inwoners]]*100000</f>
        <v>16.893794346210161</v>
      </c>
    </row>
    <row r="2312" spans="2:11" x14ac:dyDescent="0.3">
      <c r="B2312" s="63">
        <v>43915</v>
      </c>
      <c r="C2312" s="66" t="s">
        <v>173</v>
      </c>
      <c r="D2312" s="65">
        <v>11.1</v>
      </c>
      <c r="E2312" s="66">
        <v>3</v>
      </c>
      <c r="F2312" s="79">
        <f>tblGem[[#This Row],[Aantal]]-SUMIFS(tblGem[Aantal],tblGem[Datum],tblGem[[#This Row],[Datum]]-1,tblGem[Plaats],tblGem[[#This Row],[Plaats]])</f>
        <v>1</v>
      </c>
      <c r="G2312" s="59" t="str">
        <f>INDEX(tblGemProv[Grootte],MATCH(tblGem[[#This Row],[Plaats]],tblGemProv[Gemeentenaam],0))</f>
        <v>Klein</v>
      </c>
      <c r="H2312" s="59" t="str">
        <f>INDEX(tblGemProv[Provincie],MATCH(tblGem[[#This Row],[Plaats]],tblGemProv[Gemeentenaam],0))</f>
        <v>Zuid-Holland</v>
      </c>
      <c r="I2312" s="68">
        <f>INDEX(tblGemProv[InwonerAantal],MATCH(tblGem[[#This Row],[Plaats]],tblGemProv[Gemeentenaam],0))</f>
        <v>27197</v>
      </c>
      <c r="J2312" s="69">
        <f>tblGem[[#This Row],[Aantal]]/INDEX($N$5:$N$16,MATCH(tblGem[[#This Row],[Prov]],$M$5:$M$16,0))*100000</f>
        <v>8.2281727148307338E-2</v>
      </c>
      <c r="K2312" s="69">
        <f>tblGem[[#This Row],[Aantal]]/tblGem[[#This Row],[Inwoners]]*100000</f>
        <v>11.030628378129942</v>
      </c>
    </row>
    <row r="2313" spans="2:11" x14ac:dyDescent="0.3">
      <c r="B2313" s="63">
        <v>43915</v>
      </c>
      <c r="C2313" s="66" t="s">
        <v>174</v>
      </c>
      <c r="D2313" s="65">
        <v>18.600000000000001</v>
      </c>
      <c r="E2313" s="66">
        <v>14</v>
      </c>
      <c r="F2313" s="79">
        <f>tblGem[[#This Row],[Aantal]]-SUMIFS(tblGem[Aantal],tblGem[Datum],tblGem[[#This Row],[Datum]]-1,tblGem[Plaats],tblGem[[#This Row],[Plaats]])</f>
        <v>1</v>
      </c>
      <c r="G2313" s="59" t="str">
        <f>INDEX(tblGemProv[Grootte],MATCH(tblGem[[#This Row],[Plaats]],tblGemProv[Gemeentenaam],0))</f>
        <v>Middelgroot</v>
      </c>
      <c r="H2313" s="59" t="str">
        <f>INDEX(tblGemProv[Provincie],MATCH(tblGem[[#This Row],[Plaats]],tblGemProv[Gemeentenaam],0))</f>
        <v>Zuid-Holland</v>
      </c>
      <c r="I2313" s="68">
        <f>INDEX(tblGemProv[InwonerAantal],MATCH(tblGem[[#This Row],[Plaats]],tblGemProv[Gemeentenaam],0))</f>
        <v>74947</v>
      </c>
      <c r="J2313" s="69">
        <f>tblGem[[#This Row],[Aantal]]/INDEX($N$5:$N$16,MATCH(tblGem[[#This Row],[Prov]],$M$5:$M$16,0))*100000</f>
        <v>0.38398139335876752</v>
      </c>
      <c r="K2313" s="69">
        <f>tblGem[[#This Row],[Aantal]]/tblGem[[#This Row],[Inwoners]]*100000</f>
        <v>18.679867106088302</v>
      </c>
    </row>
    <row r="2314" spans="2:11" x14ac:dyDescent="0.3">
      <c r="B2314" s="63">
        <v>43915</v>
      </c>
      <c r="C2314" s="66" t="s">
        <v>175</v>
      </c>
      <c r="D2314" s="65">
        <v>33.4</v>
      </c>
      <c r="E2314" s="66">
        <v>26</v>
      </c>
      <c r="F2314" s="79">
        <f>tblGem[[#This Row],[Aantal]]-SUMIFS(tblGem[Aantal],tblGem[Datum],tblGem[[#This Row],[Datum]]-1,tblGem[Plaats],tblGem[[#This Row],[Plaats]])</f>
        <v>2</v>
      </c>
      <c r="G2314" s="59" t="str">
        <f>INDEX(tblGemProv[Grootte],MATCH(tblGem[[#This Row],[Plaats]],tblGemProv[Gemeentenaam],0))</f>
        <v>Middelgroot</v>
      </c>
      <c r="H2314" s="59" t="str">
        <f>INDEX(tblGemProv[Provincie],MATCH(tblGem[[#This Row],[Plaats]],tblGemProv[Gemeentenaam],0))</f>
        <v>Flevoland</v>
      </c>
      <c r="I2314" s="68">
        <f>INDEX(tblGemProv[InwonerAantal],MATCH(tblGem[[#This Row],[Plaats]],tblGemProv[Gemeentenaam],0))</f>
        <v>77389</v>
      </c>
      <c r="J2314" s="69">
        <f>tblGem[[#This Row],[Aantal]]/INDEX($N$5:$N$16,MATCH(tblGem[[#This Row],[Prov]],$M$5:$M$16,0))*100000</f>
        <v>6.3157383341025577</v>
      </c>
      <c r="K2314" s="69">
        <f>tblGem[[#This Row],[Aantal]]/tblGem[[#This Row],[Inwoners]]*100000</f>
        <v>33.596505963379812</v>
      </c>
    </row>
    <row r="2315" spans="2:11" x14ac:dyDescent="0.3">
      <c r="B2315" s="63">
        <v>43915</v>
      </c>
      <c r="C2315" s="66" t="s">
        <v>176</v>
      </c>
      <c r="D2315" s="65">
        <v>81.3</v>
      </c>
      <c r="E2315" s="66">
        <v>29</v>
      </c>
      <c r="F2315" s="79">
        <f>tblGem[[#This Row],[Aantal]]-SUMIFS(tblGem[Aantal],tblGem[Datum],tblGem[[#This Row],[Datum]]-1,tblGem[Plaats],tblGem[[#This Row],[Plaats]])</f>
        <v>3</v>
      </c>
      <c r="G2315" s="59" t="str">
        <f>INDEX(tblGemProv[Grootte],MATCH(tblGem[[#This Row],[Plaats]],tblGemProv[Gemeentenaam],0))</f>
        <v>Klein</v>
      </c>
      <c r="H2315" s="59" t="str">
        <f>INDEX(tblGemProv[Provincie],MATCH(tblGem[[#This Row],[Plaats]],tblGemProv[Gemeentenaam],0))</f>
        <v>Limburg</v>
      </c>
      <c r="I2315" s="68">
        <f>INDEX(tblGemProv[InwonerAantal],MATCH(tblGem[[#This Row],[Plaats]],tblGemProv[Gemeentenaam],0))</f>
        <v>35857</v>
      </c>
      <c r="J2315" s="69">
        <f>tblGem[[#This Row],[Aantal]]/INDEX($N$5:$N$16,MATCH(tblGem[[#This Row],[Prov]],$M$5:$M$16,0))*100000</f>
        <v>2.5957797991045455</v>
      </c>
      <c r="K2315" s="69">
        <f>tblGem[[#This Row],[Aantal]]/tblGem[[#This Row],[Inwoners]]*100000</f>
        <v>80.876816242295789</v>
      </c>
    </row>
    <row r="2316" spans="2:11" x14ac:dyDescent="0.3">
      <c r="B2316" s="63">
        <v>43915</v>
      </c>
      <c r="C2316" s="66" t="s">
        <v>177</v>
      </c>
      <c r="D2316" s="65">
        <v>43.3</v>
      </c>
      <c r="E2316" s="66">
        <v>13</v>
      </c>
      <c r="F2316" s="79">
        <f>tblGem[[#This Row],[Aantal]]-SUMIFS(tblGem[Aantal],tblGem[Datum],tblGem[[#This Row],[Datum]]-1,tblGem[Plaats],tblGem[[#This Row],[Plaats]])</f>
        <v>4</v>
      </c>
      <c r="G2316" s="59" t="str">
        <f>INDEX(tblGemProv[Grootte],MATCH(tblGem[[#This Row],[Plaats]],tblGemProv[Gemeentenaam],0))</f>
        <v>Klein</v>
      </c>
      <c r="H2316" s="59" t="str">
        <f>INDEX(tblGemProv[Provincie],MATCH(tblGem[[#This Row],[Plaats]],tblGemProv[Gemeentenaam],0))</f>
        <v>Utrecht</v>
      </c>
      <c r="I2316" s="68">
        <f>INDEX(tblGemProv[InwonerAantal],MATCH(tblGem[[#This Row],[Plaats]],tblGemProv[Gemeentenaam],0))</f>
        <v>29755</v>
      </c>
      <c r="J2316" s="69">
        <f>tblGem[[#This Row],[Aantal]]/INDEX($N$5:$N$16,MATCH(tblGem[[#This Row],[Prov]],$M$5:$M$16,0))*100000</f>
        <v>0.97706306866949566</v>
      </c>
      <c r="K2316" s="69">
        <f>tblGem[[#This Row],[Aantal]]/tblGem[[#This Row],[Inwoners]]*100000</f>
        <v>43.690136111577885</v>
      </c>
    </row>
    <row r="2317" spans="2:11" x14ac:dyDescent="0.3">
      <c r="B2317" s="63">
        <v>43915</v>
      </c>
      <c r="C2317" s="66" t="s">
        <v>178</v>
      </c>
      <c r="D2317" s="65">
        <v>30.1</v>
      </c>
      <c r="E2317" s="66">
        <v>14</v>
      </c>
      <c r="F2317" s="79">
        <f>tblGem[[#This Row],[Aantal]]-SUMIFS(tblGem[Aantal],tblGem[Datum],tblGem[[#This Row],[Datum]]-1,tblGem[Plaats],tblGem[[#This Row],[Plaats]])</f>
        <v>3</v>
      </c>
      <c r="G2317" s="59" t="str">
        <f>INDEX(tblGemProv[Grootte],MATCH(tblGem[[#This Row],[Plaats]],tblGemProv[Gemeentenaam],0))</f>
        <v>Klein</v>
      </c>
      <c r="H2317" s="59" t="str">
        <f>INDEX(tblGemProv[Provincie],MATCH(tblGem[[#This Row],[Plaats]],tblGemProv[Gemeentenaam],0))</f>
        <v>Gelderland</v>
      </c>
      <c r="I2317" s="68">
        <f>INDEX(tblGemProv[InwonerAantal],MATCH(tblGem[[#This Row],[Plaats]],tblGemProv[Gemeentenaam],0))</f>
        <v>46372</v>
      </c>
      <c r="J2317" s="69">
        <f>tblGem[[#This Row],[Aantal]]/INDEX($N$5:$N$16,MATCH(tblGem[[#This Row],[Prov]],$M$5:$M$16,0))*100000</f>
        <v>0.67957767160185678</v>
      </c>
      <c r="K2317" s="69">
        <f>tblGem[[#This Row],[Aantal]]/tblGem[[#This Row],[Inwoners]]*100000</f>
        <v>30.190632278098853</v>
      </c>
    </row>
    <row r="2318" spans="2:11" x14ac:dyDescent="0.3">
      <c r="B2318" s="63">
        <v>43915</v>
      </c>
      <c r="C2318" s="66" t="s">
        <v>179</v>
      </c>
      <c r="D2318" s="65">
        <v>8.8000000000000007</v>
      </c>
      <c r="E2318" s="66">
        <v>2</v>
      </c>
      <c r="F2318" s="79">
        <f>tblGem[[#This Row],[Aantal]]-SUMIFS(tblGem[Aantal],tblGem[Datum],tblGem[[#This Row],[Datum]]-1,tblGem[Plaats],tblGem[[#This Row],[Plaats]])</f>
        <v>1</v>
      </c>
      <c r="G2318" s="59" t="str">
        <f>INDEX(tblGemProv[Grootte],MATCH(tblGem[[#This Row],[Plaats]],tblGemProv[Gemeentenaam],0))</f>
        <v>Klein</v>
      </c>
      <c r="H2318" s="59" t="str">
        <f>INDEX(tblGemProv[Provincie],MATCH(tblGem[[#This Row],[Plaats]],tblGemProv[Gemeentenaam],0))</f>
        <v>Zuid-Holland</v>
      </c>
      <c r="I2318" s="68">
        <f>INDEX(tblGemProv[InwonerAantal],MATCH(tblGem[[#This Row],[Plaats]],tblGemProv[Gemeentenaam],0))</f>
        <v>22746</v>
      </c>
      <c r="J2318" s="69">
        <f>tblGem[[#This Row],[Aantal]]/INDEX($N$5:$N$16,MATCH(tblGem[[#This Row],[Prov]],$M$5:$M$16,0))*100000</f>
        <v>5.4854484765538218E-2</v>
      </c>
      <c r="K2318" s="69">
        <f>tblGem[[#This Row],[Aantal]]/tblGem[[#This Row],[Inwoners]]*100000</f>
        <v>8.7927547700694628</v>
      </c>
    </row>
    <row r="2319" spans="2:11" x14ac:dyDescent="0.3">
      <c r="B2319" s="63">
        <v>43915</v>
      </c>
      <c r="C2319" s="66" t="s">
        <v>180</v>
      </c>
      <c r="D2319" s="65">
        <v>17.899999999999999</v>
      </c>
      <c r="E2319" s="66">
        <v>6</v>
      </c>
      <c r="F2319" s="79">
        <f>tblGem[[#This Row],[Aantal]]-SUMIFS(tblGem[Aantal],tblGem[Datum],tblGem[[#This Row],[Datum]]-1,tblGem[Plaats],tblGem[[#This Row],[Plaats]])</f>
        <v>4</v>
      </c>
      <c r="G2319" s="59" t="str">
        <f>INDEX(tblGemProv[Grootte],MATCH(tblGem[[#This Row],[Plaats]],tblGemProv[Gemeentenaam],0))</f>
        <v>Klein</v>
      </c>
      <c r="H2319" s="59" t="str">
        <f>INDEX(tblGemProv[Provincie],MATCH(tblGem[[#This Row],[Plaats]],tblGemProv[Gemeentenaam],0))</f>
        <v>Gelderland</v>
      </c>
      <c r="I2319" s="68">
        <f>INDEX(tblGemProv[InwonerAantal],MATCH(tblGem[[#This Row],[Plaats]],tblGemProv[Gemeentenaam],0))</f>
        <v>33574</v>
      </c>
      <c r="J2319" s="69">
        <f>tblGem[[#This Row],[Aantal]]/INDEX($N$5:$N$16,MATCH(tblGem[[#This Row],[Prov]],$M$5:$M$16,0))*100000</f>
        <v>0.29124757354365294</v>
      </c>
      <c r="K2319" s="69">
        <f>tblGem[[#This Row],[Aantal]]/tblGem[[#This Row],[Inwoners]]*100000</f>
        <v>17.870971585155178</v>
      </c>
    </row>
    <row r="2320" spans="2:11" x14ac:dyDescent="0.3">
      <c r="B2320" s="63">
        <v>43915</v>
      </c>
      <c r="C2320" s="66" t="s">
        <v>181</v>
      </c>
      <c r="D2320" s="65">
        <v>85.7</v>
      </c>
      <c r="E2320" s="66">
        <v>20</v>
      </c>
      <c r="F2320" s="79">
        <f>tblGem[[#This Row],[Aantal]]-SUMIFS(tblGem[Aantal],tblGem[Datum],tblGem[[#This Row],[Datum]]-1,tblGem[Plaats],tblGem[[#This Row],[Plaats]])</f>
        <v>0</v>
      </c>
      <c r="G2320" s="59" t="str">
        <f>INDEX(tblGemProv[Grootte],MATCH(tblGem[[#This Row],[Plaats]],tblGemProv[Gemeentenaam],0))</f>
        <v>Klein</v>
      </c>
      <c r="H2320" s="59" t="str">
        <f>INDEX(tblGemProv[Provincie],MATCH(tblGem[[#This Row],[Plaats]],tblGemProv[Gemeentenaam],0))</f>
        <v>Noord-Brabant</v>
      </c>
      <c r="I2320" s="68">
        <f>INDEX(tblGemProv[InwonerAantal],MATCH(tblGem[[#This Row],[Plaats]],tblGemProv[Gemeentenaam],0))</f>
        <v>23120</v>
      </c>
      <c r="J2320" s="69">
        <f>tblGem[[#This Row],[Aantal]]/INDEX($N$5:$N$16,MATCH(tblGem[[#This Row],[Prov]],$M$5:$M$16,0))*100000</f>
        <v>0.79104974674542361</v>
      </c>
      <c r="K2320" s="69">
        <f>tblGem[[#This Row],[Aantal]]/tblGem[[#This Row],[Inwoners]]*100000</f>
        <v>86.505190311418687</v>
      </c>
    </row>
    <row r="2321" spans="2:11" x14ac:dyDescent="0.3">
      <c r="B2321" s="63">
        <v>43915</v>
      </c>
      <c r="C2321" s="66" t="s">
        <v>182</v>
      </c>
      <c r="D2321" s="65">
        <v>76</v>
      </c>
      <c r="E2321" s="66">
        <v>11</v>
      </c>
      <c r="F2321" s="79">
        <f>tblGem[[#This Row],[Aantal]]-SUMIFS(tblGem[Aantal],tblGem[Datum],tblGem[[#This Row],[Datum]]-1,tblGem[Plaats],tblGem[[#This Row],[Plaats]])</f>
        <v>1</v>
      </c>
      <c r="G2321" s="59" t="str">
        <f>INDEX(tblGemProv[Grootte],MATCH(tblGem[[#This Row],[Plaats]],tblGemProv[Gemeentenaam],0))</f>
        <v>Klein</v>
      </c>
      <c r="H2321" s="59" t="str">
        <f>INDEX(tblGemProv[Provincie],MATCH(tblGem[[#This Row],[Plaats]],tblGemProv[Gemeentenaam],0))</f>
        <v>Utrecht</v>
      </c>
      <c r="I2321" s="68">
        <f>INDEX(tblGemProv[InwonerAantal],MATCH(tblGem[[#This Row],[Plaats]],tblGemProv[Gemeentenaam],0))</f>
        <v>14395</v>
      </c>
      <c r="J2321" s="69">
        <f>tblGem[[#This Row],[Aantal]]/INDEX($N$5:$N$16,MATCH(tblGem[[#This Row],[Prov]],$M$5:$M$16,0))*100000</f>
        <v>0.82674567348957317</v>
      </c>
      <c r="K2321" s="69">
        <f>tblGem[[#This Row],[Aantal]]/tblGem[[#This Row],[Inwoners]]*100000</f>
        <v>76.41542202153525</v>
      </c>
    </row>
    <row r="2322" spans="2:11" x14ac:dyDescent="0.3">
      <c r="B2322" s="63">
        <v>43915</v>
      </c>
      <c r="C2322" s="66" t="s">
        <v>183</v>
      </c>
      <c r="D2322" s="65">
        <v>0</v>
      </c>
      <c r="E2322" s="66">
        <v>0</v>
      </c>
      <c r="F2322" s="79">
        <f>tblGem[[#This Row],[Aantal]]-SUMIFS(tblGem[Aantal],tblGem[Datum],tblGem[[#This Row],[Datum]]-1,tblGem[Plaats],tblGem[[#This Row],[Plaats]])</f>
        <v>0</v>
      </c>
      <c r="G2322" s="59" t="str">
        <f>INDEX(tblGemProv[Grootte],MATCH(tblGem[[#This Row],[Plaats]],tblGemProv[Gemeentenaam],0))</f>
        <v>Klein</v>
      </c>
      <c r="H2322" s="59" t="str">
        <f>INDEX(tblGemProv[Provincie],MATCH(tblGem[[#This Row],[Plaats]],tblGemProv[Gemeentenaam],0))</f>
        <v>Groningen</v>
      </c>
      <c r="I2322" s="68">
        <f>INDEX(tblGemProv[InwonerAantal],MATCH(tblGem[[#This Row],[Plaats]],tblGemProv[Gemeentenaam],0))</f>
        <v>9732</v>
      </c>
      <c r="J2322" s="69">
        <f>tblGem[[#This Row],[Aantal]]/INDEX($N$5:$N$16,MATCH(tblGem[[#This Row],[Prov]],$M$5:$M$16,0))*100000</f>
        <v>0</v>
      </c>
      <c r="K2322" s="69">
        <f>tblGem[[#This Row],[Aantal]]/tblGem[[#This Row],[Inwoners]]*100000</f>
        <v>0</v>
      </c>
    </row>
    <row r="2323" spans="2:11" x14ac:dyDescent="0.3">
      <c r="B2323" s="63">
        <v>43915</v>
      </c>
      <c r="C2323" s="66" t="s">
        <v>184</v>
      </c>
      <c r="D2323" s="65">
        <v>4.4000000000000004</v>
      </c>
      <c r="E2323" s="66">
        <v>1</v>
      </c>
      <c r="F2323" s="79">
        <f>tblGem[[#This Row],[Aantal]]-SUMIFS(tblGem[Aantal],tblGem[Datum],tblGem[[#This Row],[Datum]]-1,tblGem[Plaats],tblGem[[#This Row],[Plaats]])</f>
        <v>0</v>
      </c>
      <c r="G2323" s="59" t="str">
        <f>INDEX(tblGemProv[Grootte],MATCH(tblGem[[#This Row],[Plaats]],tblGemProv[Gemeentenaam],0))</f>
        <v>Klein</v>
      </c>
      <c r="H2323" s="59" t="str">
        <f>INDEX(tblGemProv[Provincie],MATCH(tblGem[[#This Row],[Plaats]],tblGemProv[Gemeentenaam],0))</f>
        <v>Overijssel</v>
      </c>
      <c r="I2323" s="68">
        <f>INDEX(tblGemProv[InwonerAantal],MATCH(tblGem[[#This Row],[Plaats]],tblGemProv[Gemeentenaam],0))</f>
        <v>22547</v>
      </c>
      <c r="J2323" s="69">
        <f>tblGem[[#This Row],[Aantal]]/INDEX($N$5:$N$16,MATCH(tblGem[[#This Row],[Prov]],$M$5:$M$16,0))*100000</f>
        <v>8.6843172520041229E-2</v>
      </c>
      <c r="K2323" s="69">
        <f>tblGem[[#This Row],[Aantal]]/tblGem[[#This Row],[Inwoners]]*100000</f>
        <v>4.435179846542777</v>
      </c>
    </row>
    <row r="2324" spans="2:11" x14ac:dyDescent="0.3">
      <c r="B2324" s="63">
        <v>43915</v>
      </c>
      <c r="C2324" s="66" t="s">
        <v>185</v>
      </c>
      <c r="D2324" s="65">
        <v>12.1</v>
      </c>
      <c r="E2324" s="66">
        <v>3</v>
      </c>
      <c r="F2324" s="79">
        <f>tblGem[[#This Row],[Aantal]]-SUMIFS(tblGem[Aantal],tblGem[Datum],tblGem[[#This Row],[Datum]]-1,tblGem[Plaats],tblGem[[#This Row],[Plaats]])</f>
        <v>0</v>
      </c>
      <c r="G2324" s="59" t="str">
        <f>INDEX(tblGemProv[Grootte],MATCH(tblGem[[#This Row],[Plaats]],tblGemProv[Gemeentenaam],0))</f>
        <v>Klein</v>
      </c>
      <c r="H2324" s="59" t="str">
        <f>INDEX(tblGemProv[Provincie],MATCH(tblGem[[#This Row],[Plaats]],tblGemProv[Gemeentenaam],0))</f>
        <v>Gelderland</v>
      </c>
      <c r="I2324" s="68">
        <f>INDEX(tblGemProv[InwonerAantal],MATCH(tblGem[[#This Row],[Plaats]],tblGemProv[Gemeentenaam],0))</f>
        <v>24350</v>
      </c>
      <c r="J2324" s="69">
        <f>tblGem[[#This Row],[Aantal]]/INDEX($N$5:$N$16,MATCH(tblGem[[#This Row],[Prov]],$M$5:$M$16,0))*100000</f>
        <v>0.14562378677182647</v>
      </c>
      <c r="K2324" s="69">
        <f>tblGem[[#This Row],[Aantal]]/tblGem[[#This Row],[Inwoners]]*100000</f>
        <v>12.320328542094456</v>
      </c>
    </row>
    <row r="2325" spans="2:11" x14ac:dyDescent="0.3">
      <c r="B2325" s="63">
        <v>43915</v>
      </c>
      <c r="C2325" s="66" t="s">
        <v>186</v>
      </c>
      <c r="D2325" s="65">
        <v>42.2</v>
      </c>
      <c r="E2325" s="66">
        <v>10</v>
      </c>
      <c r="F2325" s="79">
        <f>tblGem[[#This Row],[Aantal]]-SUMIFS(tblGem[Aantal],tblGem[Datum],tblGem[[#This Row],[Datum]]-1,tblGem[Plaats],tblGem[[#This Row],[Plaats]])</f>
        <v>1</v>
      </c>
      <c r="G2325" s="59" t="str">
        <f>INDEX(tblGemProv[Grootte],MATCH(tblGem[[#This Row],[Plaats]],tblGemProv[Gemeentenaam],0))</f>
        <v>Klein</v>
      </c>
      <c r="H2325" s="59" t="str">
        <f>INDEX(tblGemProv[Provincie],MATCH(tblGem[[#This Row],[Plaats]],tblGemProv[Gemeentenaam],0))</f>
        <v>Limburg</v>
      </c>
      <c r="I2325" s="68">
        <f>INDEX(tblGemProv[InwonerAantal],MATCH(tblGem[[#This Row],[Plaats]],tblGemProv[Gemeentenaam],0))</f>
        <v>23697</v>
      </c>
      <c r="J2325" s="69">
        <f>tblGem[[#This Row],[Aantal]]/INDEX($N$5:$N$16,MATCH(tblGem[[#This Row],[Prov]],$M$5:$M$16,0))*100000</f>
        <v>0.8950964824498433</v>
      </c>
      <c r="K2325" s="69">
        <f>tblGem[[#This Row],[Aantal]]/tblGem[[#This Row],[Inwoners]]*100000</f>
        <v>42.199434527577331</v>
      </c>
    </row>
    <row r="2326" spans="2:11" x14ac:dyDescent="0.3">
      <c r="B2326" s="63">
        <v>43915</v>
      </c>
      <c r="C2326" s="66" t="s">
        <v>187</v>
      </c>
      <c r="D2326" s="65">
        <v>21.4</v>
      </c>
      <c r="E2326" s="66">
        <v>7</v>
      </c>
      <c r="F2326" s="79">
        <f>tblGem[[#This Row],[Aantal]]-SUMIFS(tblGem[Aantal],tblGem[Datum],tblGem[[#This Row],[Datum]]-1,tblGem[Plaats],tblGem[[#This Row],[Plaats]])</f>
        <v>0</v>
      </c>
      <c r="G2326" s="59" t="str">
        <f>INDEX(tblGemProv[Grootte],MATCH(tblGem[[#This Row],[Plaats]],tblGemProv[Gemeentenaam],0))</f>
        <v>Klein</v>
      </c>
      <c r="H2326" s="59" t="str">
        <f>INDEX(tblGemProv[Provincie],MATCH(tblGem[[#This Row],[Plaats]],tblGemProv[Gemeentenaam],0))</f>
        <v>Zuid-Holland</v>
      </c>
      <c r="I2326" s="68">
        <f>INDEX(tblGemProv[InwonerAantal],MATCH(tblGem[[#This Row],[Plaats]],tblGemProv[Gemeentenaam],0))</f>
        <v>32518</v>
      </c>
      <c r="J2326" s="69">
        <f>tblGem[[#This Row],[Aantal]]/INDEX($N$5:$N$16,MATCH(tblGem[[#This Row],[Prov]],$M$5:$M$16,0))*100000</f>
        <v>0.19199069667938376</v>
      </c>
      <c r="K2326" s="69">
        <f>tblGem[[#This Row],[Aantal]]/tblGem[[#This Row],[Inwoners]]*100000</f>
        <v>21.526539147549048</v>
      </c>
    </row>
    <row r="2327" spans="2:11" x14ac:dyDescent="0.3">
      <c r="B2327" s="63">
        <v>43915</v>
      </c>
      <c r="C2327" s="66" t="s">
        <v>188</v>
      </c>
      <c r="D2327" s="65">
        <v>92.1</v>
      </c>
      <c r="E2327" s="66">
        <v>112</v>
      </c>
      <c r="F2327" s="79">
        <f>tblGem[[#This Row],[Aantal]]-SUMIFS(tblGem[Aantal],tblGem[Datum],tblGem[[#This Row],[Datum]]-1,tblGem[Plaats],tblGem[[#This Row],[Plaats]])</f>
        <v>18</v>
      </c>
      <c r="G2327" s="59" t="str">
        <f>INDEX(tblGemProv[Grootte],MATCH(tblGem[[#This Row],[Plaats]],tblGemProv[Gemeentenaam],0))</f>
        <v>Groot</v>
      </c>
      <c r="H2327" s="59" t="str">
        <f>INDEX(tblGemProv[Provincie],MATCH(tblGem[[#This Row],[Plaats]],tblGemProv[Gemeentenaam],0))</f>
        <v>Limburg</v>
      </c>
      <c r="I2327" s="68">
        <f>INDEX(tblGemProv[InwonerAantal],MATCH(tblGem[[#This Row],[Plaats]],tblGemProv[Gemeentenaam],0))</f>
        <v>122723</v>
      </c>
      <c r="J2327" s="69">
        <f>tblGem[[#This Row],[Aantal]]/INDEX($N$5:$N$16,MATCH(tblGem[[#This Row],[Prov]],$M$5:$M$16,0))*100000</f>
        <v>10.025080603438246</v>
      </c>
      <c r="K2327" s="69">
        <f>tblGem[[#This Row],[Aantal]]/tblGem[[#This Row],[Inwoners]]*100000</f>
        <v>91.262436544087095</v>
      </c>
    </row>
    <row r="2328" spans="2:11" x14ac:dyDescent="0.3">
      <c r="B2328" s="63">
        <v>43915</v>
      </c>
      <c r="C2328" s="66" t="s">
        <v>189</v>
      </c>
      <c r="D2328" s="65">
        <v>8.9</v>
      </c>
      <c r="E2328" s="66">
        <v>4</v>
      </c>
      <c r="F2328" s="79">
        <f>tblGem[[#This Row],[Aantal]]-SUMIFS(tblGem[Aantal],tblGem[Datum],tblGem[[#This Row],[Datum]]-1,tblGem[Plaats],tblGem[[#This Row],[Plaats]])</f>
        <v>0</v>
      </c>
      <c r="G2328" s="59" t="str">
        <f>INDEX(tblGemProv[Grootte],MATCH(tblGem[[#This Row],[Plaats]],tblGemProv[Gemeentenaam],0))</f>
        <v>Klein</v>
      </c>
      <c r="H2328" s="59" t="str">
        <f>INDEX(tblGemProv[Provincie],MATCH(tblGem[[#This Row],[Plaats]],tblGemProv[Gemeentenaam],0))</f>
        <v>Noord-Holland</v>
      </c>
      <c r="I2328" s="68">
        <f>INDEX(tblGemProv[InwonerAantal],MATCH(tblGem[[#This Row],[Plaats]],tblGemProv[Gemeentenaam],0))</f>
        <v>44480</v>
      </c>
      <c r="J2328" s="69">
        <f>tblGem[[#This Row],[Aantal]]/INDEX($N$5:$N$16,MATCH(tblGem[[#This Row],[Prov]],$M$5:$M$16,0))*100000</f>
        <v>0.14128374650587636</v>
      </c>
      <c r="K2328" s="69">
        <f>tblGem[[#This Row],[Aantal]]/tblGem[[#This Row],[Inwoners]]*100000</f>
        <v>8.9928057553956844</v>
      </c>
    </row>
    <row r="2329" spans="2:11" x14ac:dyDescent="0.3">
      <c r="B2329" s="63">
        <v>43915</v>
      </c>
      <c r="C2329" s="66" t="s">
        <v>190</v>
      </c>
      <c r="D2329" s="65">
        <v>42.3</v>
      </c>
      <c r="E2329" s="66">
        <v>8</v>
      </c>
      <c r="F2329" s="79">
        <f>tblGem[[#This Row],[Aantal]]-SUMIFS(tblGem[Aantal],tblGem[Datum],tblGem[[#This Row],[Datum]]-1,tblGem[Plaats],tblGem[[#This Row],[Plaats]])</f>
        <v>0</v>
      </c>
      <c r="G2329" s="59" t="str">
        <f>INDEX(tblGemProv[Grootte],MATCH(tblGem[[#This Row],[Plaats]],tblGemProv[Gemeentenaam],0))</f>
        <v>Klein</v>
      </c>
      <c r="H2329" s="59" t="str">
        <f>INDEX(tblGemProv[Provincie],MATCH(tblGem[[#This Row],[Plaats]],tblGemProv[Gemeentenaam],0))</f>
        <v>Limburg</v>
      </c>
      <c r="I2329" s="68">
        <f>INDEX(tblGemProv[InwonerAantal],MATCH(tblGem[[#This Row],[Plaats]],tblGemProv[Gemeentenaam],0))</f>
        <v>19039</v>
      </c>
      <c r="J2329" s="69">
        <f>tblGem[[#This Row],[Aantal]]/INDEX($N$5:$N$16,MATCH(tblGem[[#This Row],[Prov]],$M$5:$M$16,0))*100000</f>
        <v>0.71607718595987457</v>
      </c>
      <c r="K2329" s="69">
        <f>tblGem[[#This Row],[Aantal]]/tblGem[[#This Row],[Inwoners]]*100000</f>
        <v>42.019013603655658</v>
      </c>
    </row>
    <row r="2330" spans="2:11" x14ac:dyDescent="0.3">
      <c r="B2330" s="63">
        <v>43915</v>
      </c>
      <c r="C2330" s="66" t="s">
        <v>191</v>
      </c>
      <c r="D2330" s="65">
        <v>184.4</v>
      </c>
      <c r="E2330" s="66">
        <v>149</v>
      </c>
      <c r="F2330" s="79">
        <f>tblGem[[#This Row],[Aantal]]-SUMIFS(tblGem[Aantal],tblGem[Datum],tblGem[[#This Row],[Datum]]-1,tblGem[Plaats],tblGem[[#This Row],[Plaats]])</f>
        <v>10</v>
      </c>
      <c r="G2330" s="59" t="str">
        <f>INDEX(tblGemProv[Grootte],MATCH(tblGem[[#This Row],[Plaats]],tblGemProv[Gemeentenaam],0))</f>
        <v>Middelgroot</v>
      </c>
      <c r="H2330" s="59" t="str">
        <f>INDEX(tblGemProv[Provincie],MATCH(tblGem[[#This Row],[Plaats]],tblGemProv[Gemeentenaam],0))</f>
        <v>Noord-Brabant</v>
      </c>
      <c r="I2330" s="68">
        <f>INDEX(tblGemProv[InwonerAantal],MATCH(tblGem[[#This Row],[Plaats]],tblGemProv[Gemeentenaam],0))</f>
        <v>80148</v>
      </c>
      <c r="J2330" s="69">
        <f>tblGem[[#This Row],[Aantal]]/INDEX($N$5:$N$16,MATCH(tblGem[[#This Row],[Prov]],$M$5:$M$16,0))*100000</f>
        <v>5.8933206132534055</v>
      </c>
      <c r="K2330" s="69">
        <f>tblGem[[#This Row],[Aantal]]/tblGem[[#This Row],[Inwoners]]*100000</f>
        <v>185.90607376353745</v>
      </c>
    </row>
    <row r="2331" spans="2:11" x14ac:dyDescent="0.3">
      <c r="B2331" s="63">
        <v>43915</v>
      </c>
      <c r="C2331" s="66" t="s">
        <v>192</v>
      </c>
      <c r="D2331" s="65">
        <v>8.9</v>
      </c>
      <c r="E2331" s="66">
        <v>3</v>
      </c>
      <c r="F2331" s="79">
        <f>tblGem[[#This Row],[Aantal]]-SUMIFS(tblGem[Aantal],tblGem[Datum],tblGem[[#This Row],[Datum]]-1,tblGem[Plaats],tblGem[[#This Row],[Plaats]])</f>
        <v>0</v>
      </c>
      <c r="G2331" s="59" t="str">
        <f>INDEX(tblGemProv[Grootte],MATCH(tblGem[[#This Row],[Plaats]],tblGemProv[Gemeentenaam],0))</f>
        <v>Klein</v>
      </c>
      <c r="H2331" s="59" t="str">
        <f>INDEX(tblGemProv[Provincie],MATCH(tblGem[[#This Row],[Plaats]],tblGemProv[Gemeentenaam],0))</f>
        <v>Drenthe</v>
      </c>
      <c r="I2331" s="68">
        <f>INDEX(tblGemProv[InwonerAantal],MATCH(tblGem[[#This Row],[Plaats]],tblGemProv[Gemeentenaam],0))</f>
        <v>33410</v>
      </c>
      <c r="J2331" s="69">
        <f>tblGem[[#This Row],[Aantal]]/INDEX($N$5:$N$16,MATCH(tblGem[[#This Row],[Prov]],$M$5:$M$16,0))*100000</f>
        <v>0.60963218857955703</v>
      </c>
      <c r="K2331" s="69">
        <f>tblGem[[#This Row],[Aantal]]/tblGem[[#This Row],[Inwoners]]*100000</f>
        <v>8.979347500748279</v>
      </c>
    </row>
    <row r="2332" spans="2:11" x14ac:dyDescent="0.3">
      <c r="B2332" s="63">
        <v>43915</v>
      </c>
      <c r="C2332" s="66" t="s">
        <v>193</v>
      </c>
      <c r="D2332" s="65">
        <v>14.4</v>
      </c>
      <c r="E2332" s="66">
        <v>7</v>
      </c>
      <c r="F2332" s="79">
        <f>tblGem[[#This Row],[Aantal]]-SUMIFS(tblGem[Aantal],tblGem[Datum],tblGem[[#This Row],[Datum]]-1,tblGem[Plaats],tblGem[[#This Row],[Plaats]])</f>
        <v>1</v>
      </c>
      <c r="G2332" s="59" t="str">
        <f>INDEX(tblGemProv[Grootte],MATCH(tblGem[[#This Row],[Plaats]],tblGemProv[Gemeentenaam],0))</f>
        <v>Klein</v>
      </c>
      <c r="H2332" s="59" t="str">
        <f>INDEX(tblGemProv[Provincie],MATCH(tblGem[[#This Row],[Plaats]],tblGemProv[Gemeentenaam],0))</f>
        <v>Zeeland</v>
      </c>
      <c r="I2332" s="68">
        <f>INDEX(tblGemProv[InwonerAantal],MATCH(tblGem[[#This Row],[Plaats]],tblGemProv[Gemeentenaam],0))</f>
        <v>48303</v>
      </c>
      <c r="J2332" s="69">
        <f>tblGem[[#This Row],[Aantal]]/INDEX($N$5:$N$16,MATCH(tblGem[[#This Row],[Prov]],$M$5:$M$16,0))*100000</f>
        <v>1.8310035992299323</v>
      </c>
      <c r="K2332" s="69">
        <f>tblGem[[#This Row],[Aantal]]/tblGem[[#This Row],[Inwoners]]*100000</f>
        <v>14.491853508063683</v>
      </c>
    </row>
    <row r="2333" spans="2:11" x14ac:dyDescent="0.3">
      <c r="B2333" s="63">
        <v>43915</v>
      </c>
      <c r="C2333" s="66" t="s">
        <v>194</v>
      </c>
      <c r="D2333" s="65">
        <v>10.3</v>
      </c>
      <c r="E2333" s="66">
        <v>2</v>
      </c>
      <c r="F2333" s="79">
        <f>tblGem[[#This Row],[Aantal]]-SUMIFS(tblGem[Aantal],tblGem[Datum],tblGem[[#This Row],[Datum]]-1,tblGem[Plaats],tblGem[[#This Row],[Plaats]])</f>
        <v>0</v>
      </c>
      <c r="G2333" s="59" t="str">
        <f>INDEX(tblGemProv[Grootte],MATCH(tblGem[[#This Row],[Plaats]],tblGemProv[Gemeentenaam],0))</f>
        <v>Klein</v>
      </c>
      <c r="H2333" s="59" t="str">
        <f>INDEX(tblGemProv[Provincie],MATCH(tblGem[[#This Row],[Plaats]],tblGemProv[Gemeentenaam],0))</f>
        <v>Zuid-Holland</v>
      </c>
      <c r="I2333" s="68">
        <f>INDEX(tblGemProv[InwonerAantal],MATCH(tblGem[[#This Row],[Plaats]],tblGemProv[Gemeentenaam],0))</f>
        <v>19338</v>
      </c>
      <c r="J2333" s="69">
        <f>tblGem[[#This Row],[Aantal]]/INDEX($N$5:$N$16,MATCH(tblGem[[#This Row],[Prov]],$M$5:$M$16,0))*100000</f>
        <v>5.4854484765538218E-2</v>
      </c>
      <c r="K2333" s="69">
        <f>tblGem[[#This Row],[Aantal]]/tblGem[[#This Row],[Inwoners]]*100000</f>
        <v>10.34233116144379</v>
      </c>
    </row>
    <row r="2334" spans="2:11" x14ac:dyDescent="0.3">
      <c r="B2334" s="63">
        <v>43915</v>
      </c>
      <c r="C2334" s="66" t="s">
        <v>195</v>
      </c>
      <c r="D2334" s="65">
        <v>3</v>
      </c>
      <c r="E2334" s="66">
        <v>1</v>
      </c>
      <c r="F2334" s="79">
        <f>tblGem[[#This Row],[Aantal]]-SUMIFS(tblGem[Aantal],tblGem[Datum],tblGem[[#This Row],[Datum]]-1,tblGem[Plaats],tblGem[[#This Row],[Plaats]])</f>
        <v>0</v>
      </c>
      <c r="G2334" s="59" t="str">
        <f>INDEX(tblGemProv[Grootte],MATCH(tblGem[[#This Row],[Plaats]],tblGemProv[Gemeentenaam],0))</f>
        <v>Klein</v>
      </c>
      <c r="H2334" s="59" t="str">
        <f>INDEX(tblGemProv[Provincie],MATCH(tblGem[[#This Row],[Plaats]],tblGemProv[Gemeentenaam],0))</f>
        <v>Drenthe</v>
      </c>
      <c r="I2334" s="68">
        <f>INDEX(tblGemProv[InwonerAantal],MATCH(tblGem[[#This Row],[Plaats]],tblGemProv[Gemeentenaam],0))</f>
        <v>33172</v>
      </c>
      <c r="J2334" s="69">
        <f>tblGem[[#This Row],[Aantal]]/INDEX($N$5:$N$16,MATCH(tblGem[[#This Row],[Prov]],$M$5:$M$16,0))*100000</f>
        <v>0.20321072952651897</v>
      </c>
      <c r="K2334" s="69">
        <f>tblGem[[#This Row],[Aantal]]/tblGem[[#This Row],[Inwoners]]*100000</f>
        <v>3.0145906185939948</v>
      </c>
    </row>
    <row r="2335" spans="2:11" x14ac:dyDescent="0.3">
      <c r="B2335" s="63">
        <v>43915</v>
      </c>
      <c r="C2335" s="66" t="s">
        <v>196</v>
      </c>
      <c r="D2335" s="65">
        <v>3.3</v>
      </c>
      <c r="E2335" s="66">
        <v>2</v>
      </c>
      <c r="F2335" s="79">
        <f>tblGem[[#This Row],[Aantal]]-SUMIFS(tblGem[Aantal],tblGem[Datum],tblGem[[#This Row],[Datum]]-1,tblGem[Plaats],tblGem[[#This Row],[Plaats]])</f>
        <v>0</v>
      </c>
      <c r="G2335" s="59" t="str">
        <f>INDEX(tblGemProv[Grootte],MATCH(tblGem[[#This Row],[Plaats]],tblGemProv[Gemeentenaam],0))</f>
        <v>Middelgroot</v>
      </c>
      <c r="H2335" s="59" t="str">
        <f>INDEX(tblGemProv[Provincie],MATCH(tblGem[[#This Row],[Plaats]],tblGemProv[Gemeentenaam],0))</f>
        <v>Groningen</v>
      </c>
      <c r="I2335" s="68">
        <f>INDEX(tblGemProv[InwonerAantal],MATCH(tblGem[[#This Row],[Plaats]],tblGemProv[Gemeentenaam],0))</f>
        <v>60951</v>
      </c>
      <c r="J2335" s="69">
        <f>tblGem[[#This Row],[Aantal]]/INDEX($N$5:$N$16,MATCH(tblGem[[#This Row],[Prov]],$M$5:$M$16,0))*100000</f>
        <v>0.34308671688312575</v>
      </c>
      <c r="K2335" s="69">
        <f>tblGem[[#This Row],[Aantal]]/tblGem[[#This Row],[Inwoners]]*100000</f>
        <v>3.2813243425046346</v>
      </c>
    </row>
    <row r="2336" spans="2:11" x14ac:dyDescent="0.3">
      <c r="B2336" s="63">
        <v>43915</v>
      </c>
      <c r="C2336" s="66" t="s">
        <v>197</v>
      </c>
      <c r="D2336" s="65">
        <v>45.9</v>
      </c>
      <c r="E2336" s="66">
        <v>5</v>
      </c>
      <c r="F2336" s="79">
        <f>tblGem[[#This Row],[Aantal]]-SUMIFS(tblGem[Aantal],tblGem[Datum],tblGem[[#This Row],[Datum]]-1,tblGem[Plaats],tblGem[[#This Row],[Plaats]])</f>
        <v>0</v>
      </c>
      <c r="G2336" s="59" t="str">
        <f>INDEX(tblGemProv[Grootte],MATCH(tblGem[[#This Row],[Plaats]],tblGemProv[Gemeentenaam],0))</f>
        <v>Klein</v>
      </c>
      <c r="H2336" s="59" t="str">
        <f>INDEX(tblGemProv[Provincie],MATCH(tblGem[[#This Row],[Plaats]],tblGemProv[Gemeentenaam],0))</f>
        <v>Noord-Brabant</v>
      </c>
      <c r="I2336" s="68">
        <f>INDEX(tblGemProv[InwonerAantal],MATCH(tblGem[[#This Row],[Plaats]],tblGemProv[Gemeentenaam],0))</f>
        <v>10831</v>
      </c>
      <c r="J2336" s="69">
        <f>tblGem[[#This Row],[Aantal]]/INDEX($N$5:$N$16,MATCH(tblGem[[#This Row],[Prov]],$M$5:$M$16,0))*100000</f>
        <v>0.1977624366863559</v>
      </c>
      <c r="K2336" s="69">
        <f>tblGem[[#This Row],[Aantal]]/tblGem[[#This Row],[Inwoners]]*100000</f>
        <v>46.163789123811284</v>
      </c>
    </row>
    <row r="2337" spans="2:11" x14ac:dyDescent="0.3">
      <c r="B2337" s="63">
        <v>43915</v>
      </c>
      <c r="C2337" s="66" t="s">
        <v>198</v>
      </c>
      <c r="D2337" s="65">
        <v>13.5</v>
      </c>
      <c r="E2337" s="66">
        <v>5</v>
      </c>
      <c r="F2337" s="79">
        <f>tblGem[[#This Row],[Aantal]]-SUMIFS(tblGem[Aantal],tblGem[Datum],tblGem[[#This Row],[Datum]]-1,tblGem[Plaats],tblGem[[#This Row],[Plaats]])</f>
        <v>1</v>
      </c>
      <c r="G2337" s="59" t="str">
        <f>INDEX(tblGemProv[Grootte],MATCH(tblGem[[#This Row],[Plaats]],tblGemProv[Gemeentenaam],0))</f>
        <v>Klein</v>
      </c>
      <c r="H2337" s="59" t="str">
        <f>INDEX(tblGemProv[Provincie],MATCH(tblGem[[#This Row],[Plaats]],tblGemProv[Gemeentenaam],0))</f>
        <v>Noord-Brabant</v>
      </c>
      <c r="I2337" s="68">
        <f>INDEX(tblGemProv[InwonerAantal],MATCH(tblGem[[#This Row],[Plaats]],tblGemProv[Gemeentenaam],0))</f>
        <v>36967</v>
      </c>
      <c r="J2337" s="69">
        <f>tblGem[[#This Row],[Aantal]]/INDEX($N$5:$N$16,MATCH(tblGem[[#This Row],[Prov]],$M$5:$M$16,0))*100000</f>
        <v>0.1977624366863559</v>
      </c>
      <c r="K2337" s="69">
        <f>tblGem[[#This Row],[Aantal]]/tblGem[[#This Row],[Inwoners]]*100000</f>
        <v>13.525576865853328</v>
      </c>
    </row>
    <row r="2338" spans="2:11" x14ac:dyDescent="0.3">
      <c r="B2338" s="63">
        <v>43915</v>
      </c>
      <c r="C2338" s="66" t="s">
        <v>199</v>
      </c>
      <c r="D2338" s="65">
        <v>36.5</v>
      </c>
      <c r="E2338" s="66">
        <v>16</v>
      </c>
      <c r="F2338" s="79">
        <f>tblGem[[#This Row],[Aantal]]-SUMIFS(tblGem[Aantal],tblGem[Datum],tblGem[[#This Row],[Datum]]-1,tblGem[Plaats],tblGem[[#This Row],[Plaats]])</f>
        <v>3</v>
      </c>
      <c r="G2338" s="59" t="str">
        <f>INDEX(tblGemProv[Grootte],MATCH(tblGem[[#This Row],[Plaats]],tblGemProv[Gemeentenaam],0))</f>
        <v>Klein</v>
      </c>
      <c r="H2338" s="59" t="str">
        <f>INDEX(tblGemProv[Provincie],MATCH(tblGem[[#This Row],[Plaats]],tblGemProv[Gemeentenaam],0))</f>
        <v>Zuid-Holland</v>
      </c>
      <c r="I2338" s="68">
        <f>INDEX(tblGemProv[InwonerAantal],MATCH(tblGem[[#This Row],[Plaats]],tblGemProv[Gemeentenaam],0))</f>
        <v>43846</v>
      </c>
      <c r="J2338" s="69">
        <f>tblGem[[#This Row],[Aantal]]/INDEX($N$5:$N$16,MATCH(tblGem[[#This Row],[Prov]],$M$5:$M$16,0))*100000</f>
        <v>0.43883587812430574</v>
      </c>
      <c r="K2338" s="69">
        <f>tblGem[[#This Row],[Aantal]]/tblGem[[#This Row],[Inwoners]]*100000</f>
        <v>36.491356110021435</v>
      </c>
    </row>
    <row r="2339" spans="2:11" x14ac:dyDescent="0.3">
      <c r="B2339" s="63">
        <v>43915</v>
      </c>
      <c r="C2339" s="66" t="s">
        <v>200</v>
      </c>
      <c r="D2339" s="65">
        <v>8.3000000000000007</v>
      </c>
      <c r="E2339" s="66">
        <v>3</v>
      </c>
      <c r="F2339" s="79">
        <f>tblGem[[#This Row],[Aantal]]-SUMIFS(tblGem[Aantal],tblGem[Datum],tblGem[[#This Row],[Datum]]-1,tblGem[Plaats],tblGem[[#This Row],[Plaats]])</f>
        <v>0</v>
      </c>
      <c r="G2339" s="59" t="str">
        <f>INDEX(tblGemProv[Grootte],MATCH(tblGem[[#This Row],[Plaats]],tblGemProv[Gemeentenaam],0))</f>
        <v>Klein</v>
      </c>
      <c r="H2339" s="59" t="str">
        <f>INDEX(tblGemProv[Provincie],MATCH(tblGem[[#This Row],[Plaats]],tblGemProv[Gemeentenaam],0))</f>
        <v>Gelderland</v>
      </c>
      <c r="I2339" s="68">
        <f>INDEX(tblGemProv[InwonerAantal],MATCH(tblGem[[#This Row],[Plaats]],tblGemProv[Gemeentenaam],0))</f>
        <v>35627</v>
      </c>
      <c r="J2339" s="69">
        <f>tblGem[[#This Row],[Aantal]]/INDEX($N$5:$N$16,MATCH(tblGem[[#This Row],[Prov]],$M$5:$M$16,0))*100000</f>
        <v>0.14562378677182647</v>
      </c>
      <c r="K2339" s="69">
        <f>tblGem[[#This Row],[Aantal]]/tblGem[[#This Row],[Inwoners]]*100000</f>
        <v>8.4205798972689241</v>
      </c>
    </row>
    <row r="2340" spans="2:11" x14ac:dyDescent="0.3">
      <c r="B2340" s="63">
        <v>43915</v>
      </c>
      <c r="C2340" s="66" t="s">
        <v>201</v>
      </c>
      <c r="D2340" s="65">
        <v>35.700000000000003</v>
      </c>
      <c r="E2340" s="66">
        <v>5</v>
      </c>
      <c r="F2340" s="79">
        <f>tblGem[[#This Row],[Aantal]]-SUMIFS(tblGem[Aantal],tblGem[Datum],tblGem[[#This Row],[Datum]]-1,tblGem[Plaats],tblGem[[#This Row],[Plaats]])</f>
        <v>2</v>
      </c>
      <c r="G2340" s="59" t="str">
        <f>INDEX(tblGemProv[Grootte],MATCH(tblGem[[#This Row],[Plaats]],tblGemProv[Gemeentenaam],0))</f>
        <v>Klein</v>
      </c>
      <c r="H2340" s="59" t="str">
        <f>INDEX(tblGemProv[Provincie],MATCH(tblGem[[#This Row],[Plaats]],tblGemProv[Gemeentenaam],0))</f>
        <v>Utrecht</v>
      </c>
      <c r="I2340" s="68">
        <f>INDEX(tblGemProv[InwonerAantal],MATCH(tblGem[[#This Row],[Plaats]],tblGemProv[Gemeentenaam],0))</f>
        <v>13879</v>
      </c>
      <c r="J2340" s="69">
        <f>tblGem[[#This Row],[Aantal]]/INDEX($N$5:$N$16,MATCH(tblGem[[#This Row],[Prov]],$M$5:$M$16,0))*100000</f>
        <v>0.37579348794980599</v>
      </c>
      <c r="K2340" s="69">
        <f>tblGem[[#This Row],[Aantal]]/tblGem[[#This Row],[Inwoners]]*100000</f>
        <v>36.025650262987241</v>
      </c>
    </row>
    <row r="2341" spans="2:11" x14ac:dyDescent="0.3">
      <c r="B2341" s="63">
        <v>43915</v>
      </c>
      <c r="C2341" s="66" t="s">
        <v>202</v>
      </c>
      <c r="D2341" s="65">
        <v>64.099999999999994</v>
      </c>
      <c r="E2341" s="66">
        <v>5</v>
      </c>
      <c r="F2341" s="79">
        <f>tblGem[[#This Row],[Aantal]]-SUMIFS(tblGem[Aantal],tblGem[Datum],tblGem[[#This Row],[Datum]]-1,tblGem[Plaats],tblGem[[#This Row],[Plaats]])</f>
        <v>0</v>
      </c>
      <c r="G2341" s="59" t="str">
        <f>INDEX(tblGemProv[Grootte],MATCH(tblGem[[#This Row],[Plaats]],tblGemProv[Gemeentenaam],0))</f>
        <v>Klein</v>
      </c>
      <c r="H2341" s="59" t="str">
        <f>INDEX(tblGemProv[Provincie],MATCH(tblGem[[#This Row],[Plaats]],tblGemProv[Gemeentenaam],0))</f>
        <v>Limburg</v>
      </c>
      <c r="I2341" s="68">
        <f>INDEX(tblGemProv[InwonerAantal],MATCH(tblGem[[#This Row],[Plaats]],tblGemProv[Gemeentenaam],0))</f>
        <v>7768</v>
      </c>
      <c r="J2341" s="69">
        <f>tblGem[[#This Row],[Aantal]]/INDEX($N$5:$N$16,MATCH(tblGem[[#This Row],[Prov]],$M$5:$M$16,0))*100000</f>
        <v>0.44754824122492165</v>
      </c>
      <c r="K2341" s="69">
        <f>tblGem[[#This Row],[Aantal]]/tblGem[[#This Row],[Inwoners]]*100000</f>
        <v>64.366632337796091</v>
      </c>
    </row>
    <row r="2342" spans="2:11" x14ac:dyDescent="0.3">
      <c r="B2342" s="63">
        <v>43915</v>
      </c>
      <c r="C2342" s="66" t="s">
        <v>203</v>
      </c>
      <c r="D2342" s="65">
        <v>45.8</v>
      </c>
      <c r="E2342" s="66">
        <v>11</v>
      </c>
      <c r="F2342" s="79">
        <f>tblGem[[#This Row],[Aantal]]-SUMIFS(tblGem[Aantal],tblGem[Datum],tblGem[[#This Row],[Datum]]-1,tblGem[Plaats],tblGem[[#This Row],[Plaats]])</f>
        <v>0</v>
      </c>
      <c r="G2342" s="59" t="str">
        <f>INDEX(tblGemProv[Grootte],MATCH(tblGem[[#This Row],[Plaats]],tblGemProv[Gemeentenaam],0))</f>
        <v>Klein</v>
      </c>
      <c r="H2342" s="59" t="str">
        <f>INDEX(tblGemProv[Provincie],MATCH(tblGem[[#This Row],[Plaats]],tblGemProv[Gemeentenaam],0))</f>
        <v>Gelderland</v>
      </c>
      <c r="I2342" s="68">
        <f>INDEX(tblGemProv[InwonerAantal],MATCH(tblGem[[#This Row],[Plaats]],tblGemProv[Gemeentenaam],0))</f>
        <v>23615</v>
      </c>
      <c r="J2342" s="69">
        <f>tblGem[[#This Row],[Aantal]]/INDEX($N$5:$N$16,MATCH(tblGem[[#This Row],[Prov]],$M$5:$M$16,0))*100000</f>
        <v>0.53395388483003037</v>
      </c>
      <c r="K2342" s="69">
        <f>tblGem[[#This Row],[Aantal]]/tblGem[[#This Row],[Inwoners]]*100000</f>
        <v>46.580563201355069</v>
      </c>
    </row>
    <row r="2343" spans="2:11" x14ac:dyDescent="0.3">
      <c r="B2343" s="63">
        <v>43915</v>
      </c>
      <c r="C2343" s="66" t="s">
        <v>204</v>
      </c>
      <c r="D2343" s="65">
        <v>82.3</v>
      </c>
      <c r="E2343" s="66">
        <v>14</v>
      </c>
      <c r="F2343" s="79">
        <f>tblGem[[#This Row],[Aantal]]-SUMIFS(tblGem[Aantal],tblGem[Datum],tblGem[[#This Row],[Datum]]-1,tblGem[Plaats],tblGem[[#This Row],[Plaats]])</f>
        <v>3</v>
      </c>
      <c r="G2343" s="59" t="str">
        <f>INDEX(tblGemProv[Grootte],MATCH(tblGem[[#This Row],[Plaats]],tblGemProv[Gemeentenaam],0))</f>
        <v>Klein</v>
      </c>
      <c r="H2343" s="59" t="str">
        <f>INDEX(tblGemProv[Provincie],MATCH(tblGem[[#This Row],[Plaats]],tblGemProv[Gemeentenaam],0))</f>
        <v>Limburg</v>
      </c>
      <c r="I2343" s="68">
        <f>INDEX(tblGemProv[InwonerAantal],MATCH(tblGem[[#This Row],[Plaats]],tblGemProv[Gemeentenaam],0))</f>
        <v>17038</v>
      </c>
      <c r="J2343" s="69">
        <f>tblGem[[#This Row],[Aantal]]/INDEX($N$5:$N$16,MATCH(tblGem[[#This Row],[Prov]],$M$5:$M$16,0))*100000</f>
        <v>1.2531350754297808</v>
      </c>
      <c r="K2343" s="69">
        <f>tblGem[[#This Row],[Aantal]]/tblGem[[#This Row],[Inwoners]]*100000</f>
        <v>82.169268693508627</v>
      </c>
    </row>
    <row r="2344" spans="2:11" x14ac:dyDescent="0.3">
      <c r="B2344" s="63">
        <v>43915</v>
      </c>
      <c r="C2344" s="66" t="s">
        <v>205</v>
      </c>
      <c r="D2344" s="65">
        <v>19</v>
      </c>
      <c r="E2344" s="66">
        <v>12</v>
      </c>
      <c r="F2344" s="79">
        <f>tblGem[[#This Row],[Aantal]]-SUMIFS(tblGem[Aantal],tblGem[Datum],tblGem[[#This Row],[Datum]]-1,tblGem[Plaats],tblGem[[#This Row],[Plaats]])</f>
        <v>1</v>
      </c>
      <c r="G2344" s="59" t="str">
        <f>INDEX(tblGemProv[Grootte],MATCH(tblGem[[#This Row],[Plaats]],tblGemProv[Gemeentenaam],0))</f>
        <v>Middelgroot</v>
      </c>
      <c r="H2344" s="59" t="str">
        <f>INDEX(tblGemProv[Provincie],MATCH(tblGem[[#This Row],[Plaats]],tblGemProv[Gemeentenaam],0))</f>
        <v>Utrecht</v>
      </c>
      <c r="I2344" s="68">
        <f>INDEX(tblGemProv[InwonerAantal],MATCH(tblGem[[#This Row],[Plaats]],tblGemProv[Gemeentenaam],0))</f>
        <v>62426</v>
      </c>
      <c r="J2344" s="69">
        <f>tblGem[[#This Row],[Aantal]]/INDEX($N$5:$N$16,MATCH(tblGem[[#This Row],[Prov]],$M$5:$M$16,0))*100000</f>
        <v>0.90190437107953447</v>
      </c>
      <c r="K2344" s="69">
        <f>tblGem[[#This Row],[Aantal]]/tblGem[[#This Row],[Inwoners]]*100000</f>
        <v>19.22275974754109</v>
      </c>
    </row>
    <row r="2345" spans="2:11" x14ac:dyDescent="0.3">
      <c r="B2345" s="63">
        <v>43915</v>
      </c>
      <c r="C2345" s="66" t="s">
        <v>206</v>
      </c>
      <c r="D2345" s="65">
        <v>21</v>
      </c>
      <c r="E2345" s="66">
        <v>6</v>
      </c>
      <c r="F2345" s="79">
        <f>tblGem[[#This Row],[Aantal]]-SUMIFS(tblGem[Aantal],tblGem[Datum],tblGem[[#This Row],[Datum]]-1,tblGem[Plaats],tblGem[[#This Row],[Plaats]])</f>
        <v>2</v>
      </c>
      <c r="G2345" s="59" t="str">
        <f>INDEX(tblGemProv[Grootte],MATCH(tblGem[[#This Row],[Plaats]],tblGemProv[Gemeentenaam],0))</f>
        <v>Klein</v>
      </c>
      <c r="H2345" s="59" t="str">
        <f>INDEX(tblGemProv[Provincie],MATCH(tblGem[[#This Row],[Plaats]],tblGemProv[Gemeentenaam],0))</f>
        <v>Zuid-Holland</v>
      </c>
      <c r="I2345" s="68">
        <f>INDEX(tblGemProv[InwonerAantal],MATCH(tblGem[[#This Row],[Plaats]],tblGemProv[Gemeentenaam],0))</f>
        <v>28269</v>
      </c>
      <c r="J2345" s="69">
        <f>tblGem[[#This Row],[Aantal]]/INDEX($N$5:$N$16,MATCH(tblGem[[#This Row],[Prov]],$M$5:$M$16,0))*100000</f>
        <v>0.16456345429661468</v>
      </c>
      <c r="K2345" s="69">
        <f>tblGem[[#This Row],[Aantal]]/tblGem[[#This Row],[Inwoners]]*100000</f>
        <v>21.224663058473947</v>
      </c>
    </row>
    <row r="2346" spans="2:11" x14ac:dyDescent="0.3">
      <c r="B2346" s="63">
        <v>43915</v>
      </c>
      <c r="C2346" s="66" t="s">
        <v>207</v>
      </c>
      <c r="D2346" s="65">
        <v>18.600000000000001</v>
      </c>
      <c r="E2346" s="66">
        <v>8</v>
      </c>
      <c r="F2346" s="79">
        <f>tblGem[[#This Row],[Aantal]]-SUMIFS(tblGem[Aantal],tblGem[Datum],tblGem[[#This Row],[Datum]]-1,tblGem[Plaats],tblGem[[#This Row],[Plaats]])</f>
        <v>0</v>
      </c>
      <c r="G2346" s="59" t="str">
        <f>INDEX(tblGemProv[Grootte],MATCH(tblGem[[#This Row],[Plaats]],tblGemProv[Gemeentenaam],0))</f>
        <v>Klein</v>
      </c>
      <c r="H2346" s="59" t="str">
        <f>INDEX(tblGemProv[Provincie],MATCH(tblGem[[#This Row],[Plaats]],tblGemProv[Gemeentenaam],0))</f>
        <v>Gelderland</v>
      </c>
      <c r="I2346" s="68">
        <f>INDEX(tblGemProv[InwonerAantal],MATCH(tblGem[[#This Row],[Plaats]],tblGemProv[Gemeentenaam],0))</f>
        <v>42307</v>
      </c>
      <c r="J2346" s="69">
        <f>tblGem[[#This Row],[Aantal]]/INDEX($N$5:$N$16,MATCH(tblGem[[#This Row],[Prov]],$M$5:$M$16,0))*100000</f>
        <v>0.3883300980582039</v>
      </c>
      <c r="K2346" s="69">
        <f>tblGem[[#This Row],[Aantal]]/tblGem[[#This Row],[Inwoners]]*100000</f>
        <v>18.909400335641855</v>
      </c>
    </row>
    <row r="2347" spans="2:11" x14ac:dyDescent="0.3">
      <c r="B2347" s="63">
        <v>43915</v>
      </c>
      <c r="C2347" s="66" t="s">
        <v>208</v>
      </c>
      <c r="D2347" s="65">
        <v>61.1</v>
      </c>
      <c r="E2347" s="66">
        <v>108</v>
      </c>
      <c r="F2347" s="79">
        <f>tblGem[[#This Row],[Aantal]]-SUMIFS(tblGem[Aantal],tblGem[Datum],tblGem[[#This Row],[Datum]]-1,tblGem[Plaats],tblGem[[#This Row],[Plaats]])</f>
        <v>15</v>
      </c>
      <c r="G2347" s="59" t="str">
        <f>INDEX(tblGemProv[Grootte],MATCH(tblGem[[#This Row],[Plaats]],tblGemProv[Gemeentenaam],0))</f>
        <v>Groot</v>
      </c>
      <c r="H2347" s="59" t="str">
        <f>INDEX(tblGemProv[Provincie],MATCH(tblGem[[#This Row],[Plaats]],tblGemProv[Gemeentenaam],0))</f>
        <v>Gelderland</v>
      </c>
      <c r="I2347" s="68">
        <f>INDEX(tblGemProv[InwonerAantal],MATCH(tblGem[[#This Row],[Plaats]],tblGemProv[Gemeentenaam],0))</f>
        <v>175948</v>
      </c>
      <c r="J2347" s="69">
        <f>tblGem[[#This Row],[Aantal]]/INDEX($N$5:$N$16,MATCH(tblGem[[#This Row],[Prov]],$M$5:$M$16,0))*100000</f>
        <v>5.2424563237857527</v>
      </c>
      <c r="K2347" s="69">
        <f>tblGem[[#This Row],[Aantal]]/tblGem[[#This Row],[Inwoners]]*100000</f>
        <v>61.381771887148481</v>
      </c>
    </row>
    <row r="2348" spans="2:11" x14ac:dyDescent="0.3">
      <c r="B2348" s="63">
        <v>43915</v>
      </c>
      <c r="C2348" s="66" t="s">
        <v>209</v>
      </c>
      <c r="D2348" s="65">
        <v>22.4</v>
      </c>
      <c r="E2348" s="66">
        <v>19</v>
      </c>
      <c r="F2348" s="79">
        <f>tblGem[[#This Row],[Aantal]]-SUMIFS(tblGem[Aantal],tblGem[Datum],tblGem[[#This Row],[Datum]]-1,tblGem[Plaats],tblGem[[#This Row],[Plaats]])</f>
        <v>2</v>
      </c>
      <c r="G2348" s="59" t="str">
        <f>INDEX(tblGemProv[Grootte],MATCH(tblGem[[#This Row],[Plaats]],tblGemProv[Gemeentenaam],0))</f>
        <v>Middelgroot</v>
      </c>
      <c r="H2348" s="59" t="str">
        <f>INDEX(tblGemProv[Provincie],MATCH(tblGem[[#This Row],[Plaats]],tblGemProv[Gemeentenaam],0))</f>
        <v>Zuid-Holland</v>
      </c>
      <c r="I2348" s="68">
        <f>INDEX(tblGemProv[InwonerAantal],MATCH(tblGem[[#This Row],[Plaats]],tblGemProv[Gemeentenaam],0))</f>
        <v>84588</v>
      </c>
      <c r="J2348" s="69">
        <f>tblGem[[#This Row],[Aantal]]/INDEX($N$5:$N$16,MATCH(tblGem[[#This Row],[Prov]],$M$5:$M$16,0))*100000</f>
        <v>0.52111760527261308</v>
      </c>
      <c r="K2348" s="69">
        <f>tblGem[[#This Row],[Aantal]]/tblGem[[#This Row],[Inwoners]]*100000</f>
        <v>22.461814914645103</v>
      </c>
    </row>
    <row r="2349" spans="2:11" x14ac:dyDescent="0.3">
      <c r="B2349" s="63">
        <v>43915</v>
      </c>
      <c r="C2349" s="66" t="s">
        <v>210</v>
      </c>
      <c r="D2349" s="65">
        <v>6.6</v>
      </c>
      <c r="E2349" s="66">
        <v>3</v>
      </c>
      <c r="F2349" s="79">
        <f>tblGem[[#This Row],[Aantal]]-SUMIFS(tblGem[Aantal],tblGem[Datum],tblGem[[#This Row],[Datum]]-1,tblGem[Plaats],tblGem[[#This Row],[Plaats]])</f>
        <v>0</v>
      </c>
      <c r="G2349" s="59" t="str">
        <f>INDEX(tblGemProv[Grootte],MATCH(tblGem[[#This Row],[Plaats]],tblGemProv[Gemeentenaam],0))</f>
        <v>Klein</v>
      </c>
      <c r="H2349" s="59" t="str">
        <f>INDEX(tblGemProv[Provincie],MATCH(tblGem[[#This Row],[Plaats]],tblGemProv[Gemeentenaam],0))</f>
        <v>Friesland</v>
      </c>
      <c r="I2349" s="68">
        <f>INDEX(tblGemProv[InwonerAantal],MATCH(tblGem[[#This Row],[Plaats]],tblGemProv[Gemeentenaam],0))</f>
        <v>45287</v>
      </c>
      <c r="J2349" s="69">
        <f>tblGem[[#This Row],[Aantal]]/INDEX($N$5:$N$16,MATCH(tblGem[[#This Row],[Prov]],$M$5:$M$16,0))*100000</f>
        <v>0.46348653108140681</v>
      </c>
      <c r="K2349" s="69">
        <f>tblGem[[#This Row],[Aantal]]/tblGem[[#This Row],[Inwoners]]*100000</f>
        <v>6.6244176032857114</v>
      </c>
    </row>
    <row r="2350" spans="2:11" x14ac:dyDescent="0.3">
      <c r="B2350" s="63">
        <v>43915</v>
      </c>
      <c r="C2350" s="66" t="s">
        <v>211</v>
      </c>
      <c r="D2350" s="65">
        <v>27.4</v>
      </c>
      <c r="E2350" s="66">
        <v>2</v>
      </c>
      <c r="F2350" s="79">
        <f>tblGem[[#This Row],[Aantal]]-SUMIFS(tblGem[Aantal],tblGem[Datum],tblGem[[#This Row],[Datum]]-1,tblGem[Plaats],tblGem[[#This Row],[Plaats]])</f>
        <v>1</v>
      </c>
      <c r="G2350" s="59" t="str">
        <f>INDEX(tblGemProv[Grootte],MATCH(tblGem[[#This Row],[Plaats]],tblGemProv[Gemeentenaam],0))</f>
        <v>Klein</v>
      </c>
      <c r="H2350" s="59" t="str">
        <f>INDEX(tblGemProv[Provincie],MATCH(tblGem[[#This Row],[Plaats]],tblGemProv[Gemeentenaam],0))</f>
        <v>Zeeland</v>
      </c>
      <c r="I2350" s="68">
        <f>INDEX(tblGemProv[InwonerAantal],MATCH(tblGem[[#This Row],[Plaats]],tblGemProv[Gemeentenaam],0))</f>
        <v>7314</v>
      </c>
      <c r="J2350" s="69">
        <f>tblGem[[#This Row],[Aantal]]/INDEX($N$5:$N$16,MATCH(tblGem[[#This Row],[Prov]],$M$5:$M$16,0))*100000</f>
        <v>0.52314388549426627</v>
      </c>
      <c r="K2350" s="69">
        <f>tblGem[[#This Row],[Aantal]]/tblGem[[#This Row],[Inwoners]]*100000</f>
        <v>27.344818156959256</v>
      </c>
    </row>
    <row r="2351" spans="2:11" x14ac:dyDescent="0.3">
      <c r="B2351" s="63">
        <v>43915</v>
      </c>
      <c r="C2351" s="66" t="s">
        <v>212</v>
      </c>
      <c r="D2351" s="65">
        <v>3.2</v>
      </c>
      <c r="E2351" s="66">
        <v>1</v>
      </c>
      <c r="F2351" s="79">
        <f>tblGem[[#This Row],[Aantal]]-SUMIFS(tblGem[Aantal],tblGem[Datum],tblGem[[#This Row],[Datum]]-1,tblGem[Plaats],tblGem[[#This Row],[Plaats]])</f>
        <v>0</v>
      </c>
      <c r="G2351" s="59" t="str">
        <f>INDEX(tblGemProv[Grootte],MATCH(tblGem[[#This Row],[Plaats]],tblGemProv[Gemeentenaam],0))</f>
        <v>Klein</v>
      </c>
      <c r="H2351" s="59" t="str">
        <f>INDEX(tblGemProv[Provincie],MATCH(tblGem[[#This Row],[Plaats]],tblGemProv[Gemeentenaam],0))</f>
        <v>Drenthe</v>
      </c>
      <c r="I2351" s="68">
        <f>INDEX(tblGemProv[InwonerAantal],MATCH(tblGem[[#This Row],[Plaats]],tblGemProv[Gemeentenaam],0))</f>
        <v>32370</v>
      </c>
      <c r="J2351" s="69">
        <f>tblGem[[#This Row],[Aantal]]/INDEX($N$5:$N$16,MATCH(tblGem[[#This Row],[Prov]],$M$5:$M$16,0))*100000</f>
        <v>0.20321072952651897</v>
      </c>
      <c r="K2351" s="69">
        <f>tblGem[[#This Row],[Aantal]]/tblGem[[#This Row],[Inwoners]]*100000</f>
        <v>3.0892801977139328</v>
      </c>
    </row>
    <row r="2352" spans="2:11" x14ac:dyDescent="0.3">
      <c r="B2352" s="63">
        <v>43915</v>
      </c>
      <c r="C2352" s="66" t="s">
        <v>213</v>
      </c>
      <c r="D2352" s="65">
        <v>10.7</v>
      </c>
      <c r="E2352" s="66">
        <v>5</v>
      </c>
      <c r="F2352" s="79">
        <f>tblGem[[#This Row],[Aantal]]-SUMIFS(tblGem[Aantal],tblGem[Datum],tblGem[[#This Row],[Datum]]-1,tblGem[Plaats],tblGem[[#This Row],[Plaats]])</f>
        <v>1</v>
      </c>
      <c r="G2352" s="59" t="str">
        <f>INDEX(tblGemProv[Grootte],MATCH(tblGem[[#This Row],[Plaats]],tblGemProv[Gemeentenaam],0))</f>
        <v>Klein</v>
      </c>
      <c r="H2352" s="59" t="str">
        <f>INDEX(tblGemProv[Provincie],MATCH(tblGem[[#This Row],[Plaats]],tblGemProv[Gemeentenaam],0))</f>
        <v>Flevoland</v>
      </c>
      <c r="I2352" s="68">
        <f>INDEX(tblGemProv[InwonerAantal],MATCH(tblGem[[#This Row],[Plaats]],tblGemProv[Gemeentenaam],0))</f>
        <v>46625</v>
      </c>
      <c r="J2352" s="69">
        <f>tblGem[[#This Row],[Aantal]]/INDEX($N$5:$N$16,MATCH(tblGem[[#This Row],[Prov]],$M$5:$M$16,0))*100000</f>
        <v>1.2145650642504919</v>
      </c>
      <c r="K2352" s="69">
        <f>tblGem[[#This Row],[Aantal]]/tblGem[[#This Row],[Inwoners]]*100000</f>
        <v>10.723860589812332</v>
      </c>
    </row>
    <row r="2353" spans="2:11" x14ac:dyDescent="0.3">
      <c r="B2353" s="63">
        <v>43915</v>
      </c>
      <c r="C2353" s="66" t="s">
        <v>214</v>
      </c>
      <c r="D2353" s="65">
        <v>16.3</v>
      </c>
      <c r="E2353" s="66">
        <v>7</v>
      </c>
      <c r="F2353" s="79">
        <f>tblGem[[#This Row],[Aantal]]-SUMIFS(tblGem[Aantal],tblGem[Datum],tblGem[[#This Row],[Datum]]-1,tblGem[Plaats],tblGem[[#This Row],[Plaats]])</f>
        <v>1</v>
      </c>
      <c r="G2353" s="59" t="str">
        <f>INDEX(tblGemProv[Grootte],MATCH(tblGem[[#This Row],[Plaats]],tblGemProv[Gemeentenaam],0))</f>
        <v>Klein</v>
      </c>
      <c r="H2353" s="59" t="str">
        <f>INDEX(tblGemProv[Provincie],MATCH(tblGem[[#This Row],[Plaats]],tblGemProv[Gemeentenaam],0))</f>
        <v>Zuid-Holland</v>
      </c>
      <c r="I2353" s="68">
        <f>INDEX(tblGemProv[InwonerAantal],MATCH(tblGem[[#This Row],[Plaats]],tblGemProv[Gemeentenaam],0))</f>
        <v>42661</v>
      </c>
      <c r="J2353" s="69">
        <f>tblGem[[#This Row],[Aantal]]/INDEX($N$5:$N$16,MATCH(tblGem[[#This Row],[Prov]],$M$5:$M$16,0))*100000</f>
        <v>0.19199069667938376</v>
      </c>
      <c r="K2353" s="69">
        <f>tblGem[[#This Row],[Aantal]]/tblGem[[#This Row],[Inwoners]]*100000</f>
        <v>16.408429244509037</v>
      </c>
    </row>
    <row r="2354" spans="2:11" x14ac:dyDescent="0.3">
      <c r="B2354" s="63">
        <v>43915</v>
      </c>
      <c r="C2354" s="66" t="s">
        <v>215</v>
      </c>
      <c r="D2354" s="65">
        <v>34.5</v>
      </c>
      <c r="E2354" s="66">
        <v>8</v>
      </c>
      <c r="F2354" s="79">
        <f>tblGem[[#This Row],[Aantal]]-SUMIFS(tblGem[Aantal],tblGem[Datum],tblGem[[#This Row],[Datum]]-1,tblGem[Plaats],tblGem[[#This Row],[Plaats]])</f>
        <v>4</v>
      </c>
      <c r="G2354" s="59" t="str">
        <f>INDEX(tblGemProv[Grootte],MATCH(tblGem[[#This Row],[Plaats]],tblGemProv[Gemeentenaam],0))</f>
        <v>Klein</v>
      </c>
      <c r="H2354" s="59" t="str">
        <f>INDEX(tblGemProv[Provincie],MATCH(tblGem[[#This Row],[Plaats]],tblGemProv[Gemeentenaam],0))</f>
        <v>Noord-Brabant</v>
      </c>
      <c r="I2354" s="68">
        <f>INDEX(tblGemProv[InwonerAantal],MATCH(tblGem[[#This Row],[Plaats]],tblGemProv[Gemeentenaam],0))</f>
        <v>23019</v>
      </c>
      <c r="J2354" s="69">
        <f>tblGem[[#This Row],[Aantal]]/INDEX($N$5:$N$16,MATCH(tblGem[[#This Row],[Prov]],$M$5:$M$16,0))*100000</f>
        <v>0.31641989869816944</v>
      </c>
      <c r="K2354" s="69">
        <f>tblGem[[#This Row],[Aantal]]/tblGem[[#This Row],[Inwoners]]*100000</f>
        <v>34.753898953038799</v>
      </c>
    </row>
    <row r="2355" spans="2:11" x14ac:dyDescent="0.3">
      <c r="B2355" s="63">
        <v>43915</v>
      </c>
      <c r="C2355" s="66" t="s">
        <v>216</v>
      </c>
      <c r="D2355" s="65">
        <v>105.5</v>
      </c>
      <c r="E2355" s="66">
        <v>29</v>
      </c>
      <c r="F2355" s="79">
        <f>tblGem[[#This Row],[Aantal]]-SUMIFS(tblGem[Aantal],tblGem[Datum],tblGem[[#This Row],[Datum]]-1,tblGem[Plaats],tblGem[[#This Row],[Plaats]])</f>
        <v>7</v>
      </c>
      <c r="G2355" s="59" t="str">
        <f>INDEX(tblGemProv[Grootte],MATCH(tblGem[[#This Row],[Plaats]],tblGemProv[Gemeentenaam],0))</f>
        <v>Klein</v>
      </c>
      <c r="H2355" s="59" t="str">
        <f>INDEX(tblGemProv[Provincie],MATCH(tblGem[[#This Row],[Plaats]],tblGemProv[Gemeentenaam],0))</f>
        <v>Gelderland</v>
      </c>
      <c r="I2355" s="68">
        <f>INDEX(tblGemProv[InwonerAantal],MATCH(tblGem[[#This Row],[Plaats]],tblGemProv[Gemeentenaam],0))</f>
        <v>27114</v>
      </c>
      <c r="J2355" s="69">
        <f>tblGem[[#This Row],[Aantal]]/INDEX($N$5:$N$16,MATCH(tblGem[[#This Row],[Prov]],$M$5:$M$16,0))*100000</f>
        <v>1.4076966054609892</v>
      </c>
      <c r="K2355" s="69">
        <f>tblGem[[#This Row],[Aantal]]/tblGem[[#This Row],[Inwoners]]*100000</f>
        <v>106.95581618352142</v>
      </c>
    </row>
    <row r="2356" spans="2:11" x14ac:dyDescent="0.3">
      <c r="B2356" s="63">
        <v>43915</v>
      </c>
      <c r="C2356" s="66" t="s">
        <v>217</v>
      </c>
      <c r="D2356" s="65">
        <v>36.799999999999997</v>
      </c>
      <c r="E2356" s="66">
        <v>9</v>
      </c>
      <c r="F2356" s="79">
        <f>tblGem[[#This Row],[Aantal]]-SUMIFS(tblGem[Aantal],tblGem[Datum],tblGem[[#This Row],[Datum]]-1,tblGem[Plaats],tblGem[[#This Row],[Plaats]])</f>
        <v>1</v>
      </c>
      <c r="G2356" s="59" t="str">
        <f>INDEX(tblGemProv[Grootte],MATCH(tblGem[[#This Row],[Plaats]],tblGemProv[Gemeentenaam],0))</f>
        <v>Klein</v>
      </c>
      <c r="H2356" s="59" t="str">
        <f>INDEX(tblGemProv[Provincie],MATCH(tblGem[[#This Row],[Plaats]],tblGemProv[Gemeentenaam],0))</f>
        <v>Zuid-Holland</v>
      </c>
      <c r="I2356" s="68">
        <f>INDEX(tblGemProv[InwonerAantal],MATCH(tblGem[[#This Row],[Plaats]],tblGemProv[Gemeentenaam],0))</f>
        <v>23887</v>
      </c>
      <c r="J2356" s="69">
        <f>tblGem[[#This Row],[Aantal]]/INDEX($N$5:$N$16,MATCH(tblGem[[#This Row],[Prov]],$M$5:$M$16,0))*100000</f>
        <v>0.24684518144492198</v>
      </c>
      <c r="K2356" s="69">
        <f>tblGem[[#This Row],[Aantal]]/tblGem[[#This Row],[Inwoners]]*100000</f>
        <v>37.677397747728889</v>
      </c>
    </row>
    <row r="2357" spans="2:11" x14ac:dyDescent="0.3">
      <c r="B2357" s="63">
        <v>43915</v>
      </c>
      <c r="C2357" s="66" t="s">
        <v>218</v>
      </c>
      <c r="D2357" s="65">
        <v>32.200000000000003</v>
      </c>
      <c r="E2357" s="66">
        <v>6</v>
      </c>
      <c r="F2357" s="79">
        <f>tblGem[[#This Row],[Aantal]]-SUMIFS(tblGem[Aantal],tblGem[Datum],tblGem[[#This Row],[Datum]]-1,tblGem[Plaats],tblGem[[#This Row],[Plaats]])</f>
        <v>2</v>
      </c>
      <c r="G2357" s="59" t="str">
        <f>INDEX(tblGemProv[Grootte],MATCH(tblGem[[#This Row],[Plaats]],tblGemProv[Gemeentenaam],0))</f>
        <v>Klein</v>
      </c>
      <c r="H2357" s="59" t="str">
        <f>INDEX(tblGemProv[Provincie],MATCH(tblGem[[#This Row],[Plaats]],tblGemProv[Gemeentenaam],0))</f>
        <v>Noord-Brabant</v>
      </c>
      <c r="I2357" s="68">
        <f>INDEX(tblGemProv[InwonerAantal],MATCH(tblGem[[#This Row],[Plaats]],tblGemProv[Gemeentenaam],0))</f>
        <v>18558</v>
      </c>
      <c r="J2357" s="69">
        <f>tblGem[[#This Row],[Aantal]]/INDEX($N$5:$N$16,MATCH(tblGem[[#This Row],[Prov]],$M$5:$M$16,0))*100000</f>
        <v>0.23731492402362706</v>
      </c>
      <c r="K2357" s="69">
        <f>tblGem[[#This Row],[Aantal]]/tblGem[[#This Row],[Inwoners]]*100000</f>
        <v>32.331070158422243</v>
      </c>
    </row>
    <row r="2358" spans="2:11" x14ac:dyDescent="0.3">
      <c r="B2358" s="63">
        <v>43915</v>
      </c>
      <c r="C2358" s="66" t="s">
        <v>219</v>
      </c>
      <c r="D2358" s="65">
        <v>68.900000000000006</v>
      </c>
      <c r="E2358" s="66">
        <v>18</v>
      </c>
      <c r="F2358" s="79">
        <f>tblGem[[#This Row],[Aantal]]-SUMIFS(tblGem[Aantal],tblGem[Datum],tblGem[[#This Row],[Datum]]-1,tblGem[Plaats],tblGem[[#This Row],[Plaats]])</f>
        <v>2</v>
      </c>
      <c r="G2358" s="59" t="str">
        <f>INDEX(tblGemProv[Grootte],MATCH(tblGem[[#This Row],[Plaats]],tblGemProv[Gemeentenaam],0))</f>
        <v>Klein</v>
      </c>
      <c r="H2358" s="59" t="str">
        <f>INDEX(tblGemProv[Provincie],MATCH(tblGem[[#This Row],[Plaats]],tblGemProv[Gemeentenaam],0))</f>
        <v>Noord-Brabant</v>
      </c>
      <c r="I2358" s="68">
        <f>INDEX(tblGemProv[InwonerAantal],MATCH(tblGem[[#This Row],[Plaats]],tblGemProv[Gemeentenaam],0))</f>
        <v>26132</v>
      </c>
      <c r="J2358" s="69">
        <f>tblGem[[#This Row],[Aantal]]/INDEX($N$5:$N$16,MATCH(tblGem[[#This Row],[Prov]],$M$5:$M$16,0))*100000</f>
        <v>0.71194477207088114</v>
      </c>
      <c r="K2358" s="69">
        <f>tblGem[[#This Row],[Aantal]]/tblGem[[#This Row],[Inwoners]]*100000</f>
        <v>68.881065360477578</v>
      </c>
    </row>
    <row r="2359" spans="2:11" x14ac:dyDescent="0.3">
      <c r="B2359" s="63">
        <v>43915</v>
      </c>
      <c r="C2359" s="66" t="s">
        <v>220</v>
      </c>
      <c r="D2359" s="65">
        <v>0</v>
      </c>
      <c r="E2359" s="66">
        <v>0</v>
      </c>
      <c r="F2359" s="79">
        <f>tblGem[[#This Row],[Aantal]]-SUMIFS(tblGem[Aantal],tblGem[Datum],tblGem[[#This Row],[Datum]]-1,tblGem[Plaats],tblGem[[#This Row],[Plaats]])</f>
        <v>0</v>
      </c>
      <c r="G2359" s="59" t="str">
        <f>INDEX(tblGemProv[Grootte],MATCH(tblGem[[#This Row],[Plaats]],tblGemProv[Gemeentenaam],0))</f>
        <v>Klein</v>
      </c>
      <c r="H2359" s="59" t="str">
        <f>INDEX(tblGemProv[Provincie],MATCH(tblGem[[#This Row],[Plaats]],tblGemProv[Gemeentenaam],0))</f>
        <v>Groningen</v>
      </c>
      <c r="I2359" s="68">
        <f>INDEX(tblGemProv[InwonerAantal],MATCH(tblGem[[#This Row],[Plaats]],tblGemProv[Gemeentenaam],0))</f>
        <v>38075</v>
      </c>
      <c r="J2359" s="69">
        <f>tblGem[[#This Row],[Aantal]]/INDEX($N$5:$N$16,MATCH(tblGem[[#This Row],[Prov]],$M$5:$M$16,0))*100000</f>
        <v>0</v>
      </c>
      <c r="K2359" s="69">
        <f>tblGem[[#This Row],[Aantal]]/tblGem[[#This Row],[Inwoners]]*100000</f>
        <v>0</v>
      </c>
    </row>
    <row r="2360" spans="2:11" x14ac:dyDescent="0.3">
      <c r="B2360" s="63">
        <v>43915</v>
      </c>
      <c r="C2360" s="66" t="s">
        <v>221</v>
      </c>
      <c r="D2360" s="65">
        <v>50.9</v>
      </c>
      <c r="E2360" s="66">
        <v>12</v>
      </c>
      <c r="F2360" s="79">
        <f>tblGem[[#This Row],[Aantal]]-SUMIFS(tblGem[Aantal],tblGem[Datum],tblGem[[#This Row],[Datum]]-1,tblGem[Plaats],tblGem[[#This Row],[Plaats]])</f>
        <v>4</v>
      </c>
      <c r="G2360" s="59" t="str">
        <f>INDEX(tblGemProv[Grootte],MATCH(tblGem[[#This Row],[Plaats]],tblGemProv[Gemeentenaam],0))</f>
        <v>Klein</v>
      </c>
      <c r="H2360" s="59" t="str">
        <f>INDEX(tblGemProv[Provincie],MATCH(tblGem[[#This Row],[Plaats]],tblGemProv[Gemeentenaam],0))</f>
        <v>Gelderland</v>
      </c>
      <c r="I2360" s="68">
        <f>INDEX(tblGemProv[InwonerAantal],MATCH(tblGem[[#This Row],[Plaats]],tblGemProv[Gemeentenaam],0))</f>
        <v>23504</v>
      </c>
      <c r="J2360" s="69">
        <f>tblGem[[#This Row],[Aantal]]/INDEX($N$5:$N$16,MATCH(tblGem[[#This Row],[Prov]],$M$5:$M$16,0))*100000</f>
        <v>0.58249514708730588</v>
      </c>
      <c r="K2360" s="69">
        <f>tblGem[[#This Row],[Aantal]]/tblGem[[#This Row],[Inwoners]]*100000</f>
        <v>51.05513955071477</v>
      </c>
    </row>
    <row r="2361" spans="2:11" x14ac:dyDescent="0.3">
      <c r="B2361" s="63">
        <v>43915</v>
      </c>
      <c r="C2361" s="66" t="s">
        <v>222</v>
      </c>
      <c r="D2361" s="65">
        <v>40.799999999999997</v>
      </c>
      <c r="E2361" s="66">
        <v>13</v>
      </c>
      <c r="F2361" s="79">
        <f>tblGem[[#This Row],[Aantal]]-SUMIFS(tblGem[Aantal],tblGem[Datum],tblGem[[#This Row],[Datum]]-1,tblGem[Plaats],tblGem[[#This Row],[Plaats]])</f>
        <v>5</v>
      </c>
      <c r="G2361" s="59" t="str">
        <f>INDEX(tblGemProv[Grootte],MATCH(tblGem[[#This Row],[Plaats]],tblGemProv[Gemeentenaam],0))</f>
        <v>Klein</v>
      </c>
      <c r="H2361" s="59" t="str">
        <f>INDEX(tblGemProv[Provincie],MATCH(tblGem[[#This Row],[Plaats]],tblGemProv[Gemeentenaam],0))</f>
        <v>Overijssel</v>
      </c>
      <c r="I2361" s="68">
        <f>INDEX(tblGemProv[InwonerAantal],MATCH(tblGem[[#This Row],[Plaats]],tblGemProv[Gemeentenaam],0))</f>
        <v>31915</v>
      </c>
      <c r="J2361" s="69">
        <f>tblGem[[#This Row],[Aantal]]/INDEX($N$5:$N$16,MATCH(tblGem[[#This Row],[Prov]],$M$5:$M$16,0))*100000</f>
        <v>1.128961242760536</v>
      </c>
      <c r="K2361" s="69">
        <f>tblGem[[#This Row],[Aantal]]/tblGem[[#This Row],[Inwoners]]*100000</f>
        <v>40.73319755600815</v>
      </c>
    </row>
    <row r="2362" spans="2:11" x14ac:dyDescent="0.3">
      <c r="B2362" s="63">
        <v>43915</v>
      </c>
      <c r="C2362" s="66" t="s">
        <v>223</v>
      </c>
      <c r="D2362" s="65">
        <v>33.200000000000003</v>
      </c>
      <c r="E2362" s="66">
        <v>6</v>
      </c>
      <c r="F2362" s="79">
        <f>tblGem[[#This Row],[Aantal]]-SUMIFS(tblGem[Aantal],tblGem[Datum],tblGem[[#This Row],[Datum]]-1,tblGem[Plaats],tblGem[[#This Row],[Plaats]])</f>
        <v>2</v>
      </c>
      <c r="G2362" s="59" t="str">
        <f>INDEX(tblGemProv[Grootte],MATCH(tblGem[[#This Row],[Plaats]],tblGemProv[Gemeentenaam],0))</f>
        <v>Klein</v>
      </c>
      <c r="H2362" s="59" t="str">
        <f>INDEX(tblGemProv[Provincie],MATCH(tblGem[[#This Row],[Plaats]],tblGemProv[Gemeentenaam],0))</f>
        <v>Overijssel</v>
      </c>
      <c r="I2362" s="68">
        <f>INDEX(tblGemProv[InwonerAantal],MATCH(tblGem[[#This Row],[Plaats]],tblGemProv[Gemeentenaam],0))</f>
        <v>18023</v>
      </c>
      <c r="J2362" s="69">
        <f>tblGem[[#This Row],[Aantal]]/INDEX($N$5:$N$16,MATCH(tblGem[[#This Row],[Prov]],$M$5:$M$16,0))*100000</f>
        <v>0.52105903512024743</v>
      </c>
      <c r="K2362" s="69">
        <f>tblGem[[#This Row],[Aantal]]/tblGem[[#This Row],[Inwoners]]*100000</f>
        <v>33.290795095156184</v>
      </c>
    </row>
    <row r="2363" spans="2:11" x14ac:dyDescent="0.3">
      <c r="B2363" s="63">
        <v>43915</v>
      </c>
      <c r="C2363" s="66" t="s">
        <v>224</v>
      </c>
      <c r="D2363" s="65">
        <v>39.299999999999997</v>
      </c>
      <c r="E2363" s="66">
        <v>7</v>
      </c>
      <c r="F2363" s="79">
        <f>tblGem[[#This Row],[Aantal]]-SUMIFS(tblGem[Aantal],tblGem[Datum],tblGem[[#This Row],[Datum]]-1,tblGem[Plaats],tblGem[[#This Row],[Plaats]])</f>
        <v>1</v>
      </c>
      <c r="G2363" s="59" t="str">
        <f>INDEX(tblGemProv[Grootte],MATCH(tblGem[[#This Row],[Plaats]],tblGemProv[Gemeentenaam],0))</f>
        <v>Klein</v>
      </c>
      <c r="H2363" s="59" t="str">
        <f>INDEX(tblGemProv[Provincie],MATCH(tblGem[[#This Row],[Plaats]],tblGemProv[Gemeentenaam],0))</f>
        <v>Overijssel</v>
      </c>
      <c r="I2363" s="68">
        <f>INDEX(tblGemProv[InwonerAantal],MATCH(tblGem[[#This Row],[Plaats]],tblGemProv[Gemeentenaam],0))</f>
        <v>17630</v>
      </c>
      <c r="J2363" s="69">
        <f>tblGem[[#This Row],[Aantal]]/INDEX($N$5:$N$16,MATCH(tblGem[[#This Row],[Prov]],$M$5:$M$16,0))*100000</f>
        <v>0.60790220764028857</v>
      </c>
      <c r="K2363" s="69">
        <f>tblGem[[#This Row],[Aantal]]/tblGem[[#This Row],[Inwoners]]*100000</f>
        <v>39.705048213272832</v>
      </c>
    </row>
    <row r="2364" spans="2:11" x14ac:dyDescent="0.3">
      <c r="B2364" s="63">
        <v>43915</v>
      </c>
      <c r="C2364" s="66" t="s">
        <v>225</v>
      </c>
      <c r="D2364" s="65">
        <v>20.2</v>
      </c>
      <c r="E2364" s="66">
        <v>6</v>
      </c>
      <c r="F2364" s="79">
        <f>tblGem[[#This Row],[Aantal]]-SUMIFS(tblGem[Aantal],tblGem[Datum],tblGem[[#This Row],[Datum]]-1,tblGem[Plaats],tblGem[[#This Row],[Plaats]])</f>
        <v>0</v>
      </c>
      <c r="G2364" s="59" t="str">
        <f>INDEX(tblGemProv[Grootte],MATCH(tblGem[[#This Row],[Plaats]],tblGemProv[Gemeentenaam],0))</f>
        <v>Klein</v>
      </c>
      <c r="H2364" s="59" t="str">
        <f>INDEX(tblGemProv[Provincie],MATCH(tblGem[[#This Row],[Plaats]],tblGemProv[Gemeentenaam],0))</f>
        <v>Gelderland</v>
      </c>
      <c r="I2364" s="68">
        <f>INDEX(tblGemProv[InwonerAantal],MATCH(tblGem[[#This Row],[Plaats]],tblGemProv[Gemeentenaam],0))</f>
        <v>29675</v>
      </c>
      <c r="J2364" s="69">
        <f>tblGem[[#This Row],[Aantal]]/INDEX($N$5:$N$16,MATCH(tblGem[[#This Row],[Prov]],$M$5:$M$16,0))*100000</f>
        <v>0.29124757354365294</v>
      </c>
      <c r="K2364" s="69">
        <f>tblGem[[#This Row],[Aantal]]/tblGem[[#This Row],[Inwoners]]*100000</f>
        <v>20.219039595619208</v>
      </c>
    </row>
    <row r="2365" spans="2:11" x14ac:dyDescent="0.3">
      <c r="B2365" s="63">
        <v>43915</v>
      </c>
      <c r="C2365" s="66" t="s">
        <v>226</v>
      </c>
      <c r="D2365" s="65">
        <v>46.7</v>
      </c>
      <c r="E2365" s="66">
        <v>26</v>
      </c>
      <c r="F2365" s="79">
        <f>tblGem[[#This Row],[Aantal]]-SUMIFS(tblGem[Aantal],tblGem[Datum],tblGem[[#This Row],[Datum]]-1,tblGem[Plaats],tblGem[[#This Row],[Plaats]])</f>
        <v>3</v>
      </c>
      <c r="G2365" s="59" t="str">
        <f>INDEX(tblGemProv[Grootte],MATCH(tblGem[[#This Row],[Plaats]],tblGemProv[Gemeentenaam],0))</f>
        <v>Middelgroot</v>
      </c>
      <c r="H2365" s="59" t="str">
        <f>INDEX(tblGemProv[Provincie],MATCH(tblGem[[#This Row],[Plaats]],tblGemProv[Gemeentenaam],0))</f>
        <v>Noord-Brabant</v>
      </c>
      <c r="I2365" s="68">
        <f>INDEX(tblGemProv[InwonerAantal],MATCH(tblGem[[#This Row],[Plaats]],tblGemProv[Gemeentenaam],0))</f>
        <v>55147</v>
      </c>
      <c r="J2365" s="69">
        <f>tblGem[[#This Row],[Aantal]]/INDEX($N$5:$N$16,MATCH(tblGem[[#This Row],[Prov]],$M$5:$M$16,0))*100000</f>
        <v>1.0283646707690506</v>
      </c>
      <c r="K2365" s="69">
        <f>tblGem[[#This Row],[Aantal]]/tblGem[[#This Row],[Inwoners]]*100000</f>
        <v>47.146716956498089</v>
      </c>
    </row>
    <row r="2366" spans="2:11" x14ac:dyDescent="0.3">
      <c r="B2366" s="63">
        <v>43915</v>
      </c>
      <c r="C2366" s="66" t="s">
        <v>227</v>
      </c>
      <c r="D2366" s="65">
        <v>3.9</v>
      </c>
      <c r="E2366" s="66">
        <v>1</v>
      </c>
      <c r="F2366" s="79">
        <f>tblGem[[#This Row],[Aantal]]-SUMIFS(tblGem[Aantal],tblGem[Datum],tblGem[[#This Row],[Datum]]-1,tblGem[Plaats],tblGem[[#This Row],[Plaats]])</f>
        <v>1</v>
      </c>
      <c r="G2366" s="59" t="str">
        <f>INDEX(tblGemProv[Grootte],MATCH(tblGem[[#This Row],[Plaats]],tblGemProv[Gemeentenaam],0))</f>
        <v>Klein</v>
      </c>
      <c r="H2366" s="59" t="str">
        <f>INDEX(tblGemProv[Provincie],MATCH(tblGem[[#This Row],[Plaats]],tblGemProv[Gemeentenaam],0))</f>
        <v>Friesland</v>
      </c>
      <c r="I2366" s="68">
        <f>INDEX(tblGemProv[InwonerAantal],MATCH(tblGem[[#This Row],[Plaats]],tblGemProv[Gemeentenaam],0))</f>
        <v>25459</v>
      </c>
      <c r="J2366" s="69">
        <f>tblGem[[#This Row],[Aantal]]/INDEX($N$5:$N$16,MATCH(tblGem[[#This Row],[Prov]],$M$5:$M$16,0))*100000</f>
        <v>0.15449551036046894</v>
      </c>
      <c r="K2366" s="69">
        <f>tblGem[[#This Row],[Aantal]]/tblGem[[#This Row],[Inwoners]]*100000</f>
        <v>3.9278840488628775</v>
      </c>
    </row>
    <row r="2367" spans="2:11" x14ac:dyDescent="0.3">
      <c r="B2367" s="63">
        <v>43915</v>
      </c>
      <c r="C2367" s="66" t="s">
        <v>228</v>
      </c>
      <c r="D2367" s="65">
        <v>61.5</v>
      </c>
      <c r="E2367" s="66">
        <v>6</v>
      </c>
      <c r="F2367" s="79">
        <f>tblGem[[#This Row],[Aantal]]-SUMIFS(tblGem[Aantal],tblGem[Datum],tblGem[[#This Row],[Datum]]-1,tblGem[Plaats],tblGem[[#This Row],[Plaats]])</f>
        <v>1</v>
      </c>
      <c r="G2367" s="59" t="str">
        <f>INDEX(tblGemProv[Grootte],MATCH(tblGem[[#This Row],[Plaats]],tblGemProv[Gemeentenaam],0))</f>
        <v>Klein</v>
      </c>
      <c r="H2367" s="59" t="str">
        <f>INDEX(tblGemProv[Provincie],MATCH(tblGem[[#This Row],[Plaats]],tblGemProv[Gemeentenaam],0))</f>
        <v>Noord-Holland</v>
      </c>
      <c r="I2367" s="68">
        <f>INDEX(tblGemProv[InwonerAantal],MATCH(tblGem[[#This Row],[Plaats]],tblGemProv[Gemeentenaam],0))</f>
        <v>9735</v>
      </c>
      <c r="J2367" s="69">
        <f>tblGem[[#This Row],[Aantal]]/INDEX($N$5:$N$16,MATCH(tblGem[[#This Row],[Prov]],$M$5:$M$16,0))*100000</f>
        <v>0.21192561975881449</v>
      </c>
      <c r="K2367" s="69">
        <f>tblGem[[#This Row],[Aantal]]/tblGem[[#This Row],[Inwoners]]*100000</f>
        <v>61.633281972265024</v>
      </c>
    </row>
    <row r="2368" spans="2:11" x14ac:dyDescent="0.3">
      <c r="B2368" s="63">
        <v>43915</v>
      </c>
      <c r="C2368" s="66" t="s">
        <v>229</v>
      </c>
      <c r="D2368" s="65">
        <v>0</v>
      </c>
      <c r="E2368" s="66">
        <v>0</v>
      </c>
      <c r="F2368" s="79">
        <f>tblGem[[#This Row],[Aantal]]-SUMIFS(tblGem[Aantal],tblGem[Datum],tblGem[[#This Row],[Datum]]-1,tblGem[Plaats],tblGem[[#This Row],[Plaats]])</f>
        <v>0</v>
      </c>
      <c r="G2368" s="59" t="str">
        <f>INDEX(tblGemProv[Grootte],MATCH(tblGem[[#This Row],[Plaats]],tblGemProv[Gemeentenaam],0))</f>
        <v>Klein</v>
      </c>
      <c r="H2368" s="59" t="str">
        <f>INDEX(tblGemProv[Provincie],MATCH(tblGem[[#This Row],[Plaats]],tblGemProv[Gemeentenaam],0))</f>
        <v>Noord-Holland</v>
      </c>
      <c r="I2368" s="68">
        <f>INDEX(tblGemProv[InwonerAantal],MATCH(tblGem[[#This Row],[Plaats]],tblGemProv[Gemeentenaam],0))</f>
        <v>11526</v>
      </c>
      <c r="J2368" s="69">
        <f>tblGem[[#This Row],[Aantal]]/INDEX($N$5:$N$16,MATCH(tblGem[[#This Row],[Prov]],$M$5:$M$16,0))*100000</f>
        <v>0</v>
      </c>
      <c r="K2368" s="69">
        <f>tblGem[[#This Row],[Aantal]]/tblGem[[#This Row],[Inwoners]]*100000</f>
        <v>0</v>
      </c>
    </row>
    <row r="2369" spans="2:11" x14ac:dyDescent="0.3">
      <c r="B2369" s="63">
        <v>43915</v>
      </c>
      <c r="C2369" s="66" t="s">
        <v>230</v>
      </c>
      <c r="D2369" s="65">
        <v>13.5</v>
      </c>
      <c r="E2369" s="66">
        <v>4</v>
      </c>
      <c r="F2369" s="79">
        <f>tblGem[[#This Row],[Aantal]]-SUMIFS(tblGem[Aantal],tblGem[Datum],tblGem[[#This Row],[Datum]]-1,tblGem[Plaats],tblGem[[#This Row],[Plaats]])</f>
        <v>1</v>
      </c>
      <c r="G2369" s="59" t="str">
        <f>INDEX(tblGemProv[Grootte],MATCH(tblGem[[#This Row],[Plaats]],tblGemProv[Gemeentenaam],0))</f>
        <v>Klein</v>
      </c>
      <c r="H2369" s="59" t="str">
        <f>INDEX(tblGemProv[Provincie],MATCH(tblGem[[#This Row],[Plaats]],tblGemProv[Gemeentenaam],0))</f>
        <v>Friesland</v>
      </c>
      <c r="I2369" s="68">
        <f>INDEX(tblGemProv[InwonerAantal],MATCH(tblGem[[#This Row],[Plaats]],tblGemProv[Gemeentenaam],0))</f>
        <v>29753</v>
      </c>
      <c r="J2369" s="69">
        <f>tblGem[[#This Row],[Aantal]]/INDEX($N$5:$N$16,MATCH(tblGem[[#This Row],[Prov]],$M$5:$M$16,0))*100000</f>
        <v>0.61798204144187574</v>
      </c>
      <c r="K2369" s="69">
        <f>tblGem[[#This Row],[Aantal]]/tblGem[[#This Row],[Inwoners]]*100000</f>
        <v>13.444022451517494</v>
      </c>
    </row>
    <row r="2370" spans="2:11" x14ac:dyDescent="0.3">
      <c r="B2370" s="63">
        <v>43915</v>
      </c>
      <c r="C2370" s="66" t="s">
        <v>231</v>
      </c>
      <c r="D2370" s="65">
        <v>88.6</v>
      </c>
      <c r="E2370" s="66">
        <v>81</v>
      </c>
      <c r="F2370" s="79">
        <f>tblGem[[#This Row],[Aantal]]-SUMIFS(tblGem[Aantal],tblGem[Datum],tblGem[[#This Row],[Datum]]-1,tblGem[Plaats],tblGem[[#This Row],[Plaats]])</f>
        <v>8</v>
      </c>
      <c r="G2370" s="59" t="str">
        <f>INDEX(tblGemProv[Grootte],MATCH(tblGem[[#This Row],[Plaats]],tblGemProv[Gemeentenaam],0))</f>
        <v>Middelgroot</v>
      </c>
      <c r="H2370" s="59" t="str">
        <f>INDEX(tblGemProv[Provincie],MATCH(tblGem[[#This Row],[Plaats]],tblGemProv[Gemeentenaam],0))</f>
        <v>Noord-Brabant</v>
      </c>
      <c r="I2370" s="68">
        <f>INDEX(tblGemProv[InwonerAantal],MATCH(tblGem[[#This Row],[Plaats]],tblGemProv[Gemeentenaam],0))</f>
        <v>90951</v>
      </c>
      <c r="J2370" s="69">
        <f>tblGem[[#This Row],[Aantal]]/INDEX($N$5:$N$16,MATCH(tblGem[[#This Row],[Prov]],$M$5:$M$16,0))*100000</f>
        <v>3.2037514743189655</v>
      </c>
      <c r="K2370" s="69">
        <f>tblGem[[#This Row],[Aantal]]/tblGem[[#This Row],[Inwoners]]*100000</f>
        <v>89.058943826895799</v>
      </c>
    </row>
    <row r="2371" spans="2:11" x14ac:dyDescent="0.3">
      <c r="B2371" s="63">
        <v>43915</v>
      </c>
      <c r="C2371" s="66" t="s">
        <v>232</v>
      </c>
      <c r="D2371" s="65">
        <v>10.1</v>
      </c>
      <c r="E2371" s="66">
        <v>4</v>
      </c>
      <c r="F2371" s="79">
        <f>tblGem[[#This Row],[Aantal]]-SUMIFS(tblGem[Aantal],tblGem[Datum],tblGem[[#This Row],[Datum]]-1,tblGem[Plaats],tblGem[[#This Row],[Plaats]])</f>
        <v>0</v>
      </c>
      <c r="G2371" s="59" t="str">
        <f>INDEX(tblGemProv[Grootte],MATCH(tblGem[[#This Row],[Plaats]],tblGemProv[Gemeentenaam],0))</f>
        <v>Klein</v>
      </c>
      <c r="H2371" s="59" t="str">
        <f>INDEX(tblGemProv[Provincie],MATCH(tblGem[[#This Row],[Plaats]],tblGemProv[Gemeentenaam],0))</f>
        <v>Gelderland</v>
      </c>
      <c r="I2371" s="68">
        <f>INDEX(tblGemProv[InwonerAantal],MATCH(tblGem[[#This Row],[Plaats]],tblGemProv[Gemeentenaam],0))</f>
        <v>39520</v>
      </c>
      <c r="J2371" s="69">
        <f>tblGem[[#This Row],[Aantal]]/INDEX($N$5:$N$16,MATCH(tblGem[[#This Row],[Prov]],$M$5:$M$16,0))*100000</f>
        <v>0.19416504902910195</v>
      </c>
      <c r="K2371" s="69">
        <f>tblGem[[#This Row],[Aantal]]/tblGem[[#This Row],[Inwoners]]*100000</f>
        <v>10.121457489878543</v>
      </c>
    </row>
    <row r="2372" spans="2:11" x14ac:dyDescent="0.3">
      <c r="B2372" s="63">
        <v>43915</v>
      </c>
      <c r="C2372" s="66" t="s">
        <v>233</v>
      </c>
      <c r="D2372" s="65">
        <v>50.3</v>
      </c>
      <c r="E2372" s="66">
        <v>7</v>
      </c>
      <c r="F2372" s="79">
        <f>tblGem[[#This Row],[Aantal]]-SUMIFS(tblGem[Aantal],tblGem[Datum],tblGem[[#This Row],[Datum]]-1,tblGem[Plaats],tblGem[[#This Row],[Plaats]])</f>
        <v>0</v>
      </c>
      <c r="G2372" s="59" t="str">
        <f>INDEX(tblGemProv[Grootte],MATCH(tblGem[[#This Row],[Plaats]],tblGemProv[Gemeentenaam],0))</f>
        <v>Klein</v>
      </c>
      <c r="H2372" s="59" t="str">
        <f>INDEX(tblGemProv[Provincie],MATCH(tblGem[[#This Row],[Plaats]],tblGemProv[Gemeentenaam],0))</f>
        <v>Noord-Holland</v>
      </c>
      <c r="I2372" s="68">
        <f>INDEX(tblGemProv[InwonerAantal],MATCH(tblGem[[#This Row],[Plaats]],tblGemProv[Gemeentenaam],0))</f>
        <v>13496</v>
      </c>
      <c r="J2372" s="69">
        <f>tblGem[[#This Row],[Aantal]]/INDEX($N$5:$N$16,MATCH(tblGem[[#This Row],[Prov]],$M$5:$M$16,0))*100000</f>
        <v>0.24724655638528362</v>
      </c>
      <c r="K2372" s="69">
        <f>tblGem[[#This Row],[Aantal]]/tblGem[[#This Row],[Inwoners]]*100000</f>
        <v>51.867219917012449</v>
      </c>
    </row>
    <row r="2373" spans="2:11" x14ac:dyDescent="0.3">
      <c r="B2373" s="63">
        <v>43915</v>
      </c>
      <c r="C2373" s="66" t="s">
        <v>234</v>
      </c>
      <c r="D2373" s="65">
        <v>98</v>
      </c>
      <c r="E2373" s="66">
        <v>10</v>
      </c>
      <c r="F2373" s="79">
        <f>tblGem[[#This Row],[Aantal]]-SUMIFS(tblGem[Aantal],tblGem[Datum],tblGem[[#This Row],[Datum]]-1,tblGem[Plaats],tblGem[[#This Row],[Plaats]])</f>
        <v>3</v>
      </c>
      <c r="G2373" s="59" t="str">
        <f>INDEX(tblGemProv[Grootte],MATCH(tblGem[[#This Row],[Plaats]],tblGemProv[Gemeentenaam],0))</f>
        <v>Klein</v>
      </c>
      <c r="H2373" s="59" t="str">
        <f>INDEX(tblGemProv[Provincie],MATCH(tblGem[[#This Row],[Plaats]],tblGemProv[Gemeentenaam],0))</f>
        <v>Utrecht</v>
      </c>
      <c r="I2373" s="68">
        <f>INDEX(tblGemProv[InwonerAantal],MATCH(tblGem[[#This Row],[Plaats]],tblGemProv[Gemeentenaam],0))</f>
        <v>10180</v>
      </c>
      <c r="J2373" s="69">
        <f>tblGem[[#This Row],[Aantal]]/INDEX($N$5:$N$16,MATCH(tblGem[[#This Row],[Prov]],$M$5:$M$16,0))*100000</f>
        <v>0.75158697589961199</v>
      </c>
      <c r="K2373" s="69">
        <f>tblGem[[#This Row],[Aantal]]/tblGem[[#This Row],[Inwoners]]*100000</f>
        <v>98.231827111984273</v>
      </c>
    </row>
    <row r="2374" spans="2:11" x14ac:dyDescent="0.3">
      <c r="B2374" s="63">
        <v>43915</v>
      </c>
      <c r="C2374" s="66" t="s">
        <v>235</v>
      </c>
      <c r="D2374" s="65">
        <v>79.900000000000006</v>
      </c>
      <c r="E2374" s="66">
        <v>38</v>
      </c>
      <c r="F2374" s="79">
        <f>tblGem[[#This Row],[Aantal]]-SUMIFS(tblGem[Aantal],tblGem[Datum],tblGem[[#This Row],[Datum]]-1,tblGem[Plaats],tblGem[[#This Row],[Plaats]])</f>
        <v>5</v>
      </c>
      <c r="G2374" s="59" t="str">
        <f>INDEX(tblGemProv[Grootte],MATCH(tblGem[[#This Row],[Plaats]],tblGemProv[Gemeentenaam],0))</f>
        <v>Klein</v>
      </c>
      <c r="H2374" s="59" t="str">
        <f>INDEX(tblGemProv[Provincie],MATCH(tblGem[[#This Row],[Plaats]],tblGemProv[Gemeentenaam],0))</f>
        <v>Gelderland</v>
      </c>
      <c r="I2374" s="68">
        <f>INDEX(tblGemProv[InwonerAantal],MATCH(tblGem[[#This Row],[Plaats]],tblGemProv[Gemeentenaam],0))</f>
        <v>47481</v>
      </c>
      <c r="J2374" s="69">
        <f>tblGem[[#This Row],[Aantal]]/INDEX($N$5:$N$16,MATCH(tblGem[[#This Row],[Prov]],$M$5:$M$16,0))*100000</f>
        <v>1.8445679657764684</v>
      </c>
      <c r="K2374" s="69">
        <f>tblGem[[#This Row],[Aantal]]/tblGem[[#This Row],[Inwoners]]*100000</f>
        <v>80.032012805122051</v>
      </c>
    </row>
    <row r="2375" spans="2:11" x14ac:dyDescent="0.3">
      <c r="B2375" s="63">
        <v>43915</v>
      </c>
      <c r="C2375" s="66" t="s">
        <v>236</v>
      </c>
      <c r="D2375" s="65">
        <v>18.600000000000001</v>
      </c>
      <c r="E2375" s="66">
        <v>6</v>
      </c>
      <c r="F2375" s="79">
        <f>tblGem[[#This Row],[Aantal]]-SUMIFS(tblGem[Aantal],tblGem[Datum],tblGem[[#This Row],[Datum]]-1,tblGem[Plaats],tblGem[[#This Row],[Plaats]])</f>
        <v>1</v>
      </c>
      <c r="G2375" s="59" t="str">
        <f>INDEX(tblGemProv[Grootte],MATCH(tblGem[[#This Row],[Plaats]],tblGemProv[Gemeentenaam],0))</f>
        <v>Klein</v>
      </c>
      <c r="H2375" s="59" t="str">
        <f>INDEX(tblGemProv[Provincie],MATCH(tblGem[[#This Row],[Plaats]],tblGemProv[Gemeentenaam],0))</f>
        <v>Zuid-Holland</v>
      </c>
      <c r="I2375" s="68">
        <f>INDEX(tblGemProv[InwonerAantal],MATCH(tblGem[[#This Row],[Plaats]],tblGemProv[Gemeentenaam],0))</f>
        <v>32264</v>
      </c>
      <c r="J2375" s="69">
        <f>tblGem[[#This Row],[Aantal]]/INDEX($N$5:$N$16,MATCH(tblGem[[#This Row],[Prov]],$M$5:$M$16,0))*100000</f>
        <v>0.16456345429661468</v>
      </c>
      <c r="K2375" s="69">
        <f>tblGem[[#This Row],[Aantal]]/tblGem[[#This Row],[Inwoners]]*100000</f>
        <v>18.596578229605754</v>
      </c>
    </row>
    <row r="2376" spans="2:11" x14ac:dyDescent="0.3">
      <c r="B2376" s="63">
        <v>43915</v>
      </c>
      <c r="C2376" s="66" t="s">
        <v>237</v>
      </c>
      <c r="D2376" s="65">
        <v>203.2</v>
      </c>
      <c r="E2376" s="66">
        <v>88</v>
      </c>
      <c r="F2376" s="79">
        <f>tblGem[[#This Row],[Aantal]]-SUMIFS(tblGem[Aantal],tblGem[Datum],tblGem[[#This Row],[Datum]]-1,tblGem[Plaats],tblGem[[#This Row],[Plaats]])</f>
        <v>9</v>
      </c>
      <c r="G2376" s="59" t="str">
        <f>INDEX(tblGemProv[Grootte],MATCH(tblGem[[#This Row],[Plaats]],tblGemProv[Gemeentenaam],0))</f>
        <v>Klein</v>
      </c>
      <c r="H2376" s="59" t="str">
        <f>INDEX(tblGemProv[Provincie],MATCH(tblGem[[#This Row],[Plaats]],tblGemProv[Gemeentenaam],0))</f>
        <v>Limburg</v>
      </c>
      <c r="I2376" s="68">
        <f>INDEX(tblGemProv[InwonerAantal],MATCH(tblGem[[#This Row],[Plaats]],tblGemProv[Gemeentenaam],0))</f>
        <v>43312</v>
      </c>
      <c r="J2376" s="69">
        <f>tblGem[[#This Row],[Aantal]]/INDEX($N$5:$N$16,MATCH(tblGem[[#This Row],[Prov]],$M$5:$M$16,0))*100000</f>
        <v>7.8768490455586209</v>
      </c>
      <c r="K2376" s="69">
        <f>tblGem[[#This Row],[Aantal]]/tblGem[[#This Row],[Inwoners]]*100000</f>
        <v>203.17694865164387</v>
      </c>
    </row>
    <row r="2377" spans="2:11" x14ac:dyDescent="0.3">
      <c r="B2377" s="63">
        <v>43915</v>
      </c>
      <c r="C2377" s="66" t="s">
        <v>238</v>
      </c>
      <c r="D2377" s="65">
        <v>16.399999999999999</v>
      </c>
      <c r="E2377" s="66">
        <v>2</v>
      </c>
      <c r="F2377" s="79">
        <f>tblGem[[#This Row],[Aantal]]-SUMIFS(tblGem[Aantal],tblGem[Datum],tblGem[[#This Row],[Datum]]-1,tblGem[Plaats],tblGem[[#This Row],[Plaats]])</f>
        <v>0</v>
      </c>
      <c r="G2377" s="59" t="str">
        <f>INDEX(tblGemProv[Grootte],MATCH(tblGem[[#This Row],[Plaats]],tblGemProv[Gemeentenaam],0))</f>
        <v>Klein</v>
      </c>
      <c r="H2377" s="59" t="str">
        <f>INDEX(tblGemProv[Provincie],MATCH(tblGem[[#This Row],[Plaats]],tblGemProv[Gemeentenaam],0))</f>
        <v>Groningen</v>
      </c>
      <c r="I2377" s="68">
        <f>INDEX(tblGemProv[InwonerAantal],MATCH(tblGem[[#This Row],[Plaats]],tblGemProv[Gemeentenaam],0))</f>
        <v>12245</v>
      </c>
      <c r="J2377" s="69">
        <f>tblGem[[#This Row],[Aantal]]/INDEX($N$5:$N$16,MATCH(tblGem[[#This Row],[Prov]],$M$5:$M$16,0))*100000</f>
        <v>0.34308671688312575</v>
      </c>
      <c r="K2377" s="69">
        <f>tblGem[[#This Row],[Aantal]]/tblGem[[#This Row],[Inwoners]]*100000</f>
        <v>16.333197223356471</v>
      </c>
    </row>
    <row r="2378" spans="2:11" x14ac:dyDescent="0.3">
      <c r="B2378" s="63">
        <v>43915</v>
      </c>
      <c r="C2378" s="66" t="s">
        <v>239</v>
      </c>
      <c r="D2378" s="65">
        <v>29.4</v>
      </c>
      <c r="E2378" s="66">
        <v>16</v>
      </c>
      <c r="F2378" s="79">
        <f>tblGem[[#This Row],[Aantal]]-SUMIFS(tblGem[Aantal],tblGem[Datum],tblGem[[#This Row],[Datum]]-1,tblGem[Plaats],tblGem[[#This Row],[Plaats]])</f>
        <v>2</v>
      </c>
      <c r="G2378" s="59" t="str">
        <f>INDEX(tblGemProv[Grootte],MATCH(tblGem[[#This Row],[Plaats]],tblGemProv[Gemeentenaam],0))</f>
        <v>Middelgroot</v>
      </c>
      <c r="H2378" s="59" t="str">
        <f>INDEX(tblGemProv[Provincie],MATCH(tblGem[[#This Row],[Plaats]],tblGemProv[Gemeentenaam],0))</f>
        <v>Zuid-Holland</v>
      </c>
      <c r="I2378" s="68">
        <f>INDEX(tblGemProv[InwonerAantal],MATCH(tblGem[[#This Row],[Plaats]],tblGemProv[Gemeentenaam],0))</f>
        <v>53634</v>
      </c>
      <c r="J2378" s="69">
        <f>tblGem[[#This Row],[Aantal]]/INDEX($N$5:$N$16,MATCH(tblGem[[#This Row],[Prov]],$M$5:$M$16,0))*100000</f>
        <v>0.43883587812430574</v>
      </c>
      <c r="K2378" s="69">
        <f>tblGem[[#This Row],[Aantal]]/tblGem[[#This Row],[Inwoners]]*100000</f>
        <v>29.831823097289032</v>
      </c>
    </row>
    <row r="2379" spans="2:11" x14ac:dyDescent="0.3">
      <c r="B2379" s="63">
        <v>43915</v>
      </c>
      <c r="C2379" s="66" t="s">
        <v>240</v>
      </c>
      <c r="D2379" s="65">
        <v>39.9</v>
      </c>
      <c r="E2379" s="66">
        <v>32</v>
      </c>
      <c r="F2379" s="79">
        <f>tblGem[[#This Row],[Aantal]]-SUMIFS(tblGem[Aantal],tblGem[Datum],tblGem[[#This Row],[Datum]]-1,tblGem[Plaats],tblGem[[#This Row],[Plaats]])</f>
        <v>9</v>
      </c>
      <c r="G2379" s="59" t="str">
        <f>INDEX(tblGemProv[Grootte],MATCH(tblGem[[#This Row],[Plaats]],tblGemProv[Gemeentenaam],0))</f>
        <v>Middelgroot</v>
      </c>
      <c r="H2379" s="59" t="str">
        <f>INDEX(tblGemProv[Provincie],MATCH(tblGem[[#This Row],[Plaats]],tblGemProv[Gemeentenaam],0))</f>
        <v>Noord-Holland</v>
      </c>
      <c r="I2379" s="68">
        <f>INDEX(tblGemProv[InwonerAantal],MATCH(tblGem[[#This Row],[Plaats]],tblGemProv[Gemeentenaam],0))</f>
        <v>79983</v>
      </c>
      <c r="J2379" s="69">
        <f>tblGem[[#This Row],[Aantal]]/INDEX($N$5:$N$16,MATCH(tblGem[[#This Row],[Prov]],$M$5:$M$16,0))*100000</f>
        <v>1.1302699720470109</v>
      </c>
      <c r="K2379" s="69">
        <f>tblGem[[#This Row],[Aantal]]/tblGem[[#This Row],[Inwoners]]*100000</f>
        <v>40.008501806633909</v>
      </c>
    </row>
    <row r="2380" spans="2:11" x14ac:dyDescent="0.3">
      <c r="B2380" s="63">
        <v>43915</v>
      </c>
      <c r="C2380" s="66" t="s">
        <v>241</v>
      </c>
      <c r="D2380" s="65">
        <v>20.7</v>
      </c>
      <c r="E2380" s="66">
        <v>5</v>
      </c>
      <c r="F2380" s="79">
        <f>tblGem[[#This Row],[Aantal]]-SUMIFS(tblGem[Aantal],tblGem[Datum],tblGem[[#This Row],[Datum]]-1,tblGem[Plaats],tblGem[[#This Row],[Plaats]])</f>
        <v>2</v>
      </c>
      <c r="G2380" s="59" t="str">
        <f>INDEX(tblGemProv[Grootte],MATCH(tblGem[[#This Row],[Plaats]],tblGemProv[Gemeentenaam],0))</f>
        <v>Klein</v>
      </c>
      <c r="H2380" s="59" t="str">
        <f>INDEX(tblGemProv[Provincie],MATCH(tblGem[[#This Row],[Plaats]],tblGemProv[Gemeentenaam],0))</f>
        <v>Gelderland</v>
      </c>
      <c r="I2380" s="68">
        <f>INDEX(tblGemProv[InwonerAantal],MATCH(tblGem[[#This Row],[Plaats]],tblGemProv[Gemeentenaam],0))</f>
        <v>24313</v>
      </c>
      <c r="J2380" s="69">
        <f>tblGem[[#This Row],[Aantal]]/INDEX($N$5:$N$16,MATCH(tblGem[[#This Row],[Prov]],$M$5:$M$16,0))*100000</f>
        <v>0.24270631128637743</v>
      </c>
      <c r="K2380" s="69">
        <f>tblGem[[#This Row],[Aantal]]/tblGem[[#This Row],[Inwoners]]*100000</f>
        <v>20.565129765968823</v>
      </c>
    </row>
    <row r="2381" spans="2:11" x14ac:dyDescent="0.3">
      <c r="B2381" s="63">
        <v>43915</v>
      </c>
      <c r="C2381" s="66" t="s">
        <v>242</v>
      </c>
      <c r="D2381" s="65">
        <v>26.7</v>
      </c>
      <c r="E2381" s="66">
        <v>10</v>
      </c>
      <c r="F2381" s="79">
        <f>tblGem[[#This Row],[Aantal]]-SUMIFS(tblGem[Aantal],tblGem[Datum],tblGem[[#This Row],[Datum]]-1,tblGem[Plaats],tblGem[[#This Row],[Plaats]])</f>
        <v>4</v>
      </c>
      <c r="G2381" s="59" t="str">
        <f>INDEX(tblGemProv[Grootte],MATCH(tblGem[[#This Row],[Plaats]],tblGemProv[Gemeentenaam],0))</f>
        <v>Klein</v>
      </c>
      <c r="H2381" s="59" t="str">
        <f>INDEX(tblGemProv[Provincie],MATCH(tblGem[[#This Row],[Plaats]],tblGemProv[Gemeentenaam],0))</f>
        <v>Overijssel</v>
      </c>
      <c r="I2381" s="68">
        <f>INDEX(tblGemProv[InwonerAantal],MATCH(tblGem[[#This Row],[Plaats]],tblGemProv[Gemeentenaam],0))</f>
        <v>37158</v>
      </c>
      <c r="J2381" s="69">
        <f>tblGem[[#This Row],[Aantal]]/INDEX($N$5:$N$16,MATCH(tblGem[[#This Row],[Prov]],$M$5:$M$16,0))*100000</f>
        <v>0.86843172520041234</v>
      </c>
      <c r="K2381" s="69">
        <f>tblGem[[#This Row],[Aantal]]/tblGem[[#This Row],[Inwoners]]*100000</f>
        <v>26.912105064858171</v>
      </c>
    </row>
    <row r="2382" spans="2:11" x14ac:dyDescent="0.3">
      <c r="B2382" s="63">
        <v>43915</v>
      </c>
      <c r="C2382" s="66" t="s">
        <v>243</v>
      </c>
      <c r="D2382" s="65">
        <v>30.9</v>
      </c>
      <c r="E2382" s="66">
        <v>7</v>
      </c>
      <c r="F2382" s="79">
        <f>tblGem[[#This Row],[Aantal]]-SUMIFS(tblGem[Aantal],tblGem[Datum],tblGem[[#This Row],[Datum]]-1,tblGem[Plaats],tblGem[[#This Row],[Plaats]])</f>
        <v>1</v>
      </c>
      <c r="G2382" s="59" t="str">
        <f>INDEX(tblGemProv[Grootte],MATCH(tblGem[[#This Row],[Plaats]],tblGemProv[Gemeentenaam],0))</f>
        <v>Klein</v>
      </c>
      <c r="H2382" s="59" t="str">
        <f>INDEX(tblGemProv[Provincie],MATCH(tblGem[[#This Row],[Plaats]],tblGemProv[Gemeentenaam],0))</f>
        <v>Zeeland</v>
      </c>
      <c r="I2382" s="68">
        <f>INDEX(tblGemProv[InwonerAantal],MATCH(tblGem[[#This Row],[Plaats]],tblGemProv[Gemeentenaam],0))</f>
        <v>22555</v>
      </c>
      <c r="J2382" s="69">
        <f>tblGem[[#This Row],[Aantal]]/INDEX($N$5:$N$16,MATCH(tblGem[[#This Row],[Prov]],$M$5:$M$16,0))*100000</f>
        <v>1.8310035992299323</v>
      </c>
      <c r="K2382" s="69">
        <f>tblGem[[#This Row],[Aantal]]/tblGem[[#This Row],[Inwoners]]*100000</f>
        <v>31.035247173575701</v>
      </c>
    </row>
    <row r="2383" spans="2:11" x14ac:dyDescent="0.3">
      <c r="B2383" s="63">
        <v>43915</v>
      </c>
      <c r="C2383" s="66" t="s">
        <v>244</v>
      </c>
      <c r="D2383" s="65">
        <v>38.299999999999997</v>
      </c>
      <c r="E2383" s="66">
        <v>12</v>
      </c>
      <c r="F2383" s="79">
        <f>tblGem[[#This Row],[Aantal]]-SUMIFS(tblGem[Aantal],tblGem[Datum],tblGem[[#This Row],[Datum]]-1,tblGem[Plaats],tblGem[[#This Row],[Plaats]])</f>
        <v>1</v>
      </c>
      <c r="G2383" s="59" t="str">
        <f>INDEX(tblGemProv[Grootte],MATCH(tblGem[[#This Row],[Plaats]],tblGemProv[Gemeentenaam],0))</f>
        <v>Klein</v>
      </c>
      <c r="H2383" s="59" t="str">
        <f>INDEX(tblGemProv[Provincie],MATCH(tblGem[[#This Row],[Plaats]],tblGemProv[Gemeentenaam],0))</f>
        <v>Gelderland</v>
      </c>
      <c r="I2383" s="68">
        <f>INDEX(tblGemProv[InwonerAantal],MATCH(tblGem[[#This Row],[Plaats]],tblGemProv[Gemeentenaam],0))</f>
        <v>31338</v>
      </c>
      <c r="J2383" s="69">
        <f>tblGem[[#This Row],[Aantal]]/INDEX($N$5:$N$16,MATCH(tblGem[[#This Row],[Prov]],$M$5:$M$16,0))*100000</f>
        <v>0.58249514708730588</v>
      </c>
      <c r="K2383" s="69">
        <f>tblGem[[#This Row],[Aantal]]/tblGem[[#This Row],[Inwoners]]*100000</f>
        <v>38.292169251388088</v>
      </c>
    </row>
    <row r="2384" spans="2:11" x14ac:dyDescent="0.3">
      <c r="B2384" s="63">
        <v>43915</v>
      </c>
      <c r="C2384" s="66" t="s">
        <v>245</v>
      </c>
      <c r="D2384" s="65">
        <v>0</v>
      </c>
      <c r="E2384" s="66">
        <v>0</v>
      </c>
      <c r="F2384" s="79">
        <f>tblGem[[#This Row],[Aantal]]-SUMIFS(tblGem[Aantal],tblGem[Datum],tblGem[[#This Row],[Datum]]-1,tblGem[Plaats],tblGem[[#This Row],[Plaats]])</f>
        <v>0</v>
      </c>
      <c r="G2384" s="59" t="str">
        <f>INDEX(tblGemProv[Grootte],MATCH(tblGem[[#This Row],[Plaats]],tblGemProv[Gemeentenaam],0))</f>
        <v>Klein</v>
      </c>
      <c r="H2384" s="59" t="str">
        <f>INDEX(tblGemProv[Provincie],MATCH(tblGem[[#This Row],[Plaats]],tblGemProv[Gemeentenaam],0))</f>
        <v>Utrecht</v>
      </c>
      <c r="I2384" s="68">
        <f>INDEX(tblGemProv[InwonerAantal],MATCH(tblGem[[#This Row],[Plaats]],tblGemProv[Gemeentenaam],0))</f>
        <v>5175</v>
      </c>
      <c r="J2384" s="69">
        <f>tblGem[[#This Row],[Aantal]]/INDEX($N$5:$N$16,MATCH(tblGem[[#This Row],[Prov]],$M$5:$M$16,0))*100000</f>
        <v>0</v>
      </c>
      <c r="K2384" s="69">
        <f>tblGem[[#This Row],[Aantal]]/tblGem[[#This Row],[Inwoners]]*100000</f>
        <v>0</v>
      </c>
    </row>
    <row r="2385" spans="2:11" x14ac:dyDescent="0.3">
      <c r="B2385" s="63">
        <v>43915</v>
      </c>
      <c r="C2385" s="66" t="s">
        <v>246</v>
      </c>
      <c r="D2385" s="65">
        <v>7.7</v>
      </c>
      <c r="E2385" s="66">
        <v>1</v>
      </c>
      <c r="F2385" s="79">
        <f>tblGem[[#This Row],[Aantal]]-SUMIFS(tblGem[Aantal],tblGem[Datum],tblGem[[#This Row],[Datum]]-1,tblGem[Plaats],tblGem[[#This Row],[Plaats]])</f>
        <v>0</v>
      </c>
      <c r="G2385" s="59" t="str">
        <f>INDEX(tblGemProv[Grootte],MATCH(tblGem[[#This Row],[Plaats]],tblGemProv[Gemeentenaam],0))</f>
        <v>Klein</v>
      </c>
      <c r="H2385" s="59" t="str">
        <f>INDEX(tblGemProv[Provincie],MATCH(tblGem[[#This Row],[Plaats]],tblGemProv[Gemeentenaam],0))</f>
        <v>Noord-Brabant</v>
      </c>
      <c r="I2385" s="68">
        <f>INDEX(tblGemProv[InwonerAantal],MATCH(tblGem[[#This Row],[Plaats]],tblGemProv[Gemeentenaam],0))</f>
        <v>13040</v>
      </c>
      <c r="J2385" s="69">
        <f>tblGem[[#This Row],[Aantal]]/INDEX($N$5:$N$16,MATCH(tblGem[[#This Row],[Prov]],$M$5:$M$16,0))*100000</f>
        <v>3.955248733727118E-2</v>
      </c>
      <c r="K2385" s="69">
        <f>tblGem[[#This Row],[Aantal]]/tblGem[[#This Row],[Inwoners]]*100000</f>
        <v>7.6687116564417179</v>
      </c>
    </row>
    <row r="2386" spans="2:11" x14ac:dyDescent="0.3">
      <c r="B2386" s="63">
        <v>43915</v>
      </c>
      <c r="C2386" s="66" t="s">
        <v>247</v>
      </c>
      <c r="D2386" s="65">
        <v>41.2</v>
      </c>
      <c r="E2386" s="66">
        <v>18</v>
      </c>
      <c r="F2386" s="79">
        <f>tblGem[[#This Row],[Aantal]]-SUMIFS(tblGem[Aantal],tblGem[Datum],tblGem[[#This Row],[Datum]]-1,tblGem[Plaats],tblGem[[#This Row],[Plaats]])</f>
        <v>3</v>
      </c>
      <c r="G2386" s="59" t="str">
        <f>INDEX(tblGemProv[Grootte],MATCH(tblGem[[#This Row],[Plaats]],tblGemProv[Gemeentenaam],0))</f>
        <v>Klein</v>
      </c>
      <c r="H2386" s="59" t="str">
        <f>INDEX(tblGemProv[Provincie],MATCH(tblGem[[#This Row],[Plaats]],tblGemProv[Gemeentenaam],0))</f>
        <v>Gelderland</v>
      </c>
      <c r="I2386" s="68">
        <f>INDEX(tblGemProv[InwonerAantal],MATCH(tblGem[[#This Row],[Plaats]],tblGemProv[Gemeentenaam],0))</f>
        <v>43527</v>
      </c>
      <c r="J2386" s="69">
        <f>tblGem[[#This Row],[Aantal]]/INDEX($N$5:$N$16,MATCH(tblGem[[#This Row],[Prov]],$M$5:$M$16,0))*100000</f>
        <v>0.87374272063095881</v>
      </c>
      <c r="K2386" s="69">
        <f>tblGem[[#This Row],[Aantal]]/tblGem[[#This Row],[Inwoners]]*100000</f>
        <v>41.353642566682744</v>
      </c>
    </row>
    <row r="2387" spans="2:11" x14ac:dyDescent="0.3">
      <c r="B2387" s="63">
        <v>43915</v>
      </c>
      <c r="C2387" s="66" t="s">
        <v>248</v>
      </c>
      <c r="D2387" s="65">
        <v>5</v>
      </c>
      <c r="E2387" s="66">
        <v>1</v>
      </c>
      <c r="F2387" s="79">
        <f>tblGem[[#This Row],[Aantal]]-SUMIFS(tblGem[Aantal],tblGem[Datum],tblGem[[#This Row],[Datum]]-1,tblGem[Plaats],tblGem[[#This Row],[Plaats]])</f>
        <v>0</v>
      </c>
      <c r="G2387" s="59" t="str">
        <f>INDEX(tblGemProv[Grootte],MATCH(tblGem[[#This Row],[Plaats]],tblGemProv[Gemeentenaam],0))</f>
        <v>Klein</v>
      </c>
      <c r="H2387" s="59" t="str">
        <f>INDEX(tblGemProv[Provincie],MATCH(tblGem[[#This Row],[Plaats]],tblGemProv[Gemeentenaam],0))</f>
        <v>Utrecht</v>
      </c>
      <c r="I2387" s="68">
        <f>INDEX(tblGemProv[InwonerAantal],MATCH(tblGem[[#This Row],[Plaats]],tblGemProv[Gemeentenaam],0))</f>
        <v>19816</v>
      </c>
      <c r="J2387" s="69">
        <f>tblGem[[#This Row],[Aantal]]/INDEX($N$5:$N$16,MATCH(tblGem[[#This Row],[Prov]],$M$5:$M$16,0))*100000</f>
        <v>7.5158697589961201E-2</v>
      </c>
      <c r="K2387" s="69">
        <f>tblGem[[#This Row],[Aantal]]/tblGem[[#This Row],[Inwoners]]*100000</f>
        <v>5.0464271295922485</v>
      </c>
    </row>
    <row r="2388" spans="2:11" x14ac:dyDescent="0.3">
      <c r="B2388" s="63">
        <v>43915</v>
      </c>
      <c r="C2388" s="66" t="s">
        <v>249</v>
      </c>
      <c r="D2388" s="65">
        <v>19.5</v>
      </c>
      <c r="E2388" s="66">
        <v>9</v>
      </c>
      <c r="F2388" s="79">
        <f>tblGem[[#This Row],[Aantal]]-SUMIFS(tblGem[Aantal],tblGem[Datum],tblGem[[#This Row],[Datum]]-1,tblGem[Plaats],tblGem[[#This Row],[Plaats]])</f>
        <v>2</v>
      </c>
      <c r="G2388" s="59" t="str">
        <f>INDEX(tblGemProv[Grootte],MATCH(tblGem[[#This Row],[Plaats]],tblGemProv[Gemeentenaam],0))</f>
        <v>Klein</v>
      </c>
      <c r="H2388" s="59" t="str">
        <f>INDEX(tblGemProv[Provincie],MATCH(tblGem[[#This Row],[Plaats]],tblGemProv[Gemeentenaam],0))</f>
        <v>Zuid-Holland</v>
      </c>
      <c r="I2388" s="68">
        <f>INDEX(tblGemProv[InwonerAantal],MATCH(tblGem[[#This Row],[Plaats]],tblGemProv[Gemeentenaam],0))</f>
        <v>45789</v>
      </c>
      <c r="J2388" s="69">
        <f>tblGem[[#This Row],[Aantal]]/INDEX($N$5:$N$16,MATCH(tblGem[[#This Row],[Prov]],$M$5:$M$16,0))*100000</f>
        <v>0.24684518144492198</v>
      </c>
      <c r="K2388" s="69">
        <f>tblGem[[#This Row],[Aantal]]/tblGem[[#This Row],[Inwoners]]*100000</f>
        <v>19.65537574526633</v>
      </c>
    </row>
    <row r="2389" spans="2:11" x14ac:dyDescent="0.3">
      <c r="B2389" s="63">
        <v>43915</v>
      </c>
      <c r="C2389" s="66" t="s">
        <v>250</v>
      </c>
      <c r="D2389" s="65">
        <v>23.5</v>
      </c>
      <c r="E2389" s="66">
        <v>9</v>
      </c>
      <c r="F2389" s="79">
        <f>tblGem[[#This Row],[Aantal]]-SUMIFS(tblGem[Aantal],tblGem[Datum],tblGem[[#This Row],[Datum]]-1,tblGem[Plaats],tblGem[[#This Row],[Plaats]])</f>
        <v>5</v>
      </c>
      <c r="G2389" s="59" t="str">
        <f>INDEX(tblGemProv[Grootte],MATCH(tblGem[[#This Row],[Plaats]],tblGemProv[Gemeentenaam],0))</f>
        <v>Klein</v>
      </c>
      <c r="H2389" s="59" t="str">
        <f>INDEX(tblGemProv[Provincie],MATCH(tblGem[[#This Row],[Plaats]],tblGemProv[Gemeentenaam],0))</f>
        <v>Overijssel</v>
      </c>
      <c r="I2389" s="68">
        <f>INDEX(tblGemProv[InwonerAantal],MATCH(tblGem[[#This Row],[Plaats]],tblGemProv[Gemeentenaam],0))</f>
        <v>38097</v>
      </c>
      <c r="J2389" s="69">
        <f>tblGem[[#This Row],[Aantal]]/INDEX($N$5:$N$16,MATCH(tblGem[[#This Row],[Prov]],$M$5:$M$16,0))*100000</f>
        <v>0.7815885526803712</v>
      </c>
      <c r="K2389" s="69">
        <f>tblGem[[#This Row],[Aantal]]/tblGem[[#This Row],[Inwoners]]*100000</f>
        <v>23.623907394283016</v>
      </c>
    </row>
    <row r="2390" spans="2:11" x14ac:dyDescent="0.3">
      <c r="B2390" s="63">
        <v>43915</v>
      </c>
      <c r="C2390" s="66" t="s">
        <v>251</v>
      </c>
      <c r="D2390" s="65">
        <v>18.7</v>
      </c>
      <c r="E2390" s="66">
        <v>10</v>
      </c>
      <c r="F2390" s="79">
        <f>tblGem[[#This Row],[Aantal]]-SUMIFS(tblGem[Aantal],tblGem[Datum],tblGem[[#This Row],[Datum]]-1,tblGem[Plaats],tblGem[[#This Row],[Plaats]])</f>
        <v>2</v>
      </c>
      <c r="G2390" s="59" t="str">
        <f>INDEX(tblGemProv[Grootte],MATCH(tblGem[[#This Row],[Plaats]],tblGemProv[Gemeentenaam],0))</f>
        <v>Middelgroot</v>
      </c>
      <c r="H2390" s="59" t="str">
        <f>INDEX(tblGemProv[Provincie],MATCH(tblGem[[#This Row],[Plaats]],tblGemProv[Gemeentenaam],0))</f>
        <v>Zuid-Holland</v>
      </c>
      <c r="I2390" s="68">
        <f>INDEX(tblGemProv[InwonerAantal],MATCH(tblGem[[#This Row],[Plaats]],tblGemProv[Gemeentenaam],0))</f>
        <v>52208</v>
      </c>
      <c r="J2390" s="69">
        <f>tblGem[[#This Row],[Aantal]]/INDEX($N$5:$N$16,MATCH(tblGem[[#This Row],[Prov]],$M$5:$M$16,0))*100000</f>
        <v>0.27427242382769107</v>
      </c>
      <c r="K2390" s="69">
        <f>tblGem[[#This Row],[Aantal]]/tblGem[[#This Row],[Inwoners]]*100000</f>
        <v>19.15415262028808</v>
      </c>
    </row>
    <row r="2391" spans="2:11" x14ac:dyDescent="0.3">
      <c r="B2391" s="63">
        <v>43915</v>
      </c>
      <c r="C2391" s="66" t="s">
        <v>252</v>
      </c>
      <c r="D2391" s="65">
        <v>48.5</v>
      </c>
      <c r="E2391" s="66">
        <v>10</v>
      </c>
      <c r="F2391" s="79">
        <f>tblGem[[#This Row],[Aantal]]-SUMIFS(tblGem[Aantal],tblGem[Datum],tblGem[[#This Row],[Datum]]-1,tblGem[Plaats],tblGem[[#This Row],[Plaats]])</f>
        <v>0</v>
      </c>
      <c r="G2391" s="59" t="str">
        <f>INDEX(tblGemProv[Grootte],MATCH(tblGem[[#This Row],[Plaats]],tblGemProv[Gemeentenaam],0))</f>
        <v>Klein</v>
      </c>
      <c r="H2391" s="59" t="str">
        <f>INDEX(tblGemProv[Provincie],MATCH(tblGem[[#This Row],[Plaats]],tblGemProv[Gemeentenaam],0))</f>
        <v>Limburg</v>
      </c>
      <c r="I2391" s="68">
        <f>INDEX(tblGemProv[InwonerAantal],MATCH(tblGem[[#This Row],[Plaats]],tblGemProv[Gemeentenaam],0))</f>
        <v>20728</v>
      </c>
      <c r="J2391" s="69">
        <f>tblGem[[#This Row],[Aantal]]/INDEX($N$5:$N$16,MATCH(tblGem[[#This Row],[Prov]],$M$5:$M$16,0))*100000</f>
        <v>0.8950964824498433</v>
      </c>
      <c r="K2391" s="69">
        <f>tblGem[[#This Row],[Aantal]]/tblGem[[#This Row],[Inwoners]]*100000</f>
        <v>48.243921265920498</v>
      </c>
    </row>
    <row r="2392" spans="2:11" x14ac:dyDescent="0.3">
      <c r="B2392" s="63">
        <v>43915</v>
      </c>
      <c r="C2392" s="66" t="s">
        <v>253</v>
      </c>
      <c r="D2392" s="65">
        <v>48.1</v>
      </c>
      <c r="E2392" s="66">
        <v>28</v>
      </c>
      <c r="F2392" s="79">
        <f>tblGem[[#This Row],[Aantal]]-SUMIFS(tblGem[Aantal],tblGem[Datum],tblGem[[#This Row],[Datum]]-1,tblGem[Plaats],tblGem[[#This Row],[Plaats]])</f>
        <v>2</v>
      </c>
      <c r="G2392" s="59" t="str">
        <f>INDEX(tblGemProv[Grootte],MATCH(tblGem[[#This Row],[Plaats]],tblGemProv[Gemeentenaam],0))</f>
        <v>Middelgroot</v>
      </c>
      <c r="H2392" s="59" t="str">
        <f>INDEX(tblGemProv[Provincie],MATCH(tblGem[[#This Row],[Plaats]],tblGemProv[Gemeentenaam],0))</f>
        <v>Limburg</v>
      </c>
      <c r="I2392" s="68">
        <f>INDEX(tblGemProv[InwonerAantal],MATCH(tblGem[[#This Row],[Plaats]],tblGemProv[Gemeentenaam],0))</f>
        <v>57761</v>
      </c>
      <c r="J2392" s="69">
        <f>tblGem[[#This Row],[Aantal]]/INDEX($N$5:$N$16,MATCH(tblGem[[#This Row],[Prov]],$M$5:$M$16,0))*100000</f>
        <v>2.5062701508595615</v>
      </c>
      <c r="K2392" s="69">
        <f>tblGem[[#This Row],[Aantal]]/tblGem[[#This Row],[Inwoners]]*100000</f>
        <v>48.475615034365745</v>
      </c>
    </row>
    <row r="2393" spans="2:11" x14ac:dyDescent="0.3">
      <c r="B2393" s="63">
        <v>43915</v>
      </c>
      <c r="C2393" s="66" t="s">
        <v>254</v>
      </c>
      <c r="D2393" s="65">
        <v>26</v>
      </c>
      <c r="E2393" s="66">
        <v>20</v>
      </c>
      <c r="F2393" s="79">
        <f>tblGem[[#This Row],[Aantal]]-SUMIFS(tblGem[Aantal],tblGem[Datum],tblGem[[#This Row],[Datum]]-1,tblGem[Plaats],tblGem[[#This Row],[Plaats]])</f>
        <v>2</v>
      </c>
      <c r="G2393" s="59" t="str">
        <f>INDEX(tblGemProv[Grootte],MATCH(tblGem[[#This Row],[Plaats]],tblGemProv[Gemeentenaam],0))</f>
        <v>Middelgroot</v>
      </c>
      <c r="H2393" s="59" t="str">
        <f>INDEX(tblGemProv[Provincie],MATCH(tblGem[[#This Row],[Plaats]],tblGemProv[Gemeentenaam],0))</f>
        <v>Noord-Brabant</v>
      </c>
      <c r="I2393" s="68">
        <f>INDEX(tblGemProv[InwonerAantal],MATCH(tblGem[[#This Row],[Plaats]],tblGemProv[Gemeentenaam],0))</f>
        <v>77000</v>
      </c>
      <c r="J2393" s="69">
        <f>tblGem[[#This Row],[Aantal]]/INDEX($N$5:$N$16,MATCH(tblGem[[#This Row],[Prov]],$M$5:$M$16,0))*100000</f>
        <v>0.79104974674542361</v>
      </c>
      <c r="K2393" s="69">
        <f>tblGem[[#This Row],[Aantal]]/tblGem[[#This Row],[Inwoners]]*100000</f>
        <v>25.974025974025974</v>
      </c>
    </row>
    <row r="2394" spans="2:11" x14ac:dyDescent="0.3">
      <c r="B2394" s="63">
        <v>43915</v>
      </c>
      <c r="C2394" s="66" t="s">
        <v>255</v>
      </c>
      <c r="D2394" s="65">
        <v>28.9</v>
      </c>
      <c r="E2394" s="66">
        <v>186</v>
      </c>
      <c r="F2394" s="79">
        <f>tblGem[[#This Row],[Aantal]]-SUMIFS(tblGem[Aantal],tblGem[Datum],tblGem[[#This Row],[Datum]]-1,tblGem[Plaats],tblGem[[#This Row],[Plaats]])</f>
        <v>23</v>
      </c>
      <c r="G2394" s="59" t="str">
        <f>INDEX(tblGemProv[Grootte],MATCH(tblGem[[#This Row],[Plaats]],tblGemProv[Gemeentenaam],0))</f>
        <v>Groot</v>
      </c>
      <c r="H2394" s="59" t="str">
        <f>INDEX(tblGemProv[Provincie],MATCH(tblGem[[#This Row],[Plaats]],tblGemProv[Gemeentenaam],0))</f>
        <v>Zuid-Holland</v>
      </c>
      <c r="I2394" s="68">
        <f>INDEX(tblGemProv[InwonerAantal],MATCH(tblGem[[#This Row],[Plaats]],tblGemProv[Gemeentenaam],0))</f>
        <v>638712</v>
      </c>
      <c r="J2394" s="69">
        <f>tblGem[[#This Row],[Aantal]]/INDEX($N$5:$N$16,MATCH(tblGem[[#This Row],[Prov]],$M$5:$M$16,0))*100000</f>
        <v>5.1014670831950548</v>
      </c>
      <c r="K2394" s="69">
        <f>tblGem[[#This Row],[Aantal]]/tblGem[[#This Row],[Inwoners]]*100000</f>
        <v>29.121106226280389</v>
      </c>
    </row>
    <row r="2395" spans="2:11" x14ac:dyDescent="0.3">
      <c r="B2395" s="63">
        <v>43915</v>
      </c>
      <c r="C2395" s="66" t="s">
        <v>256</v>
      </c>
      <c r="D2395" s="65">
        <v>120.9</v>
      </c>
      <c r="E2395" s="66">
        <v>2</v>
      </c>
      <c r="F2395" s="79">
        <f>tblGem[[#This Row],[Aantal]]-SUMIFS(tblGem[Aantal],tblGem[Datum],tblGem[[#This Row],[Datum]]-1,tblGem[Plaats],tblGem[[#This Row],[Plaats]])</f>
        <v>0</v>
      </c>
      <c r="G2395" s="59" t="str">
        <f>INDEX(tblGemProv[Grootte],MATCH(tblGem[[#This Row],[Plaats]],tblGemProv[Gemeentenaam],0))</f>
        <v>Klein</v>
      </c>
      <c r="H2395" s="59" t="str">
        <f>INDEX(tblGemProv[Provincie],MATCH(tblGem[[#This Row],[Plaats]],tblGemProv[Gemeentenaam],0))</f>
        <v>Gelderland</v>
      </c>
      <c r="I2395" s="68">
        <f>INDEX(tblGemProv[InwonerAantal],MATCH(tblGem[[#This Row],[Plaats]],tblGemProv[Gemeentenaam],0))</f>
        <v>1575</v>
      </c>
      <c r="J2395" s="69">
        <f>tblGem[[#This Row],[Aantal]]/INDEX($N$5:$N$16,MATCH(tblGem[[#This Row],[Prov]],$M$5:$M$16,0))*100000</f>
        <v>9.7082524514550975E-2</v>
      </c>
      <c r="K2395" s="69">
        <f>tblGem[[#This Row],[Aantal]]/tblGem[[#This Row],[Inwoners]]*100000</f>
        <v>126.98412698412699</v>
      </c>
    </row>
    <row r="2396" spans="2:11" x14ac:dyDescent="0.3">
      <c r="B2396" s="63">
        <v>43915</v>
      </c>
      <c r="C2396" s="66" t="s">
        <v>257</v>
      </c>
      <c r="D2396" s="65">
        <v>26.6</v>
      </c>
      <c r="E2396" s="66">
        <v>6</v>
      </c>
      <c r="F2396" s="79">
        <f>tblGem[[#This Row],[Aantal]]-SUMIFS(tblGem[Aantal],tblGem[Datum],tblGem[[#This Row],[Datum]]-1,tblGem[Plaats],tblGem[[#This Row],[Plaats]])</f>
        <v>0</v>
      </c>
      <c r="G2396" s="59" t="str">
        <f>INDEX(tblGemProv[Grootte],MATCH(tblGem[[#This Row],[Plaats]],tblGemProv[Gemeentenaam],0))</f>
        <v>Klein</v>
      </c>
      <c r="H2396" s="59" t="str">
        <f>INDEX(tblGemProv[Provincie],MATCH(tblGem[[#This Row],[Plaats]],tblGemProv[Gemeentenaam],0))</f>
        <v>Noord-Brabant</v>
      </c>
      <c r="I2396" s="68">
        <f>INDEX(tblGemProv[InwonerAantal],MATCH(tblGem[[#This Row],[Plaats]],tblGemProv[Gemeentenaam],0))</f>
        <v>22401</v>
      </c>
      <c r="J2396" s="69">
        <f>tblGem[[#This Row],[Aantal]]/INDEX($N$5:$N$16,MATCH(tblGem[[#This Row],[Prov]],$M$5:$M$16,0))*100000</f>
        <v>0.23731492402362706</v>
      </c>
      <c r="K2396" s="69">
        <f>tblGem[[#This Row],[Aantal]]/tblGem[[#This Row],[Inwoners]]*100000</f>
        <v>26.784518548279099</v>
      </c>
    </row>
    <row r="2397" spans="2:11" x14ac:dyDescent="0.3">
      <c r="B2397" s="63">
        <v>43915</v>
      </c>
      <c r="C2397" s="66" t="s">
        <v>258</v>
      </c>
      <c r="D2397" s="65">
        <v>23.6</v>
      </c>
      <c r="E2397" s="66">
        <v>11</v>
      </c>
      <c r="F2397" s="79">
        <f>tblGem[[#This Row],[Aantal]]-SUMIFS(tblGem[Aantal],tblGem[Datum],tblGem[[#This Row],[Datum]]-1,tblGem[Plaats],tblGem[[#This Row],[Plaats]])</f>
        <v>1</v>
      </c>
      <c r="G2397" s="59" t="str">
        <f>INDEX(tblGemProv[Grootte],MATCH(tblGem[[#This Row],[Plaats]],tblGemProv[Gemeentenaam],0))</f>
        <v>Klein</v>
      </c>
      <c r="H2397" s="59" t="str">
        <f>INDEX(tblGemProv[Provincie],MATCH(tblGem[[#This Row],[Plaats]],tblGemProv[Gemeentenaam],0))</f>
        <v>Noord-Holland</v>
      </c>
      <c r="I2397" s="68">
        <f>INDEX(tblGemProv[InwonerAantal],MATCH(tblGem[[#This Row],[Plaats]],tblGemProv[Gemeentenaam],0))</f>
        <v>46379</v>
      </c>
      <c r="J2397" s="69">
        <f>tblGem[[#This Row],[Aantal]]/INDEX($N$5:$N$16,MATCH(tblGem[[#This Row],[Prov]],$M$5:$M$16,0))*100000</f>
        <v>0.38853030289115992</v>
      </c>
      <c r="K2397" s="69">
        <f>tblGem[[#This Row],[Aantal]]/tblGem[[#This Row],[Inwoners]]*100000</f>
        <v>23.71763082429548</v>
      </c>
    </row>
    <row r="2398" spans="2:11" x14ac:dyDescent="0.3">
      <c r="B2398" s="63">
        <v>43915</v>
      </c>
      <c r="C2398" s="66" t="s">
        <v>259</v>
      </c>
      <c r="D2398" s="65">
        <v>20.3</v>
      </c>
      <c r="E2398" s="66">
        <v>2</v>
      </c>
      <c r="F2398" s="79">
        <f>tblGem[[#This Row],[Aantal]]-SUMIFS(tblGem[Aantal],tblGem[Datum],tblGem[[#This Row],[Datum]]-1,tblGem[Plaats],tblGem[[#This Row],[Plaats]])</f>
        <v>0</v>
      </c>
      <c r="G2398" s="59" t="str">
        <f>INDEX(tblGemProv[Grootte],MATCH(tblGem[[#This Row],[Plaats]],tblGemProv[Gemeentenaam],0))</f>
        <v>Klein</v>
      </c>
      <c r="H2398" s="59" t="str">
        <f>INDEX(tblGemProv[Provincie],MATCH(tblGem[[#This Row],[Plaats]],tblGemProv[Gemeentenaam],0))</f>
        <v>Gelderland</v>
      </c>
      <c r="I2398" s="68">
        <f>INDEX(tblGemProv[InwonerAantal],MATCH(tblGem[[#This Row],[Plaats]],tblGemProv[Gemeentenaam],0))</f>
        <v>9751</v>
      </c>
      <c r="J2398" s="69">
        <f>tblGem[[#This Row],[Aantal]]/INDEX($N$5:$N$16,MATCH(tblGem[[#This Row],[Prov]],$M$5:$M$16,0))*100000</f>
        <v>9.7082524514550975E-2</v>
      </c>
      <c r="K2398" s="69">
        <f>tblGem[[#This Row],[Aantal]]/tblGem[[#This Row],[Inwoners]]*100000</f>
        <v>20.510716849553891</v>
      </c>
    </row>
    <row r="2399" spans="2:11" x14ac:dyDescent="0.3">
      <c r="B2399" s="63">
        <v>43915</v>
      </c>
      <c r="C2399" s="66" t="s">
        <v>260</v>
      </c>
      <c r="D2399" s="65">
        <v>17.899999999999999</v>
      </c>
      <c r="E2399" s="66">
        <v>14</v>
      </c>
      <c r="F2399" s="79">
        <f>tblGem[[#This Row],[Aantal]]-SUMIFS(tblGem[Aantal],tblGem[Datum],tblGem[[#This Row],[Datum]]-1,tblGem[Plaats],tblGem[[#This Row],[Plaats]])</f>
        <v>4</v>
      </c>
      <c r="G2399" s="59" t="str">
        <f>INDEX(tblGemProv[Grootte],MATCH(tblGem[[#This Row],[Plaats]],tblGemProv[Gemeentenaam],0))</f>
        <v>Middelgroot</v>
      </c>
      <c r="H2399" s="59" t="str">
        <f>INDEX(tblGemProv[Provincie],MATCH(tblGem[[#This Row],[Plaats]],tblGemProv[Gemeentenaam],0))</f>
        <v>Zuid-Holland</v>
      </c>
      <c r="I2399" s="68">
        <f>INDEX(tblGemProv[InwonerAantal],MATCH(tblGem[[#This Row],[Plaats]],tblGemProv[Gemeentenaam],0))</f>
        <v>77907</v>
      </c>
      <c r="J2399" s="69">
        <f>tblGem[[#This Row],[Aantal]]/INDEX($N$5:$N$16,MATCH(tblGem[[#This Row],[Prov]],$M$5:$M$16,0))*100000</f>
        <v>0.38398139335876752</v>
      </c>
      <c r="K2399" s="69">
        <f>tblGem[[#This Row],[Aantal]]/tblGem[[#This Row],[Inwoners]]*100000</f>
        <v>17.970143889509288</v>
      </c>
    </row>
    <row r="2400" spans="2:11" x14ac:dyDescent="0.3">
      <c r="B2400" s="63">
        <v>43915</v>
      </c>
      <c r="C2400" s="66" t="s">
        <v>261</v>
      </c>
      <c r="D2400" s="65">
        <v>0</v>
      </c>
      <c r="E2400" s="66">
        <v>0</v>
      </c>
      <c r="F2400" s="79">
        <f>tblGem[[#This Row],[Aantal]]-SUMIFS(tblGem[Aantal],tblGem[Datum],tblGem[[#This Row],[Datum]]-1,tblGem[Plaats],tblGem[[#This Row],[Plaats]])</f>
        <v>0</v>
      </c>
      <c r="G2400" s="59" t="str">
        <f>INDEX(tblGemProv[Grootte],MATCH(tblGem[[#This Row],[Plaats]],tblGemProv[Gemeentenaam],0))</f>
        <v>Klein</v>
      </c>
      <c r="H2400" s="59" t="str">
        <f>INDEX(tblGemProv[Provincie],MATCH(tblGem[[#This Row],[Plaats]],tblGemProv[Gemeentenaam],0))</f>
        <v>Friesland</v>
      </c>
      <c r="I2400" s="68">
        <f>INDEX(tblGemProv[InwonerAantal],MATCH(tblGem[[#This Row],[Plaats]],tblGemProv[Gemeentenaam],0))</f>
        <v>932</v>
      </c>
      <c r="J2400" s="69">
        <f>tblGem[[#This Row],[Aantal]]/INDEX($N$5:$N$16,MATCH(tblGem[[#This Row],[Prov]],$M$5:$M$16,0))*100000</f>
        <v>0</v>
      </c>
      <c r="K2400" s="69">
        <f>tblGem[[#This Row],[Aantal]]/tblGem[[#This Row],[Inwoners]]*100000</f>
        <v>0</v>
      </c>
    </row>
    <row r="2401" spans="2:11" x14ac:dyDescent="0.3">
      <c r="B2401" s="63">
        <v>43915</v>
      </c>
      <c r="C2401" s="66" t="s">
        <v>262</v>
      </c>
      <c r="D2401" s="65">
        <v>17.8</v>
      </c>
      <c r="E2401" s="66">
        <v>6</v>
      </c>
      <c r="F2401" s="79">
        <f>tblGem[[#This Row],[Aantal]]-SUMIFS(tblGem[Aantal],tblGem[Datum],tblGem[[#This Row],[Datum]]-1,tblGem[Plaats],tblGem[[#This Row],[Plaats]])</f>
        <v>3</v>
      </c>
      <c r="G2401" s="59" t="str">
        <f>INDEX(tblGemProv[Grootte],MATCH(tblGem[[#This Row],[Plaats]],tblGemProv[Gemeentenaam],0))</f>
        <v>Klein</v>
      </c>
      <c r="H2401" s="59" t="str">
        <f>INDEX(tblGemProv[Provincie],MATCH(tblGem[[#This Row],[Plaats]],tblGemProv[Gemeentenaam],0))</f>
        <v>Zeeland</v>
      </c>
      <c r="I2401" s="68">
        <f>INDEX(tblGemProv[InwonerAantal],MATCH(tblGem[[#This Row],[Plaats]],tblGemProv[Gemeentenaam],0))</f>
        <v>33687</v>
      </c>
      <c r="J2401" s="69">
        <f>tblGem[[#This Row],[Aantal]]/INDEX($N$5:$N$16,MATCH(tblGem[[#This Row],[Prov]],$M$5:$M$16,0))*100000</f>
        <v>1.569431656482799</v>
      </c>
      <c r="K2401" s="69">
        <f>tblGem[[#This Row],[Aantal]]/tblGem[[#This Row],[Inwoners]]*100000</f>
        <v>17.81102502449016</v>
      </c>
    </row>
    <row r="2402" spans="2:11" x14ac:dyDescent="0.3">
      <c r="B2402" s="63">
        <v>43915</v>
      </c>
      <c r="C2402" s="66" t="s">
        <v>263</v>
      </c>
      <c r="D2402" s="65">
        <v>76.099999999999994</v>
      </c>
      <c r="E2402" s="66">
        <v>8</v>
      </c>
      <c r="F2402" s="79">
        <f>tblGem[[#This Row],[Aantal]]-SUMIFS(tblGem[Aantal],tblGem[Datum],tblGem[[#This Row],[Datum]]-1,tblGem[Plaats],tblGem[[#This Row],[Plaats]])</f>
        <v>1</v>
      </c>
      <c r="G2402" s="59" t="str">
        <f>INDEX(tblGemProv[Grootte],MATCH(tblGem[[#This Row],[Plaats]],tblGemProv[Gemeentenaam],0))</f>
        <v>Klein</v>
      </c>
      <c r="H2402" s="59" t="str">
        <f>INDEX(tblGemProv[Provincie],MATCH(tblGem[[#This Row],[Plaats]],tblGemProv[Gemeentenaam],0))</f>
        <v>Limburg</v>
      </c>
      <c r="I2402" s="68">
        <f>INDEX(tblGemProv[InwonerAantal],MATCH(tblGem[[#This Row],[Plaats]],tblGemProv[Gemeentenaam],0))</f>
        <v>10561</v>
      </c>
      <c r="J2402" s="69">
        <f>tblGem[[#This Row],[Aantal]]/INDEX($N$5:$N$16,MATCH(tblGem[[#This Row],[Prov]],$M$5:$M$16,0))*100000</f>
        <v>0.71607718595987457</v>
      </c>
      <c r="K2402" s="69">
        <f>tblGem[[#This Row],[Aantal]]/tblGem[[#This Row],[Inwoners]]*100000</f>
        <v>75.750402424012876</v>
      </c>
    </row>
    <row r="2403" spans="2:11" x14ac:dyDescent="0.3">
      <c r="B2403" s="63">
        <v>43915</v>
      </c>
      <c r="C2403" s="66" t="s">
        <v>264</v>
      </c>
      <c r="D2403" s="65">
        <v>112</v>
      </c>
      <c r="E2403" s="66">
        <v>13</v>
      </c>
      <c r="F2403" s="79">
        <f>tblGem[[#This Row],[Aantal]]-SUMIFS(tblGem[Aantal],tblGem[Datum],tblGem[[#This Row],[Datum]]-1,tblGem[Plaats],tblGem[[#This Row],[Plaats]])</f>
        <v>0</v>
      </c>
      <c r="G2403" s="59" t="str">
        <f>INDEX(tblGemProv[Grootte],MATCH(tblGem[[#This Row],[Plaats]],tblGemProv[Gemeentenaam],0))</f>
        <v>Klein</v>
      </c>
      <c r="H2403" s="59" t="str">
        <f>INDEX(tblGemProv[Provincie],MATCH(tblGem[[#This Row],[Plaats]],tblGemProv[Gemeentenaam],0))</f>
        <v>Noord-Brabant</v>
      </c>
      <c r="I2403" s="68">
        <f>INDEX(tblGemProv[InwonerAantal],MATCH(tblGem[[#This Row],[Plaats]],tblGemProv[Gemeentenaam],0))</f>
        <v>11577</v>
      </c>
      <c r="J2403" s="69">
        <f>tblGem[[#This Row],[Aantal]]/INDEX($N$5:$N$16,MATCH(tblGem[[#This Row],[Prov]],$M$5:$M$16,0))*100000</f>
        <v>0.51418233538452529</v>
      </c>
      <c r="K2403" s="69">
        <f>tblGem[[#This Row],[Aantal]]/tblGem[[#This Row],[Inwoners]]*100000</f>
        <v>112.29161268031442</v>
      </c>
    </row>
    <row r="2404" spans="2:11" x14ac:dyDescent="0.3">
      <c r="B2404" s="63">
        <v>43915</v>
      </c>
      <c r="C2404" s="66" t="s">
        <v>265</v>
      </c>
      <c r="D2404" s="65">
        <v>62.1</v>
      </c>
      <c r="E2404" s="66">
        <v>18</v>
      </c>
      <c r="F2404" s="79">
        <f>tblGem[[#This Row],[Aantal]]-SUMIFS(tblGem[Aantal],tblGem[Datum],tblGem[[#This Row],[Datum]]-1,tblGem[Plaats],tblGem[[#This Row],[Plaats]])</f>
        <v>1</v>
      </c>
      <c r="G2404" s="59" t="str">
        <f>INDEX(tblGemProv[Grootte],MATCH(tblGem[[#This Row],[Plaats]],tblGemProv[Gemeentenaam],0))</f>
        <v>Klein</v>
      </c>
      <c r="H2404" s="59" t="str">
        <f>INDEX(tblGemProv[Provincie],MATCH(tblGem[[#This Row],[Plaats]],tblGemProv[Gemeentenaam],0))</f>
        <v>Noord-Brabant</v>
      </c>
      <c r="I2404" s="68">
        <f>INDEX(tblGemProv[InwonerAantal],MATCH(tblGem[[#This Row],[Plaats]],tblGemProv[Gemeentenaam],0))</f>
        <v>28673</v>
      </c>
      <c r="J2404" s="69">
        <f>tblGem[[#This Row],[Aantal]]/INDEX($N$5:$N$16,MATCH(tblGem[[#This Row],[Prov]],$M$5:$M$16,0))*100000</f>
        <v>0.71194477207088114</v>
      </c>
      <c r="K2404" s="69">
        <f>tblGem[[#This Row],[Aantal]]/tblGem[[#This Row],[Inwoners]]*100000</f>
        <v>62.776828375126428</v>
      </c>
    </row>
    <row r="2405" spans="2:11" x14ac:dyDescent="0.3">
      <c r="B2405" s="63">
        <v>43915</v>
      </c>
      <c r="C2405" s="66" t="s">
        <v>266</v>
      </c>
      <c r="D2405" s="65">
        <v>92.8</v>
      </c>
      <c r="E2405" s="66">
        <v>86</v>
      </c>
      <c r="F2405" s="79">
        <f>tblGem[[#This Row],[Aantal]]-SUMIFS(tblGem[Aantal],tblGem[Datum],tblGem[[#This Row],[Datum]]-1,tblGem[Plaats],tblGem[[#This Row],[Plaats]])</f>
        <v>2</v>
      </c>
      <c r="G2405" s="59" t="str">
        <f>INDEX(tblGemProv[Grootte],MATCH(tblGem[[#This Row],[Plaats]],tblGemProv[Gemeentenaam],0))</f>
        <v>Middelgroot</v>
      </c>
      <c r="H2405" s="59" t="str">
        <f>INDEX(tblGemProv[Provincie],MATCH(tblGem[[#This Row],[Plaats]],tblGemProv[Gemeentenaam],0))</f>
        <v>Limburg</v>
      </c>
      <c r="I2405" s="68">
        <f>INDEX(tblGemProv[InwonerAantal],MATCH(tblGem[[#This Row],[Plaats]],tblGemProv[Gemeentenaam],0))</f>
        <v>92956</v>
      </c>
      <c r="J2405" s="69">
        <f>tblGem[[#This Row],[Aantal]]/INDEX($N$5:$N$16,MATCH(tblGem[[#This Row],[Prov]],$M$5:$M$16,0))*100000</f>
        <v>7.6978297490686529</v>
      </c>
      <c r="K2405" s="69">
        <f>tblGem[[#This Row],[Aantal]]/tblGem[[#This Row],[Inwoners]]*100000</f>
        <v>92.516889711261243</v>
      </c>
    </row>
    <row r="2406" spans="2:11" x14ac:dyDescent="0.3">
      <c r="B2406" s="63">
        <v>43915</v>
      </c>
      <c r="C2406" s="66" t="s">
        <v>267</v>
      </c>
      <c r="D2406" s="65">
        <v>20</v>
      </c>
      <c r="E2406" s="66">
        <v>5</v>
      </c>
      <c r="F2406" s="79">
        <f>tblGem[[#This Row],[Aantal]]-SUMIFS(tblGem[Aantal],tblGem[Datum],tblGem[[#This Row],[Datum]]-1,tblGem[Plaats],tblGem[[#This Row],[Plaats]])</f>
        <v>1</v>
      </c>
      <c r="G2406" s="59" t="str">
        <f>INDEX(tblGemProv[Grootte],MATCH(tblGem[[#This Row],[Plaats]],tblGemProv[Gemeentenaam],0))</f>
        <v>Klein</v>
      </c>
      <c r="H2406" s="59" t="str">
        <f>INDEX(tblGemProv[Provincie],MATCH(tblGem[[#This Row],[Plaats]],tblGemProv[Gemeentenaam],0))</f>
        <v>Zuid-Holland</v>
      </c>
      <c r="I2406" s="68">
        <f>INDEX(tblGemProv[InwonerAantal],MATCH(tblGem[[#This Row],[Plaats]],tblGemProv[Gemeentenaam],0))</f>
        <v>25020</v>
      </c>
      <c r="J2406" s="69">
        <f>tblGem[[#This Row],[Aantal]]/INDEX($N$5:$N$16,MATCH(tblGem[[#This Row],[Prov]],$M$5:$M$16,0))*100000</f>
        <v>0.13713621191384553</v>
      </c>
      <c r="K2406" s="69">
        <f>tblGem[[#This Row],[Aantal]]/tblGem[[#This Row],[Inwoners]]*100000</f>
        <v>19.984012789768187</v>
      </c>
    </row>
    <row r="2407" spans="2:11" x14ac:dyDescent="0.3">
      <c r="B2407" s="63">
        <v>43915</v>
      </c>
      <c r="C2407" s="66" t="s">
        <v>268</v>
      </c>
      <c r="D2407" s="65">
        <v>21.4</v>
      </c>
      <c r="E2407" s="66">
        <v>5</v>
      </c>
      <c r="F2407" s="79">
        <f>tblGem[[#This Row],[Aantal]]-SUMIFS(tblGem[Aantal],tblGem[Datum],tblGem[[#This Row],[Datum]]-1,tblGem[Plaats],tblGem[[#This Row],[Plaats]])</f>
        <v>0</v>
      </c>
      <c r="G2407" s="59" t="str">
        <f>INDEX(tblGemProv[Grootte],MATCH(tblGem[[#This Row],[Plaats]],tblGemProv[Gemeentenaam],0))</f>
        <v>Klein</v>
      </c>
      <c r="H2407" s="59" t="str">
        <f>INDEX(tblGemProv[Provincie],MATCH(tblGem[[#This Row],[Plaats]],tblGemProv[Gemeentenaam],0))</f>
        <v>Zeeland</v>
      </c>
      <c r="I2407" s="68">
        <f>INDEX(tblGemProv[InwonerAantal],MATCH(tblGem[[#This Row],[Plaats]],tblGemProv[Gemeentenaam],0))</f>
        <v>23526</v>
      </c>
      <c r="J2407" s="69">
        <f>tblGem[[#This Row],[Aantal]]/INDEX($N$5:$N$16,MATCH(tblGem[[#This Row],[Prov]],$M$5:$M$16,0))*100000</f>
        <v>1.307859713735666</v>
      </c>
      <c r="K2407" s="69">
        <f>tblGem[[#This Row],[Aantal]]/tblGem[[#This Row],[Inwoners]]*100000</f>
        <v>21.253081696846042</v>
      </c>
    </row>
    <row r="2408" spans="2:11" x14ac:dyDescent="0.3">
      <c r="B2408" s="63">
        <v>43915</v>
      </c>
      <c r="C2408" s="66" t="s">
        <v>269</v>
      </c>
      <c r="D2408" s="65">
        <v>7.2</v>
      </c>
      <c r="E2408" s="66">
        <v>4</v>
      </c>
      <c r="F2408" s="79">
        <f>tblGem[[#This Row],[Aantal]]-SUMIFS(tblGem[Aantal],tblGem[Datum],tblGem[[#This Row],[Datum]]-1,tblGem[Plaats],tblGem[[#This Row],[Plaats]])</f>
        <v>1</v>
      </c>
      <c r="G2408" s="59" t="str">
        <f>INDEX(tblGemProv[Grootte],MATCH(tblGem[[#This Row],[Plaats]],tblGemProv[Gemeentenaam],0))</f>
        <v>Middelgroot</v>
      </c>
      <c r="H2408" s="59" t="str">
        <f>INDEX(tblGemProv[Provincie],MATCH(tblGem[[#This Row],[Plaats]],tblGemProv[Gemeentenaam],0))</f>
        <v>Friesland</v>
      </c>
      <c r="I2408" s="68">
        <f>INDEX(tblGemProv[InwonerAantal],MATCH(tblGem[[#This Row],[Plaats]],tblGemProv[Gemeentenaam],0))</f>
        <v>55889</v>
      </c>
      <c r="J2408" s="69">
        <f>tblGem[[#This Row],[Aantal]]/INDEX($N$5:$N$16,MATCH(tblGem[[#This Row],[Prov]],$M$5:$M$16,0))*100000</f>
        <v>0.61798204144187574</v>
      </c>
      <c r="K2408" s="69">
        <f>tblGem[[#This Row],[Aantal]]/tblGem[[#This Row],[Inwoners]]*100000</f>
        <v>7.1570434253609827</v>
      </c>
    </row>
    <row r="2409" spans="2:11" x14ac:dyDescent="0.3">
      <c r="B2409" s="63">
        <v>43915</v>
      </c>
      <c r="C2409" s="66" t="s">
        <v>270</v>
      </c>
      <c r="D2409" s="65">
        <v>45.5</v>
      </c>
      <c r="E2409" s="66">
        <v>21</v>
      </c>
      <c r="F2409" s="79">
        <f>tblGem[[#This Row],[Aantal]]-SUMIFS(tblGem[Aantal],tblGem[Datum],tblGem[[#This Row],[Datum]]-1,tblGem[Plaats],tblGem[[#This Row],[Plaats]])</f>
        <v>1</v>
      </c>
      <c r="G2409" s="59" t="str">
        <f>INDEX(tblGemProv[Grootte],MATCH(tblGem[[#This Row],[Plaats]],tblGemProv[Gemeentenaam],0))</f>
        <v>Klein</v>
      </c>
      <c r="H2409" s="59" t="str">
        <f>INDEX(tblGemProv[Provincie],MATCH(tblGem[[#This Row],[Plaats]],tblGemProv[Gemeentenaam],0))</f>
        <v>Utrecht</v>
      </c>
      <c r="I2409" s="68">
        <f>INDEX(tblGemProv[InwonerAantal],MATCH(tblGem[[#This Row],[Plaats]],tblGemProv[Gemeentenaam],0))</f>
        <v>46089</v>
      </c>
      <c r="J2409" s="69">
        <f>tblGem[[#This Row],[Aantal]]/INDEX($N$5:$N$16,MATCH(tblGem[[#This Row],[Prov]],$M$5:$M$16,0))*100000</f>
        <v>1.5783326493891854</v>
      </c>
      <c r="K2409" s="69">
        <f>tblGem[[#This Row],[Aantal]]/tblGem[[#This Row],[Inwoners]]*100000</f>
        <v>45.564017444509538</v>
      </c>
    </row>
    <row r="2410" spans="2:11" x14ac:dyDescent="0.3">
      <c r="B2410" s="63">
        <v>43915</v>
      </c>
      <c r="C2410" s="66" t="s">
        <v>271</v>
      </c>
      <c r="D2410" s="65">
        <v>51.8</v>
      </c>
      <c r="E2410" s="66">
        <v>10</v>
      </c>
      <c r="F2410" s="79">
        <f>tblGem[[#This Row],[Aantal]]-SUMIFS(tblGem[Aantal],tblGem[Datum],tblGem[[#This Row],[Datum]]-1,tblGem[Plaats],tblGem[[#This Row],[Plaats]])</f>
        <v>3</v>
      </c>
      <c r="G2410" s="59" t="str">
        <f>INDEX(tblGemProv[Grootte],MATCH(tblGem[[#This Row],[Plaats]],tblGemProv[Gemeentenaam],0))</f>
        <v>Klein</v>
      </c>
      <c r="H2410" s="59" t="str">
        <f>INDEX(tblGemProv[Provincie],MATCH(tblGem[[#This Row],[Plaats]],tblGemProv[Gemeentenaam],0))</f>
        <v>Noord-Brabant</v>
      </c>
      <c r="I2410" s="68">
        <f>INDEX(tblGemProv[InwonerAantal],MATCH(tblGem[[#This Row],[Plaats]],tblGemProv[Gemeentenaam],0))</f>
        <v>19120</v>
      </c>
      <c r="J2410" s="69">
        <f>tblGem[[#This Row],[Aantal]]/INDEX($N$5:$N$16,MATCH(tblGem[[#This Row],[Prov]],$M$5:$M$16,0))*100000</f>
        <v>0.3955248733727118</v>
      </c>
      <c r="K2410" s="69">
        <f>tblGem[[#This Row],[Aantal]]/tblGem[[#This Row],[Inwoners]]*100000</f>
        <v>52.30125523012552</v>
      </c>
    </row>
    <row r="2411" spans="2:11" x14ac:dyDescent="0.3">
      <c r="B2411" s="63">
        <v>43915</v>
      </c>
      <c r="C2411" s="66" t="s">
        <v>272</v>
      </c>
      <c r="D2411" s="65">
        <v>88.7</v>
      </c>
      <c r="E2411" s="66">
        <v>15</v>
      </c>
      <c r="F2411" s="79">
        <f>tblGem[[#This Row],[Aantal]]-SUMIFS(tblGem[Aantal],tblGem[Datum],tblGem[[#This Row],[Datum]]-1,tblGem[Plaats],tblGem[[#This Row],[Plaats]])</f>
        <v>2</v>
      </c>
      <c r="G2411" s="59" t="str">
        <f>INDEX(tblGemProv[Grootte],MATCH(tblGem[[#This Row],[Plaats]],tblGemProv[Gemeentenaam],0))</f>
        <v>Klein</v>
      </c>
      <c r="H2411" s="59" t="str">
        <f>INDEX(tblGemProv[Provincie],MATCH(tblGem[[#This Row],[Plaats]],tblGemProv[Gemeentenaam],0))</f>
        <v>Noord-Brabant</v>
      </c>
      <c r="I2411" s="68">
        <f>INDEX(tblGemProv[InwonerAantal],MATCH(tblGem[[#This Row],[Plaats]],tblGemProv[Gemeentenaam],0))</f>
        <v>16753</v>
      </c>
      <c r="J2411" s="69">
        <f>tblGem[[#This Row],[Aantal]]/INDEX($N$5:$N$16,MATCH(tblGem[[#This Row],[Prov]],$M$5:$M$16,0))*100000</f>
        <v>0.59328731005906765</v>
      </c>
      <c r="K2411" s="69">
        <f>tblGem[[#This Row],[Aantal]]/tblGem[[#This Row],[Inwoners]]*100000</f>
        <v>89.536202471199189</v>
      </c>
    </row>
    <row r="2412" spans="2:11" x14ac:dyDescent="0.3">
      <c r="B2412" s="63">
        <v>43915</v>
      </c>
      <c r="C2412" s="66" t="s">
        <v>273</v>
      </c>
      <c r="D2412" s="65">
        <v>0</v>
      </c>
      <c r="E2412" s="66">
        <v>0</v>
      </c>
      <c r="F2412" s="79">
        <f>tblGem[[#This Row],[Aantal]]-SUMIFS(tblGem[Aantal],tblGem[Datum],tblGem[[#This Row],[Datum]]-1,tblGem[Plaats],tblGem[[#This Row],[Plaats]])</f>
        <v>0</v>
      </c>
      <c r="G2412" s="59" t="str">
        <f>INDEX(tblGemProv[Grootte],MATCH(tblGem[[#This Row],[Plaats]],tblGemProv[Gemeentenaam],0))</f>
        <v>Klein</v>
      </c>
      <c r="H2412" s="59" t="str">
        <f>INDEX(tblGemProv[Provincie],MATCH(tblGem[[#This Row],[Plaats]],tblGemProv[Gemeentenaam],0))</f>
        <v>Groningen</v>
      </c>
      <c r="I2412" s="68">
        <f>INDEX(tblGemProv[InwonerAantal],MATCH(tblGem[[#This Row],[Plaats]],tblGemProv[Gemeentenaam],0))</f>
        <v>32258</v>
      </c>
      <c r="J2412" s="69">
        <f>tblGem[[#This Row],[Aantal]]/INDEX($N$5:$N$16,MATCH(tblGem[[#This Row],[Prov]],$M$5:$M$16,0))*100000</f>
        <v>0</v>
      </c>
      <c r="K2412" s="69">
        <f>tblGem[[#This Row],[Aantal]]/tblGem[[#This Row],[Inwoners]]*100000</f>
        <v>0</v>
      </c>
    </row>
    <row r="2413" spans="2:11" x14ac:dyDescent="0.3">
      <c r="B2413" s="63">
        <v>43915</v>
      </c>
      <c r="C2413" s="66" t="s">
        <v>274</v>
      </c>
      <c r="D2413" s="65">
        <v>23.5</v>
      </c>
      <c r="E2413" s="66">
        <v>4</v>
      </c>
      <c r="F2413" s="79">
        <f>tblGem[[#This Row],[Aantal]]-SUMIFS(tblGem[Aantal],tblGem[Datum],tblGem[[#This Row],[Datum]]-1,tblGem[Plaats],tblGem[[#This Row],[Plaats]])</f>
        <v>0</v>
      </c>
      <c r="G2413" s="59" t="str">
        <f>INDEX(tblGemProv[Grootte],MATCH(tblGem[[#This Row],[Plaats]],tblGemProv[Gemeentenaam],0))</f>
        <v>Klein</v>
      </c>
      <c r="H2413" s="59" t="str">
        <f>INDEX(tblGemProv[Provincie],MATCH(tblGem[[#This Row],[Plaats]],tblGemProv[Gemeentenaam],0))</f>
        <v>Overijssel</v>
      </c>
      <c r="I2413" s="68">
        <f>INDEX(tblGemProv[InwonerAantal],MATCH(tblGem[[#This Row],[Plaats]],tblGemProv[Gemeentenaam],0))</f>
        <v>16797</v>
      </c>
      <c r="J2413" s="69">
        <f>tblGem[[#This Row],[Aantal]]/INDEX($N$5:$N$16,MATCH(tblGem[[#This Row],[Prov]],$M$5:$M$16,0))*100000</f>
        <v>0.34737269008016491</v>
      </c>
      <c r="K2413" s="69">
        <f>tblGem[[#This Row],[Aantal]]/tblGem[[#This Row],[Inwoners]]*100000</f>
        <v>23.813776269571946</v>
      </c>
    </row>
    <row r="2414" spans="2:11" x14ac:dyDescent="0.3">
      <c r="B2414" s="63">
        <v>43915</v>
      </c>
      <c r="C2414" s="66" t="s">
        <v>275</v>
      </c>
      <c r="D2414" s="65">
        <v>59.9</v>
      </c>
      <c r="E2414" s="66">
        <v>13</v>
      </c>
      <c r="F2414" s="79">
        <f>tblGem[[#This Row],[Aantal]]-SUMIFS(tblGem[Aantal],tblGem[Datum],tblGem[[#This Row],[Datum]]-1,tblGem[Plaats],tblGem[[#This Row],[Plaats]])</f>
        <v>4</v>
      </c>
      <c r="G2414" s="59" t="str">
        <f>INDEX(tblGemProv[Grootte],MATCH(tblGem[[#This Row],[Plaats]],tblGemProv[Gemeentenaam],0))</f>
        <v>Klein</v>
      </c>
      <c r="H2414" s="59" t="str">
        <f>INDEX(tblGemProv[Provincie],MATCH(tblGem[[#This Row],[Plaats]],tblGemProv[Gemeentenaam],0))</f>
        <v>Noord-Holland</v>
      </c>
      <c r="I2414" s="68">
        <f>INDEX(tblGemProv[InwonerAantal],MATCH(tblGem[[#This Row],[Plaats]],tblGemProv[Gemeentenaam],0))</f>
        <v>21670</v>
      </c>
      <c r="J2414" s="69">
        <f>tblGem[[#This Row],[Aantal]]/INDEX($N$5:$N$16,MATCH(tblGem[[#This Row],[Prov]],$M$5:$M$16,0))*100000</f>
        <v>0.45917217614409817</v>
      </c>
      <c r="K2414" s="69">
        <f>tblGem[[#This Row],[Aantal]]/tblGem[[#This Row],[Inwoners]]*100000</f>
        <v>59.990770650669127</v>
      </c>
    </row>
    <row r="2415" spans="2:11" x14ac:dyDescent="0.3">
      <c r="B2415" s="63">
        <v>43915</v>
      </c>
      <c r="C2415" s="66" t="s">
        <v>276</v>
      </c>
      <c r="D2415" s="65">
        <v>43.9</v>
      </c>
      <c r="E2415" s="66">
        <v>11</v>
      </c>
      <c r="F2415" s="79">
        <f>tblGem[[#This Row],[Aantal]]-SUMIFS(tblGem[Aantal],tblGem[Datum],tblGem[[#This Row],[Datum]]-1,tblGem[Plaats],tblGem[[#This Row],[Plaats]])</f>
        <v>2</v>
      </c>
      <c r="G2415" s="59" t="str">
        <f>INDEX(tblGemProv[Grootte],MATCH(tblGem[[#This Row],[Plaats]],tblGemProv[Gemeentenaam],0))</f>
        <v>Klein</v>
      </c>
      <c r="H2415" s="59" t="str">
        <f>INDEX(tblGemProv[Provincie],MATCH(tblGem[[#This Row],[Plaats]],tblGemProv[Gemeentenaam],0))</f>
        <v>Noord-Brabant</v>
      </c>
      <c r="I2415" s="68">
        <f>INDEX(tblGemProv[InwonerAantal],MATCH(tblGem[[#This Row],[Plaats]],tblGemProv[Gemeentenaam],0))</f>
        <v>24781</v>
      </c>
      <c r="J2415" s="69">
        <f>tblGem[[#This Row],[Aantal]]/INDEX($N$5:$N$16,MATCH(tblGem[[#This Row],[Prov]],$M$5:$M$16,0))*100000</f>
        <v>0.43507736070998299</v>
      </c>
      <c r="K2415" s="69">
        <f>tblGem[[#This Row],[Aantal]]/tblGem[[#This Row],[Inwoners]]*100000</f>
        <v>44.38884629353133</v>
      </c>
    </row>
    <row r="2416" spans="2:11" x14ac:dyDescent="0.3">
      <c r="B2416" s="63">
        <v>43915</v>
      </c>
      <c r="C2416" s="66" t="s">
        <v>277</v>
      </c>
      <c r="D2416" s="65">
        <v>13.7</v>
      </c>
      <c r="E2416" s="66">
        <v>6</v>
      </c>
      <c r="F2416" s="79">
        <f>tblGem[[#This Row],[Aantal]]-SUMIFS(tblGem[Aantal],tblGem[Datum],tblGem[[#This Row],[Datum]]-1,tblGem[Plaats],tblGem[[#This Row],[Plaats]])</f>
        <v>1</v>
      </c>
      <c r="G2416" s="59" t="str">
        <f>INDEX(tblGemProv[Grootte],MATCH(tblGem[[#This Row],[Plaats]],tblGemProv[Gemeentenaam],0))</f>
        <v>Klein</v>
      </c>
      <c r="H2416" s="59" t="str">
        <f>INDEX(tblGemProv[Provincie],MATCH(tblGem[[#This Row],[Plaats]],tblGemProv[Gemeentenaam],0))</f>
        <v>Overijssel</v>
      </c>
      <c r="I2416" s="68">
        <f>INDEX(tblGemProv[InwonerAantal],MATCH(tblGem[[#This Row],[Plaats]],tblGemProv[Gemeentenaam],0))</f>
        <v>43768</v>
      </c>
      <c r="J2416" s="69">
        <f>tblGem[[#This Row],[Aantal]]/INDEX($N$5:$N$16,MATCH(tblGem[[#This Row],[Prov]],$M$5:$M$16,0))*100000</f>
        <v>0.52105903512024743</v>
      </c>
      <c r="K2416" s="69">
        <f>tblGem[[#This Row],[Aantal]]/tblGem[[#This Row],[Inwoners]]*100000</f>
        <v>13.708645585816122</v>
      </c>
    </row>
    <row r="2417" spans="2:11" x14ac:dyDescent="0.3">
      <c r="B2417" s="63">
        <v>43915</v>
      </c>
      <c r="C2417" s="66" t="s">
        <v>278</v>
      </c>
      <c r="D2417" s="65">
        <v>96.1</v>
      </c>
      <c r="E2417" s="66">
        <v>24</v>
      </c>
      <c r="F2417" s="79">
        <f>tblGem[[#This Row],[Aantal]]-SUMIFS(tblGem[Aantal],tblGem[Datum],tblGem[[#This Row],[Datum]]-1,tblGem[Plaats],tblGem[[#This Row],[Plaats]])</f>
        <v>0</v>
      </c>
      <c r="G2417" s="59" t="str">
        <f>INDEX(tblGemProv[Grootte],MATCH(tblGem[[#This Row],[Plaats]],tblGemProv[Gemeentenaam],0))</f>
        <v>Klein</v>
      </c>
      <c r="H2417" s="59" t="str">
        <f>INDEX(tblGemProv[Provincie],MATCH(tblGem[[#This Row],[Plaats]],tblGemProv[Gemeentenaam],0))</f>
        <v>Limburg</v>
      </c>
      <c r="I2417" s="68">
        <f>INDEX(tblGemProv[InwonerAantal],MATCH(tblGem[[#This Row],[Plaats]],tblGemProv[Gemeentenaam],0))</f>
        <v>24987</v>
      </c>
      <c r="J2417" s="69">
        <f>tblGem[[#This Row],[Aantal]]/INDEX($N$5:$N$16,MATCH(tblGem[[#This Row],[Prov]],$M$5:$M$16,0))*100000</f>
        <v>2.1482315578796238</v>
      </c>
      <c r="K2417" s="69">
        <f>tblGem[[#This Row],[Aantal]]/tblGem[[#This Row],[Inwoners]]*100000</f>
        <v>96.049945971905387</v>
      </c>
    </row>
    <row r="2418" spans="2:11" x14ac:dyDescent="0.3">
      <c r="B2418" s="63">
        <v>43915</v>
      </c>
      <c r="C2418" s="66" t="s">
        <v>279</v>
      </c>
      <c r="D2418" s="65">
        <v>34.200000000000003</v>
      </c>
      <c r="E2418" s="66">
        <v>22</v>
      </c>
      <c r="F2418" s="79">
        <f>tblGem[[#This Row],[Aantal]]-SUMIFS(tblGem[Aantal],tblGem[Datum],tblGem[[#This Row],[Datum]]-1,tblGem[Plaats],tblGem[[#This Row],[Plaats]])</f>
        <v>6</v>
      </c>
      <c r="G2418" s="59" t="str">
        <f>INDEX(tblGemProv[Grootte],MATCH(tblGem[[#This Row],[Plaats]],tblGemProv[Gemeentenaam],0))</f>
        <v>Middelgroot</v>
      </c>
      <c r="H2418" s="59" t="str">
        <f>INDEX(tblGemProv[Provincie],MATCH(tblGem[[#This Row],[Plaats]],tblGemProv[Gemeentenaam],0))</f>
        <v>Utrecht</v>
      </c>
      <c r="I2418" s="68">
        <f>INDEX(tblGemProv[InwonerAantal],MATCH(tblGem[[#This Row],[Plaats]],tblGemProv[Gemeentenaam],0))</f>
        <v>64513</v>
      </c>
      <c r="J2418" s="69">
        <f>tblGem[[#This Row],[Aantal]]/INDEX($N$5:$N$16,MATCH(tblGem[[#This Row],[Prov]],$M$5:$M$16,0))*100000</f>
        <v>1.6534913469791463</v>
      </c>
      <c r="K2418" s="69">
        <f>tblGem[[#This Row],[Aantal]]/tblGem[[#This Row],[Inwoners]]*100000</f>
        <v>34.101653930215612</v>
      </c>
    </row>
    <row r="2419" spans="2:11" x14ac:dyDescent="0.3">
      <c r="B2419" s="63">
        <v>43915</v>
      </c>
      <c r="C2419" s="66" t="s">
        <v>280</v>
      </c>
      <c r="D2419" s="65">
        <v>8.9</v>
      </c>
      <c r="E2419" s="66">
        <v>8</v>
      </c>
      <c r="F2419" s="79">
        <f>tblGem[[#This Row],[Aantal]]-SUMIFS(tblGem[Aantal],tblGem[Datum],tblGem[[#This Row],[Datum]]-1,tblGem[Plaats],tblGem[[#This Row],[Plaats]])</f>
        <v>2</v>
      </c>
      <c r="G2419" s="59" t="str">
        <f>INDEX(tblGemProv[Grootte],MATCH(tblGem[[#This Row],[Plaats]],tblGemProv[Gemeentenaam],0))</f>
        <v>Middelgroot</v>
      </c>
      <c r="H2419" s="59" t="str">
        <f>INDEX(tblGemProv[Provincie],MATCH(tblGem[[#This Row],[Plaats]],tblGemProv[Gemeentenaam],0))</f>
        <v>Friesland</v>
      </c>
      <c r="I2419" s="68">
        <f>INDEX(tblGemProv[InwonerAantal],MATCH(tblGem[[#This Row],[Plaats]],tblGemProv[Gemeentenaam],0))</f>
        <v>89583</v>
      </c>
      <c r="J2419" s="69">
        <f>tblGem[[#This Row],[Aantal]]/INDEX($N$5:$N$16,MATCH(tblGem[[#This Row],[Prov]],$M$5:$M$16,0))*100000</f>
        <v>1.2359640828837515</v>
      </c>
      <c r="K2419" s="69">
        <f>tblGem[[#This Row],[Aantal]]/tblGem[[#This Row],[Inwoners]]*100000</f>
        <v>8.930265787035486</v>
      </c>
    </row>
    <row r="2420" spans="2:11" x14ac:dyDescent="0.3">
      <c r="B2420" s="63">
        <v>43915</v>
      </c>
      <c r="C2420" s="66" t="s">
        <v>281</v>
      </c>
      <c r="D2420" s="65">
        <v>18.3</v>
      </c>
      <c r="E2420" s="66">
        <v>10</v>
      </c>
      <c r="F2420" s="79">
        <f>tblGem[[#This Row],[Aantal]]-SUMIFS(tblGem[Aantal],tblGem[Datum],tblGem[[#This Row],[Datum]]-1,tblGem[Plaats],tblGem[[#This Row],[Plaats]])</f>
        <v>4</v>
      </c>
      <c r="G2420" s="59" t="str">
        <f>INDEX(tblGemProv[Grootte],MATCH(tblGem[[#This Row],[Plaats]],tblGemProv[Gemeentenaam],0))</f>
        <v>Middelgroot</v>
      </c>
      <c r="H2420" s="59" t="str">
        <f>INDEX(tblGemProv[Provincie],MATCH(tblGem[[#This Row],[Plaats]],tblGemProv[Gemeentenaam],0))</f>
        <v>Zeeland</v>
      </c>
      <c r="I2420" s="68">
        <f>INDEX(tblGemProv[InwonerAantal],MATCH(tblGem[[#This Row],[Plaats]],tblGemProv[Gemeentenaam],0))</f>
        <v>54440</v>
      </c>
      <c r="J2420" s="69">
        <f>tblGem[[#This Row],[Aantal]]/INDEX($N$5:$N$16,MATCH(tblGem[[#This Row],[Prov]],$M$5:$M$16,0))*100000</f>
        <v>2.615719427471332</v>
      </c>
      <c r="K2420" s="69">
        <f>tblGem[[#This Row],[Aantal]]/tblGem[[#This Row],[Inwoners]]*100000</f>
        <v>18.368846436443789</v>
      </c>
    </row>
    <row r="2421" spans="2:11" x14ac:dyDescent="0.3">
      <c r="B2421" s="63">
        <v>43915</v>
      </c>
      <c r="C2421" s="66" t="s">
        <v>282</v>
      </c>
      <c r="D2421" s="65">
        <v>0</v>
      </c>
      <c r="E2421" s="66">
        <v>0</v>
      </c>
      <c r="F2421" s="79">
        <f>tblGem[[#This Row],[Aantal]]-SUMIFS(tblGem[Aantal],tblGem[Datum],tblGem[[#This Row],[Datum]]-1,tblGem[Plaats],tblGem[[#This Row],[Plaats]])</f>
        <v>0</v>
      </c>
      <c r="G2421" s="59" t="str">
        <f>INDEX(tblGemProv[Grootte],MATCH(tblGem[[#This Row],[Plaats]],tblGemProv[Gemeentenaam],0))</f>
        <v>Klein</v>
      </c>
      <c r="H2421" s="59" t="str">
        <f>INDEX(tblGemProv[Provincie],MATCH(tblGem[[#This Row],[Plaats]],tblGemProv[Gemeentenaam],0))</f>
        <v>Friesland</v>
      </c>
      <c r="I2421" s="68">
        <f>INDEX(tblGemProv[InwonerAantal],MATCH(tblGem[[#This Row],[Plaats]],tblGemProv[Gemeentenaam],0))</f>
        <v>4906</v>
      </c>
      <c r="J2421" s="69">
        <f>tblGem[[#This Row],[Aantal]]/INDEX($N$5:$N$16,MATCH(tblGem[[#This Row],[Prov]],$M$5:$M$16,0))*100000</f>
        <v>0</v>
      </c>
      <c r="K2421" s="69">
        <f>tblGem[[#This Row],[Aantal]]/tblGem[[#This Row],[Inwoners]]*100000</f>
        <v>0</v>
      </c>
    </row>
    <row r="2422" spans="2:11" x14ac:dyDescent="0.3">
      <c r="B2422" s="63">
        <v>43915</v>
      </c>
      <c r="C2422" s="66" t="s">
        <v>283</v>
      </c>
      <c r="D2422" s="65">
        <v>22.1</v>
      </c>
      <c r="E2422" s="66">
        <v>3</v>
      </c>
      <c r="F2422" s="79">
        <f>tblGem[[#This Row],[Aantal]]-SUMIFS(tblGem[Aantal],tblGem[Datum],tblGem[[#This Row],[Datum]]-1,tblGem[Plaats],tblGem[[#This Row],[Plaats]])</f>
        <v>0</v>
      </c>
      <c r="G2422" s="59" t="str">
        <f>INDEX(tblGemProv[Grootte],MATCH(tblGem[[#This Row],[Plaats]],tblGemProv[Gemeentenaam],0))</f>
        <v>Klein</v>
      </c>
      <c r="H2422" s="59" t="str">
        <f>INDEX(tblGemProv[Provincie],MATCH(tblGem[[#This Row],[Plaats]],tblGemProv[Gemeentenaam],0))</f>
        <v>Noord-Holland</v>
      </c>
      <c r="I2422" s="68">
        <f>INDEX(tblGemProv[InwonerAantal],MATCH(tblGem[[#This Row],[Plaats]],tblGemProv[Gemeentenaam],0))</f>
        <v>13584</v>
      </c>
      <c r="J2422" s="69">
        <f>tblGem[[#This Row],[Aantal]]/INDEX($N$5:$N$16,MATCH(tblGem[[#This Row],[Prov]],$M$5:$M$16,0))*100000</f>
        <v>0.10596280987940725</v>
      </c>
      <c r="K2422" s="69">
        <f>tblGem[[#This Row],[Aantal]]/tblGem[[#This Row],[Inwoners]]*100000</f>
        <v>22.084805653710248</v>
      </c>
    </row>
    <row r="2423" spans="2:11" x14ac:dyDescent="0.3">
      <c r="B2423" s="63">
        <v>43915</v>
      </c>
      <c r="C2423" s="66" t="s">
        <v>284</v>
      </c>
      <c r="D2423" s="65">
        <v>21.6</v>
      </c>
      <c r="E2423" s="66">
        <v>8</v>
      </c>
      <c r="F2423" s="79">
        <f>tblGem[[#This Row],[Aantal]]-SUMIFS(tblGem[Aantal],tblGem[Datum],tblGem[[#This Row],[Datum]]-1,tblGem[Plaats],tblGem[[#This Row],[Plaats]])</f>
        <v>1</v>
      </c>
      <c r="G2423" s="59" t="str">
        <f>INDEX(tblGemProv[Grootte],MATCH(tblGem[[#This Row],[Plaats]],tblGemProv[Gemeentenaam],0))</f>
        <v>Klein</v>
      </c>
      <c r="H2423" s="59" t="str">
        <f>INDEX(tblGemProv[Provincie],MATCH(tblGem[[#This Row],[Plaats]],tblGemProv[Gemeentenaam],0))</f>
        <v>Zuid-Holland</v>
      </c>
      <c r="I2423" s="68">
        <f>INDEX(tblGemProv[InwonerAantal],MATCH(tblGem[[#This Row],[Plaats]],tblGemProv[Gemeentenaam],0))</f>
        <v>36584</v>
      </c>
      <c r="J2423" s="69">
        <f>tblGem[[#This Row],[Aantal]]/INDEX($N$5:$N$16,MATCH(tblGem[[#This Row],[Prov]],$M$5:$M$16,0))*100000</f>
        <v>0.21941793906215287</v>
      </c>
      <c r="K2423" s="69">
        <f>tblGem[[#This Row],[Aantal]]/tblGem[[#This Row],[Inwoners]]*100000</f>
        <v>21.867483052700635</v>
      </c>
    </row>
    <row r="2424" spans="2:11" x14ac:dyDescent="0.3">
      <c r="B2424" s="63">
        <v>43915</v>
      </c>
      <c r="C2424" s="66" t="s">
        <v>285</v>
      </c>
      <c r="D2424" s="65">
        <v>50.4</v>
      </c>
      <c r="E2424" s="66">
        <v>13</v>
      </c>
      <c r="F2424" s="79">
        <f>tblGem[[#This Row],[Aantal]]-SUMIFS(tblGem[Aantal],tblGem[Datum],tblGem[[#This Row],[Datum]]-1,tblGem[Plaats],tblGem[[#This Row],[Plaats]])</f>
        <v>2</v>
      </c>
      <c r="G2424" s="59" t="str">
        <f>INDEX(tblGemProv[Grootte],MATCH(tblGem[[#This Row],[Plaats]],tblGemProv[Gemeentenaam],0))</f>
        <v>Klein</v>
      </c>
      <c r="H2424" s="59" t="str">
        <f>INDEX(tblGemProv[Provincie],MATCH(tblGem[[#This Row],[Plaats]],tblGemProv[Gemeentenaam],0))</f>
        <v>Zeeland</v>
      </c>
      <c r="I2424" s="68">
        <f>INDEX(tblGemProv[InwonerAantal],MATCH(tblGem[[#This Row],[Plaats]],tblGemProv[Gemeentenaam],0))</f>
        <v>25583</v>
      </c>
      <c r="J2424" s="69">
        <f>tblGem[[#This Row],[Aantal]]/INDEX($N$5:$N$16,MATCH(tblGem[[#This Row],[Prov]],$M$5:$M$16,0))*100000</f>
        <v>3.4004352557127313</v>
      </c>
      <c r="K2424" s="69">
        <f>tblGem[[#This Row],[Aantal]]/tblGem[[#This Row],[Inwoners]]*100000</f>
        <v>50.814994332173711</v>
      </c>
    </row>
    <row r="2425" spans="2:11" x14ac:dyDescent="0.3">
      <c r="B2425" s="63">
        <v>43915</v>
      </c>
      <c r="C2425" s="66" t="s">
        <v>286</v>
      </c>
      <c r="D2425" s="65">
        <v>33.4</v>
      </c>
      <c r="E2425" s="66">
        <v>14</v>
      </c>
      <c r="F2425" s="79">
        <f>tblGem[[#This Row],[Aantal]]-SUMIFS(tblGem[Aantal],tblGem[Datum],tblGem[[#This Row],[Datum]]-1,tblGem[Plaats],tblGem[[#This Row],[Plaats]])</f>
        <v>6</v>
      </c>
      <c r="G2425" s="59" t="str">
        <f>INDEX(tblGemProv[Grootte],MATCH(tblGem[[#This Row],[Plaats]],tblGemProv[Gemeentenaam],0))</f>
        <v>Klein</v>
      </c>
      <c r="H2425" s="59" t="str">
        <f>INDEX(tblGemProv[Provincie],MATCH(tblGem[[#This Row],[Plaats]],tblGemProv[Gemeentenaam],0))</f>
        <v>Gelderland</v>
      </c>
      <c r="I2425" s="68">
        <f>INDEX(tblGemProv[InwonerAantal],MATCH(tblGem[[#This Row],[Plaats]],tblGemProv[Gemeentenaam],0))</f>
        <v>41465</v>
      </c>
      <c r="J2425" s="69">
        <f>tblGem[[#This Row],[Aantal]]/INDEX($N$5:$N$16,MATCH(tblGem[[#This Row],[Prov]],$M$5:$M$16,0))*100000</f>
        <v>0.67957767160185678</v>
      </c>
      <c r="K2425" s="69">
        <f>tblGem[[#This Row],[Aantal]]/tblGem[[#This Row],[Inwoners]]*100000</f>
        <v>33.763414928252743</v>
      </c>
    </row>
    <row r="2426" spans="2:11" x14ac:dyDescent="0.3">
      <c r="B2426" s="63">
        <v>43915</v>
      </c>
      <c r="C2426" s="66" t="s">
        <v>287</v>
      </c>
      <c r="D2426" s="65">
        <v>103.1</v>
      </c>
      <c r="E2426" s="66">
        <v>224</v>
      </c>
      <c r="F2426" s="79">
        <f>tblGem[[#This Row],[Aantal]]-SUMIFS(tblGem[Aantal],tblGem[Datum],tblGem[[#This Row],[Datum]]-1,tblGem[Plaats],tblGem[[#This Row],[Plaats]])</f>
        <v>13</v>
      </c>
      <c r="G2426" s="59" t="str">
        <f>INDEX(tblGemProv[Grootte],MATCH(tblGem[[#This Row],[Plaats]],tblGemProv[Gemeentenaam],0))</f>
        <v>Groot</v>
      </c>
      <c r="H2426" s="59" t="str">
        <f>INDEX(tblGemProv[Provincie],MATCH(tblGem[[#This Row],[Plaats]],tblGemProv[Gemeentenaam],0))</f>
        <v>Noord-Brabant</v>
      </c>
      <c r="I2426" s="68">
        <f>INDEX(tblGemProv[InwonerAantal],MATCH(tblGem[[#This Row],[Plaats]],tblGemProv[Gemeentenaam],0))</f>
        <v>215521</v>
      </c>
      <c r="J2426" s="69">
        <f>tblGem[[#This Row],[Aantal]]/INDEX($N$5:$N$16,MATCH(tblGem[[#This Row],[Prov]],$M$5:$M$16,0))*100000</f>
        <v>8.8597571635487444</v>
      </c>
      <c r="K2426" s="69">
        <f>tblGem[[#This Row],[Aantal]]/tblGem[[#This Row],[Inwoners]]*100000</f>
        <v>103.93418738777196</v>
      </c>
    </row>
    <row r="2427" spans="2:11" x14ac:dyDescent="0.3">
      <c r="B2427" s="63">
        <v>43915</v>
      </c>
      <c r="C2427" s="66" t="s">
        <v>288</v>
      </c>
      <c r="D2427" s="65">
        <v>18.8</v>
      </c>
      <c r="E2427" s="66">
        <v>4</v>
      </c>
      <c r="F2427" s="79">
        <f>tblGem[[#This Row],[Aantal]]-SUMIFS(tblGem[Aantal],tblGem[Datum],tblGem[[#This Row],[Datum]]-1,tblGem[Plaats],tblGem[[#This Row],[Plaats]])</f>
        <v>0</v>
      </c>
      <c r="G2427" s="59" t="str">
        <f>INDEX(tblGemProv[Grootte],MATCH(tblGem[[#This Row],[Plaats]],tblGemProv[Gemeentenaam],0))</f>
        <v>Klein</v>
      </c>
      <c r="H2427" s="59" t="str">
        <f>INDEX(tblGemProv[Provincie],MATCH(tblGem[[#This Row],[Plaats]],tblGemProv[Gemeentenaam],0))</f>
        <v>Overijssel</v>
      </c>
      <c r="I2427" s="68">
        <f>INDEX(tblGemProv[InwonerAantal],MATCH(tblGem[[#This Row],[Plaats]],tblGemProv[Gemeentenaam],0))</f>
        <v>21213</v>
      </c>
      <c r="J2427" s="69">
        <f>tblGem[[#This Row],[Aantal]]/INDEX($N$5:$N$16,MATCH(tblGem[[#This Row],[Prov]],$M$5:$M$16,0))*100000</f>
        <v>0.34737269008016491</v>
      </c>
      <c r="K2427" s="69">
        <f>tblGem[[#This Row],[Aantal]]/tblGem[[#This Row],[Inwoners]]*100000</f>
        <v>18.856361665016735</v>
      </c>
    </row>
    <row r="2428" spans="2:11" x14ac:dyDescent="0.3">
      <c r="B2428" s="63">
        <v>43915</v>
      </c>
      <c r="C2428" s="66" t="s">
        <v>289</v>
      </c>
      <c r="D2428" s="65">
        <v>8.9</v>
      </c>
      <c r="E2428" s="66">
        <v>3</v>
      </c>
      <c r="F2428" s="79">
        <f>tblGem[[#This Row],[Aantal]]-SUMIFS(tblGem[Aantal],tblGem[Datum],tblGem[[#This Row],[Datum]]-1,tblGem[Plaats],tblGem[[#This Row],[Plaats]])</f>
        <v>0</v>
      </c>
      <c r="G2428" s="59" t="str">
        <f>INDEX(tblGemProv[Grootte],MATCH(tblGem[[#This Row],[Plaats]],tblGemProv[Gemeentenaam],0))</f>
        <v>Klein</v>
      </c>
      <c r="H2428" s="59" t="str">
        <f>INDEX(tblGemProv[Provincie],MATCH(tblGem[[#This Row],[Plaats]],tblGemProv[Gemeentenaam],0))</f>
        <v>Overijssel</v>
      </c>
      <c r="I2428" s="68">
        <f>INDEX(tblGemProv[InwonerAantal],MATCH(tblGem[[#This Row],[Plaats]],tblGemProv[Gemeentenaam],0))</f>
        <v>33903</v>
      </c>
      <c r="J2428" s="69">
        <f>tblGem[[#This Row],[Aantal]]/INDEX($N$5:$N$16,MATCH(tblGem[[#This Row],[Prov]],$M$5:$M$16,0))*100000</f>
        <v>0.26052951756012371</v>
      </c>
      <c r="K2428" s="69">
        <f>tblGem[[#This Row],[Aantal]]/tblGem[[#This Row],[Inwoners]]*100000</f>
        <v>8.8487744447394032</v>
      </c>
    </row>
    <row r="2429" spans="2:11" x14ac:dyDescent="0.3">
      <c r="B2429" s="63">
        <v>43915</v>
      </c>
      <c r="C2429" s="66" t="s">
        <v>290</v>
      </c>
      <c r="D2429" s="65">
        <v>38.6</v>
      </c>
      <c r="E2429" s="66">
        <v>13</v>
      </c>
      <c r="F2429" s="79">
        <f>tblGem[[#This Row],[Aantal]]-SUMIFS(tblGem[Aantal],tblGem[Datum],tblGem[[#This Row],[Datum]]-1,tblGem[Plaats],tblGem[[#This Row],[Plaats]])</f>
        <v>3</v>
      </c>
      <c r="G2429" s="59" t="str">
        <f>INDEX(tblGemProv[Grootte],MATCH(tblGem[[#This Row],[Plaats]],tblGemProv[Gemeentenaam],0))</f>
        <v>Klein</v>
      </c>
      <c r="H2429" s="59" t="str">
        <f>INDEX(tblGemProv[Provincie],MATCH(tblGem[[#This Row],[Plaats]],tblGemProv[Gemeentenaam],0))</f>
        <v>Drenthe</v>
      </c>
      <c r="I2429" s="68">
        <f>INDEX(tblGemProv[InwonerAantal],MATCH(tblGem[[#This Row],[Plaats]],tblGemProv[Gemeentenaam],0))</f>
        <v>33462</v>
      </c>
      <c r="J2429" s="69">
        <f>tblGem[[#This Row],[Aantal]]/INDEX($N$5:$N$16,MATCH(tblGem[[#This Row],[Prov]],$M$5:$M$16,0))*100000</f>
        <v>2.6417394838447472</v>
      </c>
      <c r="K2429" s="69">
        <f>tblGem[[#This Row],[Aantal]]/tblGem[[#This Row],[Inwoners]]*100000</f>
        <v>38.85003885003885</v>
      </c>
    </row>
    <row r="2430" spans="2:11" x14ac:dyDescent="0.3">
      <c r="B2430" s="63">
        <v>43915</v>
      </c>
      <c r="C2430" s="66" t="s">
        <v>291</v>
      </c>
      <c r="D2430" s="65">
        <v>6.3</v>
      </c>
      <c r="E2430" s="66">
        <v>2</v>
      </c>
      <c r="F2430" s="79">
        <f>tblGem[[#This Row],[Aantal]]-SUMIFS(tblGem[Aantal],tblGem[Datum],tblGem[[#This Row],[Datum]]-1,tblGem[Plaats],tblGem[[#This Row],[Plaats]])</f>
        <v>1</v>
      </c>
      <c r="G2430" s="59" t="str">
        <f>INDEX(tblGemProv[Grootte],MATCH(tblGem[[#This Row],[Plaats]],tblGemProv[Gemeentenaam],0))</f>
        <v>Klein</v>
      </c>
      <c r="H2430" s="59" t="str">
        <f>INDEX(tblGemProv[Provincie],MATCH(tblGem[[#This Row],[Plaats]],tblGemProv[Gemeentenaam],0))</f>
        <v>Friesland</v>
      </c>
      <c r="I2430" s="68">
        <f>INDEX(tblGemProv[InwonerAantal],MATCH(tblGem[[#This Row],[Plaats]],tblGemProv[Gemeentenaam],0))</f>
        <v>31870</v>
      </c>
      <c r="J2430" s="69">
        <f>tblGem[[#This Row],[Aantal]]/INDEX($N$5:$N$16,MATCH(tblGem[[#This Row],[Prov]],$M$5:$M$16,0))*100000</f>
        <v>0.30899102072093787</v>
      </c>
      <c r="K2430" s="69">
        <f>tblGem[[#This Row],[Aantal]]/tblGem[[#This Row],[Inwoners]]*100000</f>
        <v>6.2754941951678704</v>
      </c>
    </row>
    <row r="2431" spans="2:11" x14ac:dyDescent="0.3">
      <c r="B2431" s="63">
        <v>43915</v>
      </c>
      <c r="C2431" s="66" t="s">
        <v>292</v>
      </c>
      <c r="D2431" s="65">
        <v>225</v>
      </c>
      <c r="E2431" s="66">
        <v>94</v>
      </c>
      <c r="F2431" s="79">
        <f>tblGem[[#This Row],[Aantal]]-SUMIFS(tblGem[Aantal],tblGem[Datum],tblGem[[#This Row],[Datum]]-1,tblGem[Plaats],tblGem[[#This Row],[Plaats]])</f>
        <v>2</v>
      </c>
      <c r="G2431" s="59" t="str">
        <f>INDEX(tblGemProv[Grootte],MATCH(tblGem[[#This Row],[Plaats]],tblGemProv[Gemeentenaam],0))</f>
        <v>Klein</v>
      </c>
      <c r="H2431" s="59" t="str">
        <f>INDEX(tblGemProv[Provincie],MATCH(tblGem[[#This Row],[Plaats]],tblGemProv[Gemeentenaam],0))</f>
        <v>Noord-Brabant</v>
      </c>
      <c r="I2431" s="68">
        <f>INDEX(tblGemProv[InwonerAantal],MATCH(tblGem[[#This Row],[Plaats]],tblGemProv[Gemeentenaam],0))</f>
        <v>41725</v>
      </c>
      <c r="J2431" s="69">
        <f>tblGem[[#This Row],[Aantal]]/INDEX($N$5:$N$16,MATCH(tblGem[[#This Row],[Prov]],$M$5:$M$16,0))*100000</f>
        <v>3.7179338097034913</v>
      </c>
      <c r="K2431" s="69">
        <f>tblGem[[#This Row],[Aantal]]/tblGem[[#This Row],[Inwoners]]*100000</f>
        <v>225.28460155781903</v>
      </c>
    </row>
    <row r="2432" spans="2:11" x14ac:dyDescent="0.3">
      <c r="B2432" s="63">
        <v>43915</v>
      </c>
      <c r="C2432" s="66" t="s">
        <v>293</v>
      </c>
      <c r="D2432" s="65">
        <v>29.6</v>
      </c>
      <c r="E2432" s="66">
        <v>4</v>
      </c>
      <c r="F2432" s="79">
        <f>tblGem[[#This Row],[Aantal]]-SUMIFS(tblGem[Aantal],tblGem[Datum],tblGem[[#This Row],[Datum]]-1,tblGem[Plaats],tblGem[[#This Row],[Plaats]])</f>
        <v>0</v>
      </c>
      <c r="G2432" s="59" t="str">
        <f>INDEX(tblGemProv[Grootte],MATCH(tblGem[[#This Row],[Plaats]],tblGemProv[Gemeentenaam],0))</f>
        <v>Klein</v>
      </c>
      <c r="H2432" s="59" t="str">
        <f>INDEX(tblGemProv[Provincie],MATCH(tblGem[[#This Row],[Plaats]],tblGemProv[Gemeentenaam],0))</f>
        <v>Noord-Holland</v>
      </c>
      <c r="I2432" s="68">
        <f>INDEX(tblGemProv[InwonerAantal],MATCH(tblGem[[#This Row],[Plaats]],tblGemProv[Gemeentenaam],0))</f>
        <v>13520</v>
      </c>
      <c r="J2432" s="69">
        <f>tblGem[[#This Row],[Aantal]]/INDEX($N$5:$N$16,MATCH(tblGem[[#This Row],[Prov]],$M$5:$M$16,0))*100000</f>
        <v>0.14128374650587636</v>
      </c>
      <c r="K2432" s="69">
        <f>tblGem[[#This Row],[Aantal]]/tblGem[[#This Row],[Inwoners]]*100000</f>
        <v>29.585798816568047</v>
      </c>
    </row>
    <row r="2433" spans="2:11" x14ac:dyDescent="0.3">
      <c r="B2433" s="63">
        <v>43915</v>
      </c>
      <c r="C2433" s="66" t="s">
        <v>294</v>
      </c>
      <c r="D2433" s="65">
        <v>17</v>
      </c>
      <c r="E2433" s="66">
        <v>5</v>
      </c>
      <c r="F2433" s="79">
        <f>tblGem[[#This Row],[Aantal]]-SUMIFS(tblGem[Aantal],tblGem[Datum],tblGem[[#This Row],[Datum]]-1,tblGem[Plaats],tblGem[[#This Row],[Plaats]])</f>
        <v>1</v>
      </c>
      <c r="G2433" s="59" t="str">
        <f>INDEX(tblGemProv[Grootte],MATCH(tblGem[[#This Row],[Plaats]],tblGemProv[Gemeentenaam],0))</f>
        <v>Klein</v>
      </c>
      <c r="H2433" s="59" t="str">
        <f>INDEX(tblGemProv[Provincie],MATCH(tblGem[[#This Row],[Plaats]],tblGemProv[Gemeentenaam],0))</f>
        <v>Noord-Holland</v>
      </c>
      <c r="I2433" s="68">
        <f>INDEX(tblGemProv[InwonerAantal],MATCH(tblGem[[#This Row],[Plaats]],tblGemProv[Gemeentenaam],0))</f>
        <v>29445</v>
      </c>
      <c r="J2433" s="69">
        <f>tblGem[[#This Row],[Aantal]]/INDEX($N$5:$N$16,MATCH(tblGem[[#This Row],[Prov]],$M$5:$M$16,0))*100000</f>
        <v>0.17660468313234542</v>
      </c>
      <c r="K2433" s="69">
        <f>tblGem[[#This Row],[Aantal]]/tblGem[[#This Row],[Inwoners]]*100000</f>
        <v>16.980811682798439</v>
      </c>
    </row>
    <row r="2434" spans="2:11" x14ac:dyDescent="0.3">
      <c r="B2434" s="63">
        <v>43915</v>
      </c>
      <c r="C2434" s="66" t="s">
        <v>295</v>
      </c>
      <c r="D2434" s="65">
        <v>33.700000000000003</v>
      </c>
      <c r="E2434" s="66">
        <v>7</v>
      </c>
      <c r="F2434" s="79">
        <f>tblGem[[#This Row],[Aantal]]-SUMIFS(tblGem[Aantal],tblGem[Datum],tblGem[[#This Row],[Datum]]-1,tblGem[Plaats],tblGem[[#This Row],[Plaats]])</f>
        <v>0</v>
      </c>
      <c r="G2434" s="59" t="str">
        <f>INDEX(tblGemProv[Grootte],MATCH(tblGem[[#This Row],[Plaats]],tblGemProv[Gemeentenaam],0))</f>
        <v>Klein</v>
      </c>
      <c r="H2434" s="59" t="str">
        <f>INDEX(tblGemProv[Provincie],MATCH(tblGem[[#This Row],[Plaats]],tblGemProv[Gemeentenaam],0))</f>
        <v>Flevoland</v>
      </c>
      <c r="I2434" s="68">
        <f>INDEX(tblGemProv[InwonerAantal],MATCH(tblGem[[#This Row],[Plaats]],tblGemProv[Gemeentenaam],0))</f>
        <v>20524</v>
      </c>
      <c r="J2434" s="69">
        <f>tblGem[[#This Row],[Aantal]]/INDEX($N$5:$N$16,MATCH(tblGem[[#This Row],[Prov]],$M$5:$M$16,0))*100000</f>
        <v>1.7003910899506889</v>
      </c>
      <c r="K2434" s="69">
        <f>tblGem[[#This Row],[Aantal]]/tblGem[[#This Row],[Inwoners]]*100000</f>
        <v>34.106412005457024</v>
      </c>
    </row>
    <row r="2435" spans="2:11" x14ac:dyDescent="0.3">
      <c r="B2435" s="63">
        <v>43915</v>
      </c>
      <c r="C2435" s="66" t="s">
        <v>296</v>
      </c>
      <c r="D2435" s="65">
        <v>54.1</v>
      </c>
      <c r="E2435" s="66">
        <v>191</v>
      </c>
      <c r="F2435" s="79">
        <f>tblGem[[#This Row],[Aantal]]-SUMIFS(tblGem[Aantal],tblGem[Datum],tblGem[[#This Row],[Datum]]-1,tblGem[Plaats],tblGem[[#This Row],[Plaats]])</f>
        <v>31</v>
      </c>
      <c r="G2435" s="59" t="str">
        <f>INDEX(tblGemProv[Grootte],MATCH(tblGem[[#This Row],[Plaats]],tblGemProv[Gemeentenaam],0))</f>
        <v>Groot</v>
      </c>
      <c r="H2435" s="59" t="str">
        <f>INDEX(tblGemProv[Provincie],MATCH(tblGem[[#This Row],[Plaats]],tblGemProv[Gemeentenaam],0))</f>
        <v>Utrecht</v>
      </c>
      <c r="I2435" s="68">
        <f>INDEX(tblGemProv[InwonerAantal],MATCH(tblGem[[#This Row],[Plaats]],tblGemProv[Gemeentenaam],0))</f>
        <v>347483</v>
      </c>
      <c r="J2435" s="69">
        <f>tblGem[[#This Row],[Aantal]]/INDEX($N$5:$N$16,MATCH(tblGem[[#This Row],[Prov]],$M$5:$M$16,0))*100000</f>
        <v>14.355311239682591</v>
      </c>
      <c r="K2435" s="69">
        <f>tblGem[[#This Row],[Aantal]]/tblGem[[#This Row],[Inwoners]]*100000</f>
        <v>54.966717796266295</v>
      </c>
    </row>
    <row r="2436" spans="2:11" x14ac:dyDescent="0.3">
      <c r="B2436" s="63">
        <v>43915</v>
      </c>
      <c r="C2436" s="66" t="s">
        <v>297</v>
      </c>
      <c r="D2436" s="65">
        <v>30.3</v>
      </c>
      <c r="E2436" s="66">
        <v>15</v>
      </c>
      <c r="F2436" s="79">
        <f>tblGem[[#This Row],[Aantal]]-SUMIFS(tblGem[Aantal],tblGem[Datum],tblGem[[#This Row],[Datum]]-1,tblGem[Plaats],tblGem[[#This Row],[Plaats]])</f>
        <v>1</v>
      </c>
      <c r="G2436" s="59" t="str">
        <f>INDEX(tblGemProv[Grootte],MATCH(tblGem[[#This Row],[Plaats]],tblGemProv[Gemeentenaam],0))</f>
        <v>Klein</v>
      </c>
      <c r="H2436" s="59" t="str">
        <f>INDEX(tblGemProv[Provincie],MATCH(tblGem[[#This Row],[Plaats]],tblGemProv[Gemeentenaam],0))</f>
        <v>Utrecht</v>
      </c>
      <c r="I2436" s="68">
        <f>INDEX(tblGemProv[InwonerAantal],MATCH(tblGem[[#This Row],[Plaats]],tblGemProv[Gemeentenaam],0))</f>
        <v>49314</v>
      </c>
      <c r="J2436" s="69">
        <f>tblGem[[#This Row],[Aantal]]/INDEX($N$5:$N$16,MATCH(tblGem[[#This Row],[Prov]],$M$5:$M$16,0))*100000</f>
        <v>1.127380463849418</v>
      </c>
      <c r="K2436" s="69">
        <f>tblGem[[#This Row],[Aantal]]/tblGem[[#This Row],[Inwoners]]*100000</f>
        <v>30.417325708723688</v>
      </c>
    </row>
    <row r="2437" spans="2:11" x14ac:dyDescent="0.3">
      <c r="B2437" s="63">
        <v>43915</v>
      </c>
      <c r="C2437" s="66" t="s">
        <v>298</v>
      </c>
      <c r="D2437" s="65">
        <v>39.6</v>
      </c>
      <c r="E2437" s="66">
        <v>4</v>
      </c>
      <c r="F2437" s="79">
        <f>tblGem[[#This Row],[Aantal]]-SUMIFS(tblGem[Aantal],tblGem[Datum],tblGem[[#This Row],[Datum]]-1,tblGem[Plaats],tblGem[[#This Row],[Plaats]])</f>
        <v>1</v>
      </c>
      <c r="G2437" s="59" t="str">
        <f>INDEX(tblGemProv[Grootte],MATCH(tblGem[[#This Row],[Plaats]],tblGemProv[Gemeentenaam],0))</f>
        <v>Klein</v>
      </c>
      <c r="H2437" s="59" t="str">
        <f>INDEX(tblGemProv[Provincie],MATCH(tblGem[[#This Row],[Plaats]],tblGemProv[Gemeentenaam],0))</f>
        <v>Limburg</v>
      </c>
      <c r="I2437" s="68">
        <f>INDEX(tblGemProv[InwonerAantal],MATCH(tblGem[[#This Row],[Plaats]],tblGemProv[Gemeentenaam],0))</f>
        <v>9874</v>
      </c>
      <c r="J2437" s="69">
        <f>tblGem[[#This Row],[Aantal]]/INDEX($N$5:$N$16,MATCH(tblGem[[#This Row],[Prov]],$M$5:$M$16,0))*100000</f>
        <v>0.35803859297993729</v>
      </c>
      <c r="K2437" s="69">
        <f>tblGem[[#This Row],[Aantal]]/tblGem[[#This Row],[Inwoners]]*100000</f>
        <v>40.510431436094798</v>
      </c>
    </row>
    <row r="2438" spans="2:11" x14ac:dyDescent="0.3">
      <c r="B2438" s="63">
        <v>43915</v>
      </c>
      <c r="C2438" s="66" t="s">
        <v>299</v>
      </c>
      <c r="D2438" s="65">
        <v>54.6</v>
      </c>
      <c r="E2438" s="66">
        <v>9</v>
      </c>
      <c r="F2438" s="79">
        <f>tblGem[[#This Row],[Aantal]]-SUMIFS(tblGem[Aantal],tblGem[Datum],tblGem[[#This Row],[Datum]]-1,tblGem[Plaats],tblGem[[#This Row],[Plaats]])</f>
        <v>1</v>
      </c>
      <c r="G2438" s="59" t="str">
        <f>INDEX(tblGemProv[Grootte],MATCH(tblGem[[#This Row],[Plaats]],tblGemProv[Gemeentenaam],0))</f>
        <v>Klein</v>
      </c>
      <c r="H2438" s="59" t="str">
        <f>INDEX(tblGemProv[Provincie],MATCH(tblGem[[#This Row],[Plaats]],tblGemProv[Gemeentenaam],0))</f>
        <v>Limburg</v>
      </c>
      <c r="I2438" s="68">
        <f>INDEX(tblGemProv[InwonerAantal],MATCH(tblGem[[#This Row],[Plaats]],tblGemProv[Gemeentenaam],0))</f>
        <v>16431</v>
      </c>
      <c r="J2438" s="69">
        <f>tblGem[[#This Row],[Aantal]]/INDEX($N$5:$N$16,MATCH(tblGem[[#This Row],[Prov]],$M$5:$M$16,0))*100000</f>
        <v>0.80558683420485899</v>
      </c>
      <c r="K2438" s="69">
        <f>tblGem[[#This Row],[Aantal]]/tblGem[[#This Row],[Inwoners]]*100000</f>
        <v>54.774511593938286</v>
      </c>
    </row>
    <row r="2439" spans="2:11" x14ac:dyDescent="0.3">
      <c r="B2439" s="63">
        <v>43915</v>
      </c>
      <c r="C2439" s="66" t="s">
        <v>300</v>
      </c>
      <c r="D2439" s="65">
        <v>29.1</v>
      </c>
      <c r="E2439" s="66">
        <v>9</v>
      </c>
      <c r="F2439" s="79">
        <f>tblGem[[#This Row],[Aantal]]-SUMIFS(tblGem[Aantal],tblGem[Datum],tblGem[[#This Row],[Datum]]-1,tblGem[Plaats],tblGem[[#This Row],[Plaats]])</f>
        <v>1</v>
      </c>
      <c r="G2439" s="59" t="str">
        <f>INDEX(tblGemProv[Grootte],MATCH(tblGem[[#This Row],[Plaats]],tblGemProv[Gemeentenaam],0))</f>
        <v>Klein</v>
      </c>
      <c r="H2439" s="59" t="str">
        <f>INDEX(tblGemProv[Provincie],MATCH(tblGem[[#This Row],[Plaats]],tblGemProv[Gemeentenaam],0))</f>
        <v>Noord-Brabant</v>
      </c>
      <c r="I2439" s="68">
        <f>INDEX(tblGemProv[InwonerAantal],MATCH(tblGem[[#This Row],[Plaats]],tblGemProv[Gemeentenaam],0))</f>
        <v>30654</v>
      </c>
      <c r="J2439" s="69">
        <f>tblGem[[#This Row],[Aantal]]/INDEX($N$5:$N$16,MATCH(tblGem[[#This Row],[Prov]],$M$5:$M$16,0))*100000</f>
        <v>0.35597238603544057</v>
      </c>
      <c r="K2439" s="69">
        <f>tblGem[[#This Row],[Aantal]]/tblGem[[#This Row],[Inwoners]]*100000</f>
        <v>29.35995302407516</v>
      </c>
    </row>
    <row r="2440" spans="2:11" x14ac:dyDescent="0.3">
      <c r="B2440" s="63">
        <v>43915</v>
      </c>
      <c r="C2440" s="66" t="s">
        <v>301</v>
      </c>
      <c r="D2440" s="65">
        <v>3.6</v>
      </c>
      <c r="E2440" s="66">
        <v>1</v>
      </c>
      <c r="F2440" s="79">
        <f>tblGem[[#This Row],[Aantal]]-SUMIFS(tblGem[Aantal],tblGem[Datum],tblGem[[#This Row],[Datum]]-1,tblGem[Plaats],tblGem[[#This Row],[Plaats]])</f>
        <v>1</v>
      </c>
      <c r="G2440" s="59" t="str">
        <f>INDEX(tblGemProv[Grootte],MATCH(tblGem[[#This Row],[Plaats]],tblGemProv[Gemeentenaam],0))</f>
        <v>Klein</v>
      </c>
      <c r="H2440" s="59" t="str">
        <f>INDEX(tblGemProv[Provincie],MATCH(tblGem[[#This Row],[Plaats]],tblGemProv[Gemeentenaam],0))</f>
        <v>Groningen</v>
      </c>
      <c r="I2440" s="68">
        <f>INDEX(tblGemProv[InwonerAantal],MATCH(tblGem[[#This Row],[Plaats]],tblGemProv[Gemeentenaam],0))</f>
        <v>27508</v>
      </c>
      <c r="J2440" s="69">
        <f>tblGem[[#This Row],[Aantal]]/INDEX($N$5:$N$16,MATCH(tblGem[[#This Row],[Prov]],$M$5:$M$16,0))*100000</f>
        <v>0.17154335844156288</v>
      </c>
      <c r="K2440" s="69">
        <f>tblGem[[#This Row],[Aantal]]/tblGem[[#This Row],[Inwoners]]*100000</f>
        <v>3.6353060927730114</v>
      </c>
    </row>
    <row r="2441" spans="2:11" x14ac:dyDescent="0.3">
      <c r="B2441" s="63">
        <v>43915</v>
      </c>
      <c r="C2441" s="66" t="s">
        <v>302</v>
      </c>
      <c r="D2441" s="65">
        <v>10.7</v>
      </c>
      <c r="E2441" s="66">
        <v>7</v>
      </c>
      <c r="F2441" s="79">
        <f>tblGem[[#This Row],[Aantal]]-SUMIFS(tblGem[Aantal],tblGem[Datum],tblGem[[#This Row],[Datum]]-1,tblGem[Plaats],tblGem[[#This Row],[Plaats]])</f>
        <v>1</v>
      </c>
      <c r="G2441" s="59" t="str">
        <f>INDEX(tblGemProv[Grootte],MATCH(tblGem[[#This Row],[Plaats]],tblGemProv[Gemeentenaam],0))</f>
        <v>Middelgroot</v>
      </c>
      <c r="H2441" s="59" t="str">
        <f>INDEX(tblGemProv[Provincie],MATCH(tblGem[[#This Row],[Plaats]],tblGemProv[Gemeentenaam],0))</f>
        <v>Utrecht</v>
      </c>
      <c r="I2441" s="68">
        <f>INDEX(tblGemProv[InwonerAantal],MATCH(tblGem[[#This Row],[Plaats]],tblGemProv[Gemeentenaam],0))</f>
        <v>64918</v>
      </c>
      <c r="J2441" s="69">
        <f>tblGem[[#This Row],[Aantal]]/INDEX($N$5:$N$16,MATCH(tblGem[[#This Row],[Prov]],$M$5:$M$16,0))*100000</f>
        <v>0.52611088312972842</v>
      </c>
      <c r="K2441" s="69">
        <f>tblGem[[#This Row],[Aantal]]/tblGem[[#This Row],[Inwoners]]*100000</f>
        <v>10.782833728703904</v>
      </c>
    </row>
    <row r="2442" spans="2:11" x14ac:dyDescent="0.3">
      <c r="B2442" s="63">
        <v>43915</v>
      </c>
      <c r="C2442" s="66" t="s">
        <v>303</v>
      </c>
      <c r="D2442" s="65">
        <v>27.5</v>
      </c>
      <c r="E2442" s="66">
        <v>6</v>
      </c>
      <c r="F2442" s="79">
        <f>tblGem[[#This Row],[Aantal]]-SUMIFS(tblGem[Aantal],tblGem[Datum],tblGem[[#This Row],[Datum]]-1,tblGem[Plaats],tblGem[[#This Row],[Plaats]])</f>
        <v>0</v>
      </c>
      <c r="G2442" s="59" t="str">
        <f>INDEX(tblGemProv[Grootte],MATCH(tblGem[[#This Row],[Plaats]],tblGemProv[Gemeentenaam],0))</f>
        <v>Klein</v>
      </c>
      <c r="H2442" s="59" t="str">
        <f>INDEX(tblGemProv[Provincie],MATCH(tblGem[[#This Row],[Plaats]],tblGemProv[Gemeentenaam],0))</f>
        <v>Zeeland</v>
      </c>
      <c r="I2442" s="68">
        <f>INDEX(tblGemProv[InwonerAantal],MATCH(tblGem[[#This Row],[Plaats]],tblGemProv[Gemeentenaam],0))</f>
        <v>21867</v>
      </c>
      <c r="J2442" s="69">
        <f>tblGem[[#This Row],[Aantal]]/INDEX($N$5:$N$16,MATCH(tblGem[[#This Row],[Prov]],$M$5:$M$16,0))*100000</f>
        <v>1.569431656482799</v>
      </c>
      <c r="K2442" s="69">
        <f>tblGem[[#This Row],[Aantal]]/tblGem[[#This Row],[Inwoners]]*100000</f>
        <v>27.438606118809165</v>
      </c>
    </row>
    <row r="2443" spans="2:11" x14ac:dyDescent="0.3">
      <c r="B2443" s="63">
        <v>43915</v>
      </c>
      <c r="C2443" s="66" t="s">
        <v>304</v>
      </c>
      <c r="D2443" s="65">
        <v>39.700000000000003</v>
      </c>
      <c r="E2443" s="66">
        <v>18</v>
      </c>
      <c r="F2443" s="79">
        <f>tblGem[[#This Row],[Aantal]]-SUMIFS(tblGem[Aantal],tblGem[Datum],tblGem[[#This Row],[Datum]]-1,tblGem[Plaats],tblGem[[#This Row],[Plaats]])</f>
        <v>4</v>
      </c>
      <c r="G2443" s="59" t="str">
        <f>INDEX(tblGemProv[Grootte],MATCH(tblGem[[#This Row],[Plaats]],tblGemProv[Gemeentenaam],0))</f>
        <v>Klein</v>
      </c>
      <c r="H2443" s="59" t="str">
        <f>INDEX(tblGemProv[Provincie],MATCH(tblGem[[#This Row],[Plaats]],tblGemProv[Gemeentenaam],0))</f>
        <v>Noord-Brabant</v>
      </c>
      <c r="I2443" s="68">
        <f>INDEX(tblGemProv[InwonerAantal],MATCH(tblGem[[#This Row],[Plaats]],tblGemProv[Gemeentenaam],0))</f>
        <v>44925</v>
      </c>
      <c r="J2443" s="69">
        <f>tblGem[[#This Row],[Aantal]]/INDEX($N$5:$N$16,MATCH(tblGem[[#This Row],[Prov]],$M$5:$M$16,0))*100000</f>
        <v>0.71194477207088114</v>
      </c>
      <c r="K2443" s="69">
        <f>tblGem[[#This Row],[Aantal]]/tblGem[[#This Row],[Inwoners]]*100000</f>
        <v>40.066777963272116</v>
      </c>
    </row>
    <row r="2444" spans="2:11" x14ac:dyDescent="0.3">
      <c r="B2444" s="63">
        <v>43915</v>
      </c>
      <c r="C2444" s="66" t="s">
        <v>305</v>
      </c>
      <c r="D2444" s="65">
        <v>21.9</v>
      </c>
      <c r="E2444" s="66">
        <v>15</v>
      </c>
      <c r="F2444" s="79">
        <f>tblGem[[#This Row],[Aantal]]-SUMIFS(tblGem[Aantal],tblGem[Datum],tblGem[[#This Row],[Datum]]-1,tblGem[Plaats],tblGem[[#This Row],[Plaats]])</f>
        <v>0</v>
      </c>
      <c r="G2444" s="59" t="str">
        <f>INDEX(tblGemProv[Grootte],MATCH(tblGem[[#This Row],[Plaats]],tblGemProv[Gemeentenaam],0))</f>
        <v>Middelgroot</v>
      </c>
      <c r="H2444" s="59" t="str">
        <f>INDEX(tblGemProv[Provincie],MATCH(tblGem[[#This Row],[Plaats]],tblGemProv[Gemeentenaam],0))</f>
        <v>Noord-Holland</v>
      </c>
      <c r="I2444" s="68">
        <f>INDEX(tblGemProv[InwonerAantal],MATCH(tblGem[[#This Row],[Plaats]],tblGemProv[Gemeentenaam],0))</f>
        <v>67831</v>
      </c>
      <c r="J2444" s="69">
        <f>tblGem[[#This Row],[Aantal]]/INDEX($N$5:$N$16,MATCH(tblGem[[#This Row],[Prov]],$M$5:$M$16,0))*100000</f>
        <v>0.52981404939703636</v>
      </c>
      <c r="K2444" s="69">
        <f>tblGem[[#This Row],[Aantal]]/tblGem[[#This Row],[Inwoners]]*100000</f>
        <v>22.113782783682975</v>
      </c>
    </row>
    <row r="2445" spans="2:11" x14ac:dyDescent="0.3">
      <c r="B2445" s="63">
        <v>43915</v>
      </c>
      <c r="C2445" s="66" t="s">
        <v>306</v>
      </c>
      <c r="D2445" s="65">
        <v>46.3</v>
      </c>
      <c r="E2445" s="66">
        <v>47</v>
      </c>
      <c r="F2445" s="79">
        <f>tblGem[[#This Row],[Aantal]]-SUMIFS(tblGem[Aantal],tblGem[Datum],tblGem[[#This Row],[Datum]]-1,tblGem[Plaats],tblGem[[#This Row],[Plaats]])</f>
        <v>7</v>
      </c>
      <c r="G2445" s="59" t="str">
        <f>INDEX(tblGemProv[Grootte],MATCH(tblGem[[#This Row],[Plaats]],tblGemProv[Gemeentenaam],0))</f>
        <v>Groot</v>
      </c>
      <c r="H2445" s="59" t="str">
        <f>INDEX(tblGemProv[Provincie],MATCH(tblGem[[#This Row],[Plaats]],tblGemProv[Gemeentenaam],0))</f>
        <v>Limburg</v>
      </c>
      <c r="I2445" s="68">
        <f>INDEX(tblGemProv[InwonerAantal],MATCH(tblGem[[#This Row],[Plaats]],tblGemProv[Gemeentenaam],0))</f>
        <v>101192</v>
      </c>
      <c r="J2445" s="69">
        <f>tblGem[[#This Row],[Aantal]]/INDEX($N$5:$N$16,MATCH(tblGem[[#This Row],[Prov]],$M$5:$M$16,0))*100000</f>
        <v>4.2069534675142632</v>
      </c>
      <c r="K2445" s="69">
        <f>tblGem[[#This Row],[Aantal]]/tblGem[[#This Row],[Inwoners]]*100000</f>
        <v>46.446359395999686</v>
      </c>
    </row>
    <row r="2446" spans="2:11" x14ac:dyDescent="0.3">
      <c r="B2446" s="63">
        <v>43915</v>
      </c>
      <c r="C2446" s="66" t="s">
        <v>307</v>
      </c>
      <c r="D2446" s="65">
        <v>39.200000000000003</v>
      </c>
      <c r="E2446" s="66">
        <v>17</v>
      </c>
      <c r="F2446" s="79">
        <f>tblGem[[#This Row],[Aantal]]-SUMIFS(tblGem[Aantal],tblGem[Datum],tblGem[[#This Row],[Datum]]-1,tblGem[Plaats],tblGem[[#This Row],[Plaats]])</f>
        <v>4</v>
      </c>
      <c r="G2446" s="59" t="str">
        <f>INDEX(tblGemProv[Grootte],MATCH(tblGem[[#This Row],[Plaats]],tblGemProv[Gemeentenaam],0))</f>
        <v>Klein</v>
      </c>
      <c r="H2446" s="59" t="str">
        <f>INDEX(tblGemProv[Provincie],MATCH(tblGem[[#This Row],[Plaats]],tblGemProv[Gemeentenaam],0))</f>
        <v>Limburg</v>
      </c>
      <c r="I2446" s="68">
        <f>INDEX(tblGemProv[InwonerAantal],MATCH(tblGem[[#This Row],[Plaats]],tblGemProv[Gemeentenaam],0))</f>
        <v>43341</v>
      </c>
      <c r="J2446" s="69">
        <f>tblGem[[#This Row],[Aantal]]/INDEX($N$5:$N$16,MATCH(tblGem[[#This Row],[Prov]],$M$5:$M$16,0))*100000</f>
        <v>1.5216640201647336</v>
      </c>
      <c r="K2446" s="69">
        <f>tblGem[[#This Row],[Aantal]]/tblGem[[#This Row],[Inwoners]]*100000</f>
        <v>39.223829630142362</v>
      </c>
    </row>
    <row r="2447" spans="2:11" x14ac:dyDescent="0.3">
      <c r="B2447" s="63">
        <v>43915</v>
      </c>
      <c r="C2447" s="66" t="s">
        <v>308</v>
      </c>
      <c r="D2447" s="65">
        <v>37.700000000000003</v>
      </c>
      <c r="E2447" s="66">
        <v>21</v>
      </c>
      <c r="F2447" s="79">
        <f>tblGem[[#This Row],[Aantal]]-SUMIFS(tblGem[Aantal],tblGem[Datum],tblGem[[#This Row],[Datum]]-1,tblGem[Plaats],tblGem[[#This Row],[Plaats]])</f>
        <v>3</v>
      </c>
      <c r="G2447" s="59" t="str">
        <f>INDEX(tblGemProv[Grootte],MATCH(tblGem[[#This Row],[Plaats]],tblGemProv[Gemeentenaam],0))</f>
        <v>Middelgroot</v>
      </c>
      <c r="H2447" s="59" t="str">
        <f>INDEX(tblGemProv[Provincie],MATCH(tblGem[[#This Row],[Plaats]],tblGemProv[Gemeentenaam],0))</f>
        <v>Utrecht</v>
      </c>
      <c r="I2447" s="68">
        <f>INDEX(tblGemProv[InwonerAantal],MATCH(tblGem[[#This Row],[Plaats]],tblGemProv[Gemeentenaam],0))</f>
        <v>55001</v>
      </c>
      <c r="J2447" s="69">
        <f>tblGem[[#This Row],[Aantal]]/INDEX($N$5:$N$16,MATCH(tblGem[[#This Row],[Prov]],$M$5:$M$16,0))*100000</f>
        <v>1.5783326493891854</v>
      </c>
      <c r="K2447" s="69">
        <f>tblGem[[#This Row],[Aantal]]/tblGem[[#This Row],[Inwoners]]*100000</f>
        <v>38.181123979564006</v>
      </c>
    </row>
    <row r="2448" spans="2:11" x14ac:dyDescent="0.3">
      <c r="B2448" s="63">
        <v>43915</v>
      </c>
      <c r="C2448" s="66" t="s">
        <v>309</v>
      </c>
      <c r="D2448" s="65">
        <v>30.4</v>
      </c>
      <c r="E2448" s="66">
        <v>22</v>
      </c>
      <c r="F2448" s="79">
        <f>tblGem[[#This Row],[Aantal]]-SUMIFS(tblGem[Aantal],tblGem[Datum],tblGem[[#This Row],[Datum]]-1,tblGem[Plaats],tblGem[[#This Row],[Plaats]])</f>
        <v>4</v>
      </c>
      <c r="G2448" s="59" t="str">
        <f>INDEX(tblGemProv[Grootte],MATCH(tblGem[[#This Row],[Plaats]],tblGemProv[Gemeentenaam],0))</f>
        <v>Middelgroot</v>
      </c>
      <c r="H2448" s="59" t="str">
        <f>INDEX(tblGemProv[Provincie],MATCH(tblGem[[#This Row],[Plaats]],tblGemProv[Gemeentenaam],0))</f>
        <v>Zuid-Holland</v>
      </c>
      <c r="I2448" s="68">
        <f>INDEX(tblGemProv[InwonerAantal],MATCH(tblGem[[#This Row],[Plaats]],tblGemProv[Gemeentenaam],0))</f>
        <v>72050</v>
      </c>
      <c r="J2448" s="69">
        <f>tblGem[[#This Row],[Aantal]]/INDEX($N$5:$N$16,MATCH(tblGem[[#This Row],[Prov]],$M$5:$M$16,0))*100000</f>
        <v>0.60339933242092036</v>
      </c>
      <c r="K2448" s="69">
        <f>tblGem[[#This Row],[Aantal]]/tblGem[[#This Row],[Inwoners]]*100000</f>
        <v>30.534351145038169</v>
      </c>
    </row>
    <row r="2449" spans="2:11" x14ac:dyDescent="0.3">
      <c r="B2449" s="63">
        <v>43915</v>
      </c>
      <c r="C2449" s="66" t="s">
        <v>310</v>
      </c>
      <c r="D2449" s="65">
        <v>0</v>
      </c>
      <c r="E2449" s="66">
        <v>0</v>
      </c>
      <c r="F2449" s="79">
        <f>tblGem[[#This Row],[Aantal]]-SUMIFS(tblGem[Aantal],tblGem[Datum],tblGem[[#This Row],[Datum]]-1,tblGem[Plaats],tblGem[[#This Row],[Plaats]])</f>
        <v>0</v>
      </c>
      <c r="G2449" s="59" t="str">
        <f>INDEX(tblGemProv[Grootte],MATCH(tblGem[[#This Row],[Plaats]],tblGemProv[Gemeentenaam],0))</f>
        <v>Klein</v>
      </c>
      <c r="H2449" s="59" t="str">
        <f>INDEX(tblGemProv[Provincie],MATCH(tblGem[[#This Row],[Plaats]],tblGemProv[Gemeentenaam],0))</f>
        <v>Friesland</v>
      </c>
      <c r="I2449" s="68">
        <f>INDEX(tblGemProv[InwonerAantal],MATCH(tblGem[[#This Row],[Plaats]],tblGemProv[Gemeentenaam],0))</f>
        <v>1132</v>
      </c>
      <c r="J2449" s="69">
        <f>tblGem[[#This Row],[Aantal]]/INDEX($N$5:$N$16,MATCH(tblGem[[#This Row],[Prov]],$M$5:$M$16,0))*100000</f>
        <v>0</v>
      </c>
      <c r="K2449" s="69">
        <f>tblGem[[#This Row],[Aantal]]/tblGem[[#This Row],[Inwoners]]*100000</f>
        <v>0</v>
      </c>
    </row>
    <row r="2450" spans="2:11" x14ac:dyDescent="0.3">
      <c r="B2450" s="63">
        <v>43915</v>
      </c>
      <c r="C2450" s="66" t="s">
        <v>311</v>
      </c>
      <c r="D2450" s="65">
        <v>18</v>
      </c>
      <c r="E2450" s="66">
        <v>8</v>
      </c>
      <c r="F2450" s="79">
        <f>tblGem[[#This Row],[Aantal]]-SUMIFS(tblGem[Aantal],tblGem[Datum],tblGem[[#This Row],[Datum]]-1,tblGem[Plaats],tblGem[[#This Row],[Plaats]])</f>
        <v>0</v>
      </c>
      <c r="G2450" s="59" t="str">
        <f>INDEX(tblGemProv[Grootte],MATCH(tblGem[[#This Row],[Plaats]],tblGemProv[Gemeentenaam],0))</f>
        <v>Klein</v>
      </c>
      <c r="H2450" s="59" t="str">
        <f>INDEX(tblGemProv[Provincie],MATCH(tblGem[[#This Row],[Plaats]],tblGemProv[Gemeentenaam],0))</f>
        <v>Zeeland</v>
      </c>
      <c r="I2450" s="68">
        <f>INDEX(tblGemProv[InwonerAantal],MATCH(tblGem[[#This Row],[Plaats]],tblGemProv[Gemeentenaam],0))</f>
        <v>44485</v>
      </c>
      <c r="J2450" s="69">
        <f>tblGem[[#This Row],[Aantal]]/INDEX($N$5:$N$16,MATCH(tblGem[[#This Row],[Prov]],$M$5:$M$16,0))*100000</f>
        <v>2.0925755419770651</v>
      </c>
      <c r="K2450" s="69">
        <f>tblGem[[#This Row],[Aantal]]/tblGem[[#This Row],[Inwoners]]*100000</f>
        <v>17.98358997414859</v>
      </c>
    </row>
    <row r="2451" spans="2:11" x14ac:dyDescent="0.3">
      <c r="B2451" s="63">
        <v>43915</v>
      </c>
      <c r="C2451" s="66" t="s">
        <v>312</v>
      </c>
      <c r="D2451" s="65">
        <v>48.2</v>
      </c>
      <c r="E2451" s="66">
        <v>6</v>
      </c>
      <c r="F2451" s="79">
        <f>tblGem[[#This Row],[Aantal]]-SUMIFS(tblGem[Aantal],tblGem[Datum],tblGem[[#This Row],[Datum]]-1,tblGem[Plaats],tblGem[[#This Row],[Plaats]])</f>
        <v>1</v>
      </c>
      <c r="G2451" s="59" t="str">
        <f>INDEX(tblGemProv[Grootte],MATCH(tblGem[[#This Row],[Plaats]],tblGemProv[Gemeentenaam],0))</f>
        <v>Klein</v>
      </c>
      <c r="H2451" s="59" t="str">
        <f>INDEX(tblGemProv[Provincie],MATCH(tblGem[[#This Row],[Plaats]],tblGemProv[Gemeentenaam],0))</f>
        <v>Limburg</v>
      </c>
      <c r="I2451" s="68">
        <f>INDEX(tblGemProv[InwonerAantal],MATCH(tblGem[[#This Row],[Plaats]],tblGemProv[Gemeentenaam],0))</f>
        <v>12390</v>
      </c>
      <c r="J2451" s="69">
        <f>tblGem[[#This Row],[Aantal]]/INDEX($N$5:$N$16,MATCH(tblGem[[#This Row],[Prov]],$M$5:$M$16,0))*100000</f>
        <v>0.53705788946990596</v>
      </c>
      <c r="K2451" s="69">
        <f>tblGem[[#This Row],[Aantal]]/tblGem[[#This Row],[Inwoners]]*100000</f>
        <v>48.426150121065376</v>
      </c>
    </row>
    <row r="2452" spans="2:11" x14ac:dyDescent="0.3">
      <c r="B2452" s="63">
        <v>43915</v>
      </c>
      <c r="C2452" s="66" t="s">
        <v>313</v>
      </c>
      <c r="D2452" s="65">
        <v>19.600000000000001</v>
      </c>
      <c r="E2452" s="66">
        <v>5</v>
      </c>
      <c r="F2452" s="79">
        <f>tblGem[[#This Row],[Aantal]]-SUMIFS(tblGem[Aantal],tblGem[Datum],tblGem[[#This Row],[Datum]]-1,tblGem[Plaats],tblGem[[#This Row],[Plaats]])</f>
        <v>2</v>
      </c>
      <c r="G2452" s="59" t="str">
        <f>INDEX(tblGemProv[Grootte],MATCH(tblGem[[#This Row],[Plaats]],tblGemProv[Gemeentenaam],0))</f>
        <v>Klein</v>
      </c>
      <c r="H2452" s="59" t="str">
        <f>INDEX(tblGemProv[Provincie],MATCH(tblGem[[#This Row],[Plaats]],tblGemProv[Gemeentenaam],0))</f>
        <v>Zuid-Holland</v>
      </c>
      <c r="I2452" s="68">
        <f>INDEX(tblGemProv[InwonerAantal],MATCH(tblGem[[#This Row],[Plaats]],tblGemProv[Gemeentenaam],0))</f>
        <v>25453</v>
      </c>
      <c r="J2452" s="69">
        <f>tblGem[[#This Row],[Aantal]]/INDEX($N$5:$N$16,MATCH(tblGem[[#This Row],[Prov]],$M$5:$M$16,0))*100000</f>
        <v>0.13713621191384553</v>
      </c>
      <c r="K2452" s="69">
        <f>tblGem[[#This Row],[Aantal]]/tblGem[[#This Row],[Inwoners]]*100000</f>
        <v>19.644049817310336</v>
      </c>
    </row>
    <row r="2453" spans="2:11" x14ac:dyDescent="0.3">
      <c r="B2453" s="63">
        <v>43915</v>
      </c>
      <c r="C2453" s="66" t="s">
        <v>314</v>
      </c>
      <c r="D2453" s="65">
        <v>24.6</v>
      </c>
      <c r="E2453" s="66">
        <v>6</v>
      </c>
      <c r="F2453" s="79">
        <f>tblGem[[#This Row],[Aantal]]-SUMIFS(tblGem[Aantal],tblGem[Datum],tblGem[[#This Row],[Datum]]-1,tblGem[Plaats],tblGem[[#This Row],[Plaats]])</f>
        <v>3</v>
      </c>
      <c r="G2453" s="59" t="str">
        <f>INDEX(tblGemProv[Grootte],MATCH(tblGem[[#This Row],[Plaats]],tblGemProv[Gemeentenaam],0))</f>
        <v>Klein</v>
      </c>
      <c r="H2453" s="59" t="str">
        <f>INDEX(tblGemProv[Provincie],MATCH(tblGem[[#This Row],[Plaats]],tblGemProv[Gemeentenaam],0))</f>
        <v>Gelderland</v>
      </c>
      <c r="I2453" s="68">
        <f>INDEX(tblGemProv[InwonerAantal],MATCH(tblGem[[#This Row],[Plaats]],tblGemProv[Gemeentenaam],0))</f>
        <v>24310</v>
      </c>
      <c r="J2453" s="69">
        <f>tblGem[[#This Row],[Aantal]]/INDEX($N$5:$N$16,MATCH(tblGem[[#This Row],[Prov]],$M$5:$M$16,0))*100000</f>
        <v>0.29124757354365294</v>
      </c>
      <c r="K2453" s="69">
        <f>tblGem[[#This Row],[Aantal]]/tblGem[[#This Row],[Inwoners]]*100000</f>
        <v>24.681201151789384</v>
      </c>
    </row>
    <row r="2454" spans="2:11" x14ac:dyDescent="0.3">
      <c r="B2454" s="63">
        <v>43915</v>
      </c>
      <c r="C2454" s="66" t="s">
        <v>315</v>
      </c>
      <c r="D2454" s="65">
        <v>83.3</v>
      </c>
      <c r="E2454" s="66">
        <v>22</v>
      </c>
      <c r="F2454" s="79">
        <f>tblGem[[#This Row],[Aantal]]-SUMIFS(tblGem[Aantal],tblGem[Datum],tblGem[[#This Row],[Datum]]-1,tblGem[Plaats],tblGem[[#This Row],[Plaats]])</f>
        <v>3</v>
      </c>
      <c r="G2454" s="59" t="str">
        <f>INDEX(tblGemProv[Grootte],MATCH(tblGem[[#This Row],[Plaats]],tblGemProv[Gemeentenaam],0))</f>
        <v>Klein</v>
      </c>
      <c r="H2454" s="59" t="str">
        <f>INDEX(tblGemProv[Provincie],MATCH(tblGem[[#This Row],[Plaats]],tblGemProv[Gemeentenaam],0))</f>
        <v>Noord-Brabant</v>
      </c>
      <c r="I2454" s="68">
        <f>INDEX(tblGemProv[InwonerAantal],MATCH(tblGem[[#This Row],[Plaats]],tblGemProv[Gemeentenaam],0))</f>
        <v>26418</v>
      </c>
      <c r="J2454" s="69">
        <f>tblGem[[#This Row],[Aantal]]/INDEX($N$5:$N$16,MATCH(tblGem[[#This Row],[Prov]],$M$5:$M$16,0))*100000</f>
        <v>0.87015472141996597</v>
      </c>
      <c r="K2454" s="69">
        <f>tblGem[[#This Row],[Aantal]]/tblGem[[#This Row],[Inwoners]]*100000</f>
        <v>83.27655386478915</v>
      </c>
    </row>
    <row r="2455" spans="2:11" x14ac:dyDescent="0.3">
      <c r="B2455" s="63">
        <v>43915</v>
      </c>
      <c r="C2455" s="66" t="s">
        <v>316</v>
      </c>
      <c r="D2455" s="65">
        <v>0</v>
      </c>
      <c r="E2455" s="66">
        <v>0</v>
      </c>
      <c r="F2455" s="79">
        <f>tblGem[[#This Row],[Aantal]]-SUMIFS(tblGem[Aantal],tblGem[Datum],tblGem[[#This Row],[Datum]]-1,tblGem[Plaats],tblGem[[#This Row],[Plaats]])</f>
        <v>0</v>
      </c>
      <c r="G2455" s="59" t="str">
        <f>INDEX(tblGemProv[Grootte],MATCH(tblGem[[#This Row],[Plaats]],tblGemProv[Gemeentenaam],0))</f>
        <v>Klein</v>
      </c>
      <c r="H2455" s="59" t="str">
        <f>INDEX(tblGemProv[Provincie],MATCH(tblGem[[#This Row],[Plaats]],tblGemProv[Gemeentenaam],0))</f>
        <v>Friesland</v>
      </c>
      <c r="I2455" s="68">
        <f>INDEX(tblGemProv[InwonerAantal],MATCH(tblGem[[#This Row],[Plaats]],tblGemProv[Gemeentenaam],0))</f>
        <v>46112</v>
      </c>
      <c r="J2455" s="69">
        <f>tblGem[[#This Row],[Aantal]]/INDEX($N$5:$N$16,MATCH(tblGem[[#This Row],[Prov]],$M$5:$M$16,0))*100000</f>
        <v>0</v>
      </c>
      <c r="K2455" s="69">
        <f>tblGem[[#This Row],[Aantal]]/tblGem[[#This Row],[Inwoners]]*100000</f>
        <v>0</v>
      </c>
    </row>
    <row r="2456" spans="2:11" x14ac:dyDescent="0.3">
      <c r="B2456" s="63">
        <v>43915</v>
      </c>
      <c r="C2456" s="66" t="s">
        <v>317</v>
      </c>
      <c r="D2456" s="65">
        <v>11.6</v>
      </c>
      <c r="E2456" s="66">
        <v>2</v>
      </c>
      <c r="F2456" s="79">
        <f>tblGem[[#This Row],[Aantal]]-SUMIFS(tblGem[Aantal],tblGem[Datum],tblGem[[#This Row],[Datum]]-1,tblGem[Plaats],tblGem[[#This Row],[Plaats]])</f>
        <v>-1</v>
      </c>
      <c r="G2456" s="59" t="str">
        <f>INDEX(tblGemProv[Grootte],MATCH(tblGem[[#This Row],[Plaats]],tblGemProv[Gemeentenaam],0))</f>
        <v>Klein</v>
      </c>
      <c r="H2456" s="59" t="str">
        <f>INDEX(tblGemProv[Provincie],MATCH(tblGem[[#This Row],[Plaats]],tblGemProv[Gemeentenaam],0))</f>
        <v>Noord-Brabant</v>
      </c>
      <c r="I2456" s="68">
        <f>INDEX(tblGemProv[InwonerAantal],MATCH(tblGem[[#This Row],[Plaats]],tblGemProv[Gemeentenaam],0))</f>
        <v>17075</v>
      </c>
      <c r="J2456" s="69">
        <f>tblGem[[#This Row],[Aantal]]/INDEX($N$5:$N$16,MATCH(tblGem[[#This Row],[Prov]],$M$5:$M$16,0))*100000</f>
        <v>7.9104974674542361E-2</v>
      </c>
      <c r="K2456" s="69">
        <f>tblGem[[#This Row],[Aantal]]/tblGem[[#This Row],[Inwoners]]*100000</f>
        <v>11.71303074670571</v>
      </c>
    </row>
    <row r="2457" spans="2:11" x14ac:dyDescent="0.3">
      <c r="B2457" s="63">
        <v>43915</v>
      </c>
      <c r="C2457" s="66" t="s">
        <v>318</v>
      </c>
      <c r="D2457" s="65">
        <v>70.5</v>
      </c>
      <c r="E2457" s="66">
        <v>34</v>
      </c>
      <c r="F2457" s="79">
        <f>tblGem[[#This Row],[Aantal]]-SUMIFS(tblGem[Aantal],tblGem[Datum],tblGem[[#This Row],[Datum]]-1,tblGem[Plaats],tblGem[[#This Row],[Plaats]])</f>
        <v>5</v>
      </c>
      <c r="G2457" s="59" t="str">
        <f>INDEX(tblGemProv[Grootte],MATCH(tblGem[[#This Row],[Plaats]],tblGemProv[Gemeentenaam],0))</f>
        <v>Klein</v>
      </c>
      <c r="H2457" s="59" t="str">
        <f>INDEX(tblGemProv[Provincie],MATCH(tblGem[[#This Row],[Plaats]],tblGemProv[Gemeentenaam],0))</f>
        <v>Noord-Brabant</v>
      </c>
      <c r="I2457" s="68">
        <f>INDEX(tblGemProv[InwonerAantal],MATCH(tblGem[[#This Row],[Plaats]],tblGemProv[Gemeentenaam],0))</f>
        <v>47725</v>
      </c>
      <c r="J2457" s="69">
        <f>tblGem[[#This Row],[Aantal]]/INDEX($N$5:$N$16,MATCH(tblGem[[#This Row],[Prov]],$M$5:$M$16,0))*100000</f>
        <v>1.34478456946722</v>
      </c>
      <c r="K2457" s="69">
        <f>tblGem[[#This Row],[Aantal]]/tblGem[[#This Row],[Inwoners]]*100000</f>
        <v>71.241487689889993</v>
      </c>
    </row>
    <row r="2458" spans="2:11" x14ac:dyDescent="0.3">
      <c r="B2458" s="63">
        <v>43915</v>
      </c>
      <c r="C2458" s="66" t="s">
        <v>319</v>
      </c>
      <c r="D2458" s="65">
        <v>17.7</v>
      </c>
      <c r="E2458" s="66">
        <v>5</v>
      </c>
      <c r="F2458" s="79">
        <f>tblGem[[#This Row],[Aantal]]-SUMIFS(tblGem[Aantal],tblGem[Datum],tblGem[[#This Row],[Datum]]-1,tblGem[Plaats],tblGem[[#This Row],[Plaats]])</f>
        <v>1</v>
      </c>
      <c r="G2458" s="59" t="str">
        <f>INDEX(tblGemProv[Grootte],MATCH(tblGem[[#This Row],[Plaats]],tblGemProv[Gemeentenaam],0))</f>
        <v>Klein</v>
      </c>
      <c r="H2458" s="59" t="str">
        <f>INDEX(tblGemProv[Provincie],MATCH(tblGem[[#This Row],[Plaats]],tblGemProv[Gemeentenaam],0))</f>
        <v>Zuid-Holland</v>
      </c>
      <c r="I2458" s="68">
        <f>INDEX(tblGemProv[InwonerAantal],MATCH(tblGem[[#This Row],[Plaats]],tblGemProv[Gemeentenaam],0))</f>
        <v>27578</v>
      </c>
      <c r="J2458" s="69">
        <f>tblGem[[#This Row],[Aantal]]/INDEX($N$5:$N$16,MATCH(tblGem[[#This Row],[Prov]],$M$5:$M$16,0))*100000</f>
        <v>0.13713621191384553</v>
      </c>
      <c r="K2458" s="69">
        <f>tblGem[[#This Row],[Aantal]]/tblGem[[#This Row],[Inwoners]]*100000</f>
        <v>18.130393792153164</v>
      </c>
    </row>
    <row r="2459" spans="2:11" x14ac:dyDescent="0.3">
      <c r="B2459" s="63">
        <v>43915</v>
      </c>
      <c r="C2459" s="66" t="s">
        <v>320</v>
      </c>
      <c r="D2459" s="65">
        <v>7.7</v>
      </c>
      <c r="E2459" s="66">
        <v>3</v>
      </c>
      <c r="F2459" s="79">
        <f>tblGem[[#This Row],[Aantal]]-SUMIFS(tblGem[Aantal],tblGem[Datum],tblGem[[#This Row],[Datum]]-1,tblGem[Plaats],tblGem[[#This Row],[Plaats]])</f>
        <v>0</v>
      </c>
      <c r="G2459" s="59" t="str">
        <f>INDEX(tblGemProv[Grootte],MATCH(tblGem[[#This Row],[Plaats]],tblGemProv[Gemeentenaam],0))</f>
        <v>Klein</v>
      </c>
      <c r="H2459" s="59" t="str">
        <f>INDEX(tblGemProv[Provincie],MATCH(tblGem[[#This Row],[Plaats]],tblGemProv[Gemeentenaam],0))</f>
        <v>Gelderland</v>
      </c>
      <c r="I2459" s="68">
        <f>INDEX(tblGemProv[InwonerAantal],MATCH(tblGem[[#This Row],[Plaats]],tblGemProv[Gemeentenaam],0))</f>
        <v>38412</v>
      </c>
      <c r="J2459" s="69">
        <f>tblGem[[#This Row],[Aantal]]/INDEX($N$5:$N$16,MATCH(tblGem[[#This Row],[Prov]],$M$5:$M$16,0))*100000</f>
        <v>0.14562378677182647</v>
      </c>
      <c r="K2459" s="69">
        <f>tblGem[[#This Row],[Aantal]]/tblGem[[#This Row],[Inwoners]]*100000</f>
        <v>7.8100593564511085</v>
      </c>
    </row>
    <row r="2460" spans="2:11" x14ac:dyDescent="0.3">
      <c r="B2460" s="63">
        <v>43915</v>
      </c>
      <c r="C2460" s="66" t="s">
        <v>321</v>
      </c>
      <c r="D2460" s="65">
        <v>19.100000000000001</v>
      </c>
      <c r="E2460" s="66">
        <v>5</v>
      </c>
      <c r="F2460" s="79">
        <f>tblGem[[#This Row],[Aantal]]-SUMIFS(tblGem[Aantal],tblGem[Datum],tblGem[[#This Row],[Datum]]-1,tblGem[Plaats],tblGem[[#This Row],[Plaats]])</f>
        <v>0</v>
      </c>
      <c r="G2460" s="59" t="str">
        <f>INDEX(tblGemProv[Grootte],MATCH(tblGem[[#This Row],[Plaats]],tblGemProv[Gemeentenaam],0))</f>
        <v>Klein</v>
      </c>
      <c r="H2460" s="59" t="str">
        <f>INDEX(tblGemProv[Provincie],MATCH(tblGem[[#This Row],[Plaats]],tblGemProv[Gemeentenaam],0))</f>
        <v>Zuid-Holland</v>
      </c>
      <c r="I2460" s="68">
        <f>INDEX(tblGemProv[InwonerAantal],MATCH(tblGem[[#This Row],[Plaats]],tblGemProv[Gemeentenaam],0))</f>
        <v>26084</v>
      </c>
      <c r="J2460" s="69">
        <f>tblGem[[#This Row],[Aantal]]/INDEX($N$5:$N$16,MATCH(tblGem[[#This Row],[Prov]],$M$5:$M$16,0))*100000</f>
        <v>0.13713621191384553</v>
      </c>
      <c r="K2460" s="69">
        <f>tblGem[[#This Row],[Aantal]]/tblGem[[#This Row],[Inwoners]]*100000</f>
        <v>19.16883913510198</v>
      </c>
    </row>
    <row r="2461" spans="2:11" x14ac:dyDescent="0.3">
      <c r="B2461" s="63">
        <v>43915</v>
      </c>
      <c r="C2461" s="66" t="s">
        <v>322</v>
      </c>
      <c r="D2461" s="65">
        <v>63.5</v>
      </c>
      <c r="E2461" s="66">
        <v>11</v>
      </c>
      <c r="F2461" s="79">
        <f>tblGem[[#This Row],[Aantal]]-SUMIFS(tblGem[Aantal],tblGem[Datum],tblGem[[#This Row],[Datum]]-1,tblGem[Plaats],tblGem[[#This Row],[Plaats]])</f>
        <v>1</v>
      </c>
      <c r="G2461" s="59" t="str">
        <f>INDEX(tblGemProv[Grootte],MATCH(tblGem[[#This Row],[Plaats]],tblGemProv[Gemeentenaam],0))</f>
        <v>Klein</v>
      </c>
      <c r="H2461" s="59" t="str">
        <f>INDEX(tblGemProv[Provincie],MATCH(tblGem[[#This Row],[Plaats]],tblGemProv[Gemeentenaam],0))</f>
        <v>Noord-Holland</v>
      </c>
      <c r="I2461" s="68">
        <f>INDEX(tblGemProv[InwonerAantal],MATCH(tblGem[[#This Row],[Plaats]],tblGemProv[Gemeentenaam],0))</f>
        <v>17259</v>
      </c>
      <c r="J2461" s="69">
        <f>tblGem[[#This Row],[Aantal]]/INDEX($N$5:$N$16,MATCH(tblGem[[#This Row],[Prov]],$M$5:$M$16,0))*100000</f>
        <v>0.38853030289115992</v>
      </c>
      <c r="K2461" s="69">
        <f>tblGem[[#This Row],[Aantal]]/tblGem[[#This Row],[Inwoners]]*100000</f>
        <v>63.73486297004461</v>
      </c>
    </row>
    <row r="2462" spans="2:11" x14ac:dyDescent="0.3">
      <c r="B2462" s="63">
        <v>43915</v>
      </c>
      <c r="C2462" s="66" t="s">
        <v>323</v>
      </c>
      <c r="D2462" s="65">
        <v>48.2</v>
      </c>
      <c r="E2462" s="66">
        <v>24</v>
      </c>
      <c r="F2462" s="79">
        <f>tblGem[[#This Row],[Aantal]]-SUMIFS(tblGem[Aantal],tblGem[Datum],tblGem[[#This Row],[Datum]]-1,tblGem[Plaats],tblGem[[#This Row],[Plaats]])</f>
        <v>7</v>
      </c>
      <c r="G2462" s="59" t="str">
        <f>INDEX(tblGemProv[Grootte],MATCH(tblGem[[#This Row],[Plaats]],tblGemProv[Gemeentenaam],0))</f>
        <v>Klein</v>
      </c>
      <c r="H2462" s="59" t="str">
        <f>INDEX(tblGemProv[Provincie],MATCH(tblGem[[#This Row],[Plaats]],tblGemProv[Gemeentenaam],0))</f>
        <v>Limburg</v>
      </c>
      <c r="I2462" s="68">
        <f>INDEX(tblGemProv[InwonerAantal],MATCH(tblGem[[#This Row],[Plaats]],tblGemProv[Gemeentenaam],0))</f>
        <v>49855</v>
      </c>
      <c r="J2462" s="69">
        <f>tblGem[[#This Row],[Aantal]]/INDEX($N$5:$N$16,MATCH(tblGem[[#This Row],[Prov]],$M$5:$M$16,0))*100000</f>
        <v>2.1482315578796238</v>
      </c>
      <c r="K2462" s="69">
        <f>tblGem[[#This Row],[Aantal]]/tblGem[[#This Row],[Inwoners]]*100000</f>
        <v>48.139604854076822</v>
      </c>
    </row>
    <row r="2463" spans="2:11" x14ac:dyDescent="0.3">
      <c r="B2463" s="63">
        <v>43915</v>
      </c>
      <c r="C2463" s="66" t="s">
        <v>324</v>
      </c>
      <c r="D2463" s="65">
        <v>31</v>
      </c>
      <c r="E2463" s="66">
        <v>6</v>
      </c>
      <c r="F2463" s="79">
        <f>tblGem[[#This Row],[Aantal]]-SUMIFS(tblGem[Aantal],tblGem[Datum],tblGem[[#This Row],[Datum]]-1,tblGem[Plaats],tblGem[[#This Row],[Plaats]])</f>
        <v>4</v>
      </c>
      <c r="G2463" s="59" t="str">
        <f>INDEX(tblGemProv[Grootte],MATCH(tblGem[[#This Row],[Plaats]],tblGemProv[Gemeentenaam],0))</f>
        <v>Klein</v>
      </c>
      <c r="H2463" s="59" t="str">
        <f>INDEX(tblGemProv[Provincie],MATCH(tblGem[[#This Row],[Plaats]],tblGemProv[Gemeentenaam],0))</f>
        <v>Noord-Holland</v>
      </c>
      <c r="I2463" s="68">
        <f>INDEX(tblGemProv[InwonerAantal],MATCH(tblGem[[#This Row],[Plaats]],tblGemProv[Gemeentenaam],0))</f>
        <v>19147</v>
      </c>
      <c r="J2463" s="69">
        <f>tblGem[[#This Row],[Aantal]]/INDEX($N$5:$N$16,MATCH(tblGem[[#This Row],[Prov]],$M$5:$M$16,0))*100000</f>
        <v>0.21192561975881449</v>
      </c>
      <c r="K2463" s="69">
        <f>tblGem[[#This Row],[Aantal]]/tblGem[[#This Row],[Inwoners]]*100000</f>
        <v>31.336501801848851</v>
      </c>
    </row>
    <row r="2464" spans="2:11" x14ac:dyDescent="0.3">
      <c r="B2464" s="63">
        <v>43915</v>
      </c>
      <c r="C2464" s="66" t="s">
        <v>325</v>
      </c>
      <c r="D2464" s="65">
        <v>37.5</v>
      </c>
      <c r="E2464" s="66">
        <v>19</v>
      </c>
      <c r="F2464" s="79">
        <f>tblGem[[#This Row],[Aantal]]-SUMIFS(tblGem[Aantal],tblGem[Datum],tblGem[[#This Row],[Datum]]-1,tblGem[Plaats],tblGem[[#This Row],[Plaats]])</f>
        <v>2</v>
      </c>
      <c r="G2464" s="59" t="str">
        <f>INDEX(tblGemProv[Grootte],MATCH(tblGem[[#This Row],[Plaats]],tblGemProv[Gemeentenaam],0))</f>
        <v>Middelgroot</v>
      </c>
      <c r="H2464" s="59" t="str">
        <f>INDEX(tblGemProv[Provincie],MATCH(tblGem[[#This Row],[Plaats]],tblGemProv[Gemeentenaam],0))</f>
        <v>Gelderland</v>
      </c>
      <c r="I2464" s="68">
        <f>INDEX(tblGemProv[InwonerAantal],MATCH(tblGem[[#This Row],[Plaats]],tblGemProv[Gemeentenaam],0))</f>
        <v>50349</v>
      </c>
      <c r="J2464" s="69">
        <f>tblGem[[#This Row],[Aantal]]/INDEX($N$5:$N$16,MATCH(tblGem[[#This Row],[Prov]],$M$5:$M$16,0))*100000</f>
        <v>0.92228398288823421</v>
      </c>
      <c r="K2464" s="69">
        <f>tblGem[[#This Row],[Aantal]]/tblGem[[#This Row],[Inwoners]]*100000</f>
        <v>37.736598542175614</v>
      </c>
    </row>
    <row r="2465" spans="2:11" x14ac:dyDescent="0.3">
      <c r="B2465" s="63">
        <v>43915</v>
      </c>
      <c r="C2465" s="66" t="s">
        <v>326</v>
      </c>
      <c r="D2465" s="65">
        <v>57.7</v>
      </c>
      <c r="E2465" s="66">
        <v>11</v>
      </c>
      <c r="F2465" s="79">
        <f>tblGem[[#This Row],[Aantal]]-SUMIFS(tblGem[Aantal],tblGem[Datum],tblGem[[#This Row],[Datum]]-1,tblGem[Plaats],tblGem[[#This Row],[Plaats]])</f>
        <v>3</v>
      </c>
      <c r="G2465" s="59" t="str">
        <f>INDEX(tblGemProv[Grootte],MATCH(tblGem[[#This Row],[Plaats]],tblGemProv[Gemeentenaam],0))</f>
        <v>Klein</v>
      </c>
      <c r="H2465" s="59" t="str">
        <f>INDEX(tblGemProv[Provincie],MATCH(tblGem[[#This Row],[Plaats]],tblGemProv[Gemeentenaam],0))</f>
        <v>Gelderland</v>
      </c>
      <c r="I2465" s="68">
        <f>INDEX(tblGemProv[InwonerAantal],MATCH(tblGem[[#This Row],[Plaats]],tblGemProv[Gemeentenaam],0))</f>
        <v>18891</v>
      </c>
      <c r="J2465" s="69">
        <f>tblGem[[#This Row],[Aantal]]/INDEX($N$5:$N$16,MATCH(tblGem[[#This Row],[Prov]],$M$5:$M$16,0))*100000</f>
        <v>0.53395388483003037</v>
      </c>
      <c r="K2465" s="69">
        <f>tblGem[[#This Row],[Aantal]]/tblGem[[#This Row],[Inwoners]]*100000</f>
        <v>58.228786194484144</v>
      </c>
    </row>
    <row r="2466" spans="2:11" x14ac:dyDescent="0.3">
      <c r="B2466" s="63">
        <v>43915</v>
      </c>
      <c r="C2466" s="66" t="s">
        <v>327</v>
      </c>
      <c r="D2466" s="65">
        <v>14.3</v>
      </c>
      <c r="E2466" s="66">
        <v>9</v>
      </c>
      <c r="F2466" s="79">
        <f>tblGem[[#This Row],[Aantal]]-SUMIFS(tblGem[Aantal],tblGem[Datum],tblGem[[#This Row],[Datum]]-1,tblGem[Plaats],tblGem[[#This Row],[Plaats]])</f>
        <v>1</v>
      </c>
      <c r="G2466" s="59" t="str">
        <f>INDEX(tblGemProv[Grootte],MATCH(tblGem[[#This Row],[Plaats]],tblGemProv[Gemeentenaam],0))</f>
        <v>Middelgroot</v>
      </c>
      <c r="H2466" s="59" t="str">
        <f>INDEX(tblGemProv[Provincie],MATCH(tblGem[[#This Row],[Plaats]],tblGemProv[Gemeentenaam],0))</f>
        <v>Groningen</v>
      </c>
      <c r="I2466" s="68">
        <f>INDEX(tblGemProv[InwonerAantal],MATCH(tblGem[[#This Row],[Plaats]],tblGemProv[Gemeentenaam],0))</f>
        <v>62844</v>
      </c>
      <c r="J2466" s="69">
        <f>tblGem[[#This Row],[Aantal]]/INDEX($N$5:$N$16,MATCH(tblGem[[#This Row],[Prov]],$M$5:$M$16,0))*100000</f>
        <v>1.5438902259740661</v>
      </c>
      <c r="K2466" s="69">
        <f>tblGem[[#This Row],[Aantal]]/tblGem[[#This Row],[Inwoners]]*100000</f>
        <v>14.321176245942334</v>
      </c>
    </row>
    <row r="2467" spans="2:11" x14ac:dyDescent="0.3">
      <c r="B2467" s="63">
        <v>43915</v>
      </c>
      <c r="C2467" s="66" t="s">
        <v>328</v>
      </c>
      <c r="D2467" s="65">
        <v>10.3</v>
      </c>
      <c r="E2467" s="66">
        <v>2</v>
      </c>
      <c r="F2467" s="79">
        <f>tblGem[[#This Row],[Aantal]]-SUMIFS(tblGem[Aantal],tblGem[Datum],tblGem[[#This Row],[Datum]]-1,tblGem[Plaats],tblGem[[#This Row],[Plaats]])</f>
        <v>0</v>
      </c>
      <c r="G2467" s="59" t="str">
        <f>INDEX(tblGemProv[Grootte],MATCH(tblGem[[#This Row],[Plaats]],tblGemProv[Gemeentenaam],0))</f>
        <v>Klein</v>
      </c>
      <c r="H2467" s="59" t="str">
        <f>INDEX(tblGemProv[Provincie],MATCH(tblGem[[#This Row],[Plaats]],tblGemProv[Gemeentenaam],0))</f>
        <v>Drenthe</v>
      </c>
      <c r="I2467" s="68">
        <f>INDEX(tblGemProv[InwonerAantal],MATCH(tblGem[[#This Row],[Plaats]],tblGemProv[Gemeentenaam],0))</f>
        <v>19152</v>
      </c>
      <c r="J2467" s="69">
        <f>tblGem[[#This Row],[Aantal]]/INDEX($N$5:$N$16,MATCH(tblGem[[#This Row],[Prov]],$M$5:$M$16,0))*100000</f>
        <v>0.40642145905303795</v>
      </c>
      <c r="K2467" s="69">
        <f>tblGem[[#This Row],[Aantal]]/tblGem[[#This Row],[Inwoners]]*100000</f>
        <v>10.442773600668337</v>
      </c>
    </row>
    <row r="2468" spans="2:11" x14ac:dyDescent="0.3">
      <c r="B2468" s="63">
        <v>43915</v>
      </c>
      <c r="C2468" s="66" t="s">
        <v>329</v>
      </c>
      <c r="D2468" s="65">
        <v>13.4</v>
      </c>
      <c r="E2468" s="66">
        <v>2</v>
      </c>
      <c r="F2468" s="79">
        <f>tblGem[[#This Row],[Aantal]]-SUMIFS(tblGem[Aantal],tblGem[Datum],tblGem[[#This Row],[Datum]]-1,tblGem[Plaats],tblGem[[#This Row],[Plaats]])</f>
        <v>0</v>
      </c>
      <c r="G2468" s="59" t="str">
        <f>INDEX(tblGemProv[Grootte],MATCH(tblGem[[#This Row],[Plaats]],tblGemProv[Gemeentenaam],0))</f>
        <v>Klein</v>
      </c>
      <c r="H2468" s="59" t="str">
        <f>INDEX(tblGemProv[Provincie],MATCH(tblGem[[#This Row],[Plaats]],tblGemProv[Gemeentenaam],0))</f>
        <v>Gelderland</v>
      </c>
      <c r="I2468" s="68">
        <f>INDEX(tblGemProv[InwonerAantal],MATCH(tblGem[[#This Row],[Plaats]],tblGemProv[Gemeentenaam],0))</f>
        <v>15015</v>
      </c>
      <c r="J2468" s="69">
        <f>tblGem[[#This Row],[Aantal]]/INDEX($N$5:$N$16,MATCH(tblGem[[#This Row],[Prov]],$M$5:$M$16,0))*100000</f>
        <v>9.7082524514550975E-2</v>
      </c>
      <c r="K2468" s="69">
        <f>tblGem[[#This Row],[Aantal]]/tblGem[[#This Row],[Inwoners]]*100000</f>
        <v>13.32001332001332</v>
      </c>
    </row>
    <row r="2469" spans="2:11" x14ac:dyDescent="0.3">
      <c r="B2469" s="63">
        <v>43915</v>
      </c>
      <c r="C2469" s="66" t="s">
        <v>330</v>
      </c>
      <c r="D2469" s="65">
        <v>11.9</v>
      </c>
      <c r="E2469" s="66">
        <v>3</v>
      </c>
      <c r="F2469" s="79">
        <f>tblGem[[#This Row],[Aantal]]-SUMIFS(tblGem[Aantal],tblGem[Datum],tblGem[[#This Row],[Datum]]-1,tblGem[Plaats],tblGem[[#This Row],[Plaats]])</f>
        <v>3</v>
      </c>
      <c r="G2469" s="59" t="str">
        <f>INDEX(tblGemProv[Grootte],MATCH(tblGem[[#This Row],[Plaats]],tblGemProv[Gemeentenaam],0))</f>
        <v>Klein</v>
      </c>
      <c r="H2469" s="59" t="str">
        <f>INDEX(tblGemProv[Provincie],MATCH(tblGem[[#This Row],[Plaats]],tblGemProv[Gemeentenaam],0))</f>
        <v>Groningen</v>
      </c>
      <c r="I2469" s="68">
        <f>INDEX(tblGemProv[InwonerAantal],MATCH(tblGem[[#This Row],[Plaats]],tblGemProv[Gemeentenaam],0))</f>
        <v>24684</v>
      </c>
      <c r="J2469" s="69">
        <f>tblGem[[#This Row],[Aantal]]/INDEX($N$5:$N$16,MATCH(tblGem[[#This Row],[Prov]],$M$5:$M$16,0))*100000</f>
        <v>0.51463007532468874</v>
      </c>
      <c r="K2469" s="69">
        <f>tblGem[[#This Row],[Aantal]]/tblGem[[#This Row],[Inwoners]]*100000</f>
        <v>12.153621779290228</v>
      </c>
    </row>
    <row r="2470" spans="2:11" x14ac:dyDescent="0.3">
      <c r="B2470" s="63">
        <v>43915</v>
      </c>
      <c r="C2470" s="66" t="s">
        <v>331</v>
      </c>
      <c r="D2470" s="65">
        <v>25.8</v>
      </c>
      <c r="E2470" s="66">
        <v>28</v>
      </c>
      <c r="F2470" s="79">
        <f>tblGem[[#This Row],[Aantal]]-SUMIFS(tblGem[Aantal],tblGem[Datum],tblGem[[#This Row],[Datum]]-1,tblGem[Plaats],tblGem[[#This Row],[Plaats]])</f>
        <v>3</v>
      </c>
      <c r="G2470" s="59" t="str">
        <f>INDEX(tblGemProv[Grootte],MATCH(tblGem[[#This Row],[Plaats]],tblGemProv[Gemeentenaam],0))</f>
        <v>Groot</v>
      </c>
      <c r="H2470" s="59" t="str">
        <f>INDEX(tblGemProv[Provincie],MATCH(tblGem[[#This Row],[Plaats]],tblGemProv[Gemeentenaam],0))</f>
        <v>Zuid-Holland</v>
      </c>
      <c r="I2470" s="68">
        <f>INDEX(tblGemProv[InwonerAantal],MATCH(tblGem[[#This Row],[Plaats]],tblGemProv[Gemeentenaam],0))</f>
        <v>107492</v>
      </c>
      <c r="J2470" s="69">
        <f>tblGem[[#This Row],[Aantal]]/INDEX($N$5:$N$16,MATCH(tblGem[[#This Row],[Prov]],$M$5:$M$16,0))*100000</f>
        <v>0.76796278671753504</v>
      </c>
      <c r="K2470" s="69">
        <f>tblGem[[#This Row],[Aantal]]/tblGem[[#This Row],[Inwoners]]*100000</f>
        <v>26.048450117218025</v>
      </c>
    </row>
    <row r="2471" spans="2:11" x14ac:dyDescent="0.3">
      <c r="B2471" s="63">
        <v>43915</v>
      </c>
      <c r="C2471" s="66" t="s">
        <v>332</v>
      </c>
      <c r="D2471" s="65">
        <v>3.9</v>
      </c>
      <c r="E2471" s="66">
        <v>1</v>
      </c>
      <c r="F2471" s="79">
        <f>tblGem[[#This Row],[Aantal]]-SUMIFS(tblGem[Aantal],tblGem[Datum],tblGem[[#This Row],[Datum]]-1,tblGem[Plaats],tblGem[[#This Row],[Plaats]])</f>
        <v>0</v>
      </c>
      <c r="G2471" s="59" t="str">
        <f>INDEX(tblGemProv[Grootte],MATCH(tblGem[[#This Row],[Plaats]],tblGemProv[Gemeentenaam],0))</f>
        <v>Klein</v>
      </c>
      <c r="H2471" s="59" t="str">
        <f>INDEX(tblGemProv[Provincie],MATCH(tblGem[[#This Row],[Plaats]],tblGemProv[Gemeentenaam],0))</f>
        <v>Friesland</v>
      </c>
      <c r="I2471" s="68">
        <f>INDEX(tblGemProv[InwonerAantal],MATCH(tblGem[[#This Row],[Plaats]],tblGemProv[Gemeentenaam],0))</f>
        <v>25720</v>
      </c>
      <c r="J2471" s="69">
        <f>tblGem[[#This Row],[Aantal]]/INDEX($N$5:$N$16,MATCH(tblGem[[#This Row],[Prov]],$M$5:$M$16,0))*100000</f>
        <v>0.15449551036046894</v>
      </c>
      <c r="K2471" s="69">
        <f>tblGem[[#This Row],[Aantal]]/tblGem[[#This Row],[Inwoners]]*100000</f>
        <v>3.888024883359253</v>
      </c>
    </row>
    <row r="2472" spans="2:11" x14ac:dyDescent="0.3">
      <c r="B2472" s="63">
        <v>43915</v>
      </c>
      <c r="C2472" s="66" t="s">
        <v>333</v>
      </c>
      <c r="D2472" s="65">
        <v>54.7</v>
      </c>
      <c r="E2472" s="66">
        <v>8</v>
      </c>
      <c r="F2472" s="79">
        <f>tblGem[[#This Row],[Aantal]]-SUMIFS(tblGem[Aantal],tblGem[Datum],tblGem[[#This Row],[Datum]]-1,tblGem[Plaats],tblGem[[#This Row],[Plaats]])</f>
        <v>0</v>
      </c>
      <c r="G2472" s="59" t="str">
        <f>INDEX(tblGemProv[Grootte],MATCH(tblGem[[#This Row],[Plaats]],tblGemProv[Gemeentenaam],0))</f>
        <v>Klein</v>
      </c>
      <c r="H2472" s="59" t="str">
        <f>INDEX(tblGemProv[Provincie],MATCH(tblGem[[#This Row],[Plaats]],tblGemProv[Gemeentenaam],0))</f>
        <v>Zuid-Holland</v>
      </c>
      <c r="I2472" s="68">
        <f>INDEX(tblGemProv[InwonerAantal],MATCH(tblGem[[#This Row],[Plaats]],tblGemProv[Gemeentenaam],0))</f>
        <v>14508</v>
      </c>
      <c r="J2472" s="69">
        <f>tblGem[[#This Row],[Aantal]]/INDEX($N$5:$N$16,MATCH(tblGem[[#This Row],[Prov]],$M$5:$M$16,0))*100000</f>
        <v>0.21941793906215287</v>
      </c>
      <c r="K2472" s="69">
        <f>tblGem[[#This Row],[Aantal]]/tblGem[[#This Row],[Inwoners]]*100000</f>
        <v>55.141990625861595</v>
      </c>
    </row>
    <row r="2473" spans="2:11" x14ac:dyDescent="0.3">
      <c r="B2473" s="63">
        <v>43915</v>
      </c>
      <c r="C2473" s="66" t="s">
        <v>334</v>
      </c>
      <c r="D2473" s="65">
        <v>4.0999999999999996</v>
      </c>
      <c r="E2473" s="66">
        <v>1</v>
      </c>
      <c r="F2473" s="79">
        <f>tblGem[[#This Row],[Aantal]]-SUMIFS(tblGem[Aantal],tblGem[Datum],tblGem[[#This Row],[Datum]]-1,tblGem[Plaats],tblGem[[#This Row],[Plaats]])</f>
        <v>1</v>
      </c>
      <c r="G2473" s="59" t="str">
        <f>INDEX(tblGemProv[Grootte],MATCH(tblGem[[#This Row],[Plaats]],tblGemProv[Gemeentenaam],0))</f>
        <v>Klein</v>
      </c>
      <c r="H2473" s="59" t="str">
        <f>INDEX(tblGemProv[Provincie],MATCH(tblGem[[#This Row],[Plaats]],tblGemProv[Gemeentenaam],0))</f>
        <v>Overijssel</v>
      </c>
      <c r="I2473" s="68">
        <f>INDEX(tblGemProv[InwonerAantal],MATCH(tblGem[[#This Row],[Plaats]],tblGemProv[Gemeentenaam],0))</f>
        <v>24258</v>
      </c>
      <c r="J2473" s="69">
        <f>tblGem[[#This Row],[Aantal]]/INDEX($N$5:$N$16,MATCH(tblGem[[#This Row],[Prov]],$M$5:$M$16,0))*100000</f>
        <v>8.6843172520041229E-2</v>
      </c>
      <c r="K2473" s="69">
        <f>tblGem[[#This Row],[Aantal]]/tblGem[[#This Row],[Inwoners]]*100000</f>
        <v>4.122351389232418</v>
      </c>
    </row>
    <row r="2474" spans="2:11" x14ac:dyDescent="0.3">
      <c r="B2474" s="63">
        <v>43915</v>
      </c>
      <c r="C2474" s="66" t="s">
        <v>335</v>
      </c>
      <c r="D2474" s="65">
        <v>58.6</v>
      </c>
      <c r="E2474" s="66">
        <v>24</v>
      </c>
      <c r="F2474" s="79">
        <f>tblGem[[#This Row],[Aantal]]-SUMIFS(tblGem[Aantal],tblGem[Datum],tblGem[[#This Row],[Datum]]-1,tblGem[Plaats],tblGem[[#This Row],[Plaats]])</f>
        <v>1</v>
      </c>
      <c r="G2474" s="59" t="str">
        <f>INDEX(tblGemProv[Grootte],MATCH(tblGem[[#This Row],[Plaats]],tblGemProv[Gemeentenaam],0))</f>
        <v>Klein</v>
      </c>
      <c r="H2474" s="59" t="str">
        <f>INDEX(tblGemProv[Provincie],MATCH(tblGem[[#This Row],[Plaats]],tblGemProv[Gemeentenaam],0))</f>
        <v>Gelderland</v>
      </c>
      <c r="I2474" s="68">
        <f>INDEX(tblGemProv[InwonerAantal],MATCH(tblGem[[#This Row],[Plaats]],tblGemProv[Gemeentenaam],0))</f>
        <v>40847</v>
      </c>
      <c r="J2474" s="69">
        <f>tblGem[[#This Row],[Aantal]]/INDEX($N$5:$N$16,MATCH(tblGem[[#This Row],[Prov]],$M$5:$M$16,0))*100000</f>
        <v>1.1649902941746118</v>
      </c>
      <c r="K2474" s="69">
        <f>tblGem[[#This Row],[Aantal]]/tblGem[[#This Row],[Inwoners]]*100000</f>
        <v>58.755844982495653</v>
      </c>
    </row>
    <row r="2475" spans="2:11" x14ac:dyDescent="0.3">
      <c r="B2475" s="63">
        <v>43915</v>
      </c>
      <c r="C2475" s="66" t="s">
        <v>336</v>
      </c>
      <c r="D2475" s="65">
        <v>12.5</v>
      </c>
      <c r="E2475" s="66">
        <v>3</v>
      </c>
      <c r="F2475" s="79">
        <f>tblGem[[#This Row],[Aantal]]-SUMIFS(tblGem[Aantal],tblGem[Datum],tblGem[[#This Row],[Datum]]-1,tblGem[Plaats],tblGem[[#This Row],[Plaats]])</f>
        <v>2</v>
      </c>
      <c r="G2475" s="59" t="str">
        <f>INDEX(tblGemProv[Grootte],MATCH(tblGem[[#This Row],[Plaats]],tblGemProv[Gemeentenaam],0))</f>
        <v>Klein</v>
      </c>
      <c r="H2475" s="59" t="str">
        <f>INDEX(tblGemProv[Provincie],MATCH(tblGem[[#This Row],[Plaats]],tblGemProv[Gemeentenaam],0))</f>
        <v>Noord-Holland</v>
      </c>
      <c r="I2475" s="68">
        <f>INDEX(tblGemProv[InwonerAantal],MATCH(tblGem[[#This Row],[Plaats]],tblGemProv[Gemeentenaam],0))</f>
        <v>23659</v>
      </c>
      <c r="J2475" s="69">
        <f>tblGem[[#This Row],[Aantal]]/INDEX($N$5:$N$16,MATCH(tblGem[[#This Row],[Prov]],$M$5:$M$16,0))*100000</f>
        <v>0.10596280987940725</v>
      </c>
      <c r="K2475" s="69">
        <f>tblGem[[#This Row],[Aantal]]/tblGem[[#This Row],[Inwoners]]*100000</f>
        <v>12.680163996787693</v>
      </c>
    </row>
    <row r="2476" spans="2:11" x14ac:dyDescent="0.3">
      <c r="B2476" s="63">
        <v>43915</v>
      </c>
      <c r="C2476" s="66" t="s">
        <v>337</v>
      </c>
      <c r="D2476" s="65">
        <v>25.3</v>
      </c>
      <c r="E2476" s="66">
        <v>6</v>
      </c>
      <c r="F2476" s="79">
        <f>tblGem[[#This Row],[Aantal]]-SUMIFS(tblGem[Aantal],tblGem[Datum],tblGem[[#This Row],[Datum]]-1,tblGem[Plaats],tblGem[[#This Row],[Plaats]])</f>
        <v>0</v>
      </c>
      <c r="G2476" s="59" t="str">
        <f>INDEX(tblGemProv[Grootte],MATCH(tblGem[[#This Row],[Plaats]],tblGemProv[Gemeentenaam],0))</f>
        <v>Klein</v>
      </c>
      <c r="H2476" s="59" t="str">
        <f>INDEX(tblGemProv[Provincie],MATCH(tblGem[[#This Row],[Plaats]],tblGemProv[Gemeentenaam],0))</f>
        <v>Utrecht</v>
      </c>
      <c r="I2476" s="68">
        <f>INDEX(tblGemProv[InwonerAantal],MATCH(tblGem[[#This Row],[Plaats]],tblGemProv[Gemeentenaam],0))</f>
        <v>23678</v>
      </c>
      <c r="J2476" s="69">
        <f>tblGem[[#This Row],[Aantal]]/INDEX($N$5:$N$16,MATCH(tblGem[[#This Row],[Prov]],$M$5:$M$16,0))*100000</f>
        <v>0.45095218553976724</v>
      </c>
      <c r="K2476" s="69">
        <f>tblGem[[#This Row],[Aantal]]/tblGem[[#This Row],[Inwoners]]*100000</f>
        <v>25.3399780386857</v>
      </c>
    </row>
    <row r="2477" spans="2:11" x14ac:dyDescent="0.3">
      <c r="B2477" s="63">
        <v>43915</v>
      </c>
      <c r="C2477" s="66" t="s">
        <v>338</v>
      </c>
      <c r="D2477" s="65">
        <v>6.9</v>
      </c>
      <c r="E2477" s="66">
        <v>2</v>
      </c>
      <c r="F2477" s="79">
        <f>tblGem[[#This Row],[Aantal]]-SUMIFS(tblGem[Aantal],tblGem[Datum],tblGem[[#This Row],[Datum]]-1,tblGem[Plaats],tblGem[[#This Row],[Plaats]])</f>
        <v>0</v>
      </c>
      <c r="G2477" s="59" t="str">
        <f>INDEX(tblGemProv[Grootte],MATCH(tblGem[[#This Row],[Plaats]],tblGemProv[Gemeentenaam],0))</f>
        <v>Klein</v>
      </c>
      <c r="H2477" s="59" t="str">
        <f>INDEX(tblGemProv[Provincie],MATCH(tblGem[[#This Row],[Plaats]],tblGemProv[Gemeentenaam],0))</f>
        <v>Gelderland</v>
      </c>
      <c r="I2477" s="68">
        <f>INDEX(tblGemProv[InwonerAantal],MATCH(tblGem[[#This Row],[Plaats]],tblGemProv[Gemeentenaam],0))</f>
        <v>28987</v>
      </c>
      <c r="J2477" s="69">
        <f>tblGem[[#This Row],[Aantal]]/INDEX($N$5:$N$16,MATCH(tblGem[[#This Row],[Prov]],$M$5:$M$16,0))*100000</f>
        <v>9.7082524514550975E-2</v>
      </c>
      <c r="K2477" s="69">
        <f>tblGem[[#This Row],[Aantal]]/tblGem[[#This Row],[Inwoners]]*100000</f>
        <v>6.8996446682995822</v>
      </c>
    </row>
    <row r="2478" spans="2:11" x14ac:dyDescent="0.3">
      <c r="B2478" s="63">
        <v>43915</v>
      </c>
      <c r="C2478" s="66" t="s">
        <v>339</v>
      </c>
      <c r="D2478" s="65">
        <v>22.9</v>
      </c>
      <c r="E2478" s="66">
        <v>5</v>
      </c>
      <c r="F2478" s="79">
        <f>tblGem[[#This Row],[Aantal]]-SUMIFS(tblGem[Aantal],tblGem[Datum],tblGem[[#This Row],[Datum]]-1,tblGem[Plaats],tblGem[[#This Row],[Plaats]])</f>
        <v>1</v>
      </c>
      <c r="G2478" s="59" t="str">
        <f>INDEX(tblGemProv[Grootte],MATCH(tblGem[[#This Row],[Plaats]],tblGemProv[Gemeentenaam],0))</f>
        <v>Klein</v>
      </c>
      <c r="H2478" s="59" t="str">
        <f>INDEX(tblGemProv[Provincie],MATCH(tblGem[[#This Row],[Plaats]],tblGemProv[Gemeentenaam],0))</f>
        <v>Noord-Brabant</v>
      </c>
      <c r="I2478" s="68">
        <f>INDEX(tblGemProv[InwonerAantal],MATCH(tblGem[[#This Row],[Plaats]],tblGemProv[Gemeentenaam],0))</f>
        <v>21800</v>
      </c>
      <c r="J2478" s="69">
        <f>tblGem[[#This Row],[Aantal]]/INDEX($N$5:$N$16,MATCH(tblGem[[#This Row],[Prov]],$M$5:$M$16,0))*100000</f>
        <v>0.1977624366863559</v>
      </c>
      <c r="K2478" s="69">
        <f>tblGem[[#This Row],[Aantal]]/tblGem[[#This Row],[Inwoners]]*100000</f>
        <v>22.935779816513762</v>
      </c>
    </row>
    <row r="2479" spans="2:11" x14ac:dyDescent="0.3">
      <c r="B2479" s="63">
        <v>43915</v>
      </c>
      <c r="C2479" s="66" t="s">
        <v>340</v>
      </c>
      <c r="D2479" s="65">
        <v>42.1</v>
      </c>
      <c r="E2479" s="66">
        <v>22</v>
      </c>
      <c r="F2479" s="79">
        <f>tblGem[[#This Row],[Aantal]]-SUMIFS(tblGem[Aantal],tblGem[Datum],tblGem[[#This Row],[Datum]]-1,tblGem[Plaats],tblGem[[#This Row],[Plaats]])</f>
        <v>3</v>
      </c>
      <c r="G2479" s="59" t="str">
        <f>INDEX(tblGemProv[Grootte],MATCH(tblGem[[#This Row],[Plaats]],tblGemProv[Gemeentenaam],0))</f>
        <v>Middelgroot</v>
      </c>
      <c r="H2479" s="59" t="str">
        <f>INDEX(tblGemProv[Provincie],MATCH(tblGem[[#This Row],[Plaats]],tblGemProv[Gemeentenaam],0))</f>
        <v>Utrecht</v>
      </c>
      <c r="I2479" s="68">
        <f>INDEX(tblGemProv[InwonerAantal],MATCH(tblGem[[#This Row],[Plaats]],tblGemProv[Gemeentenaam],0))</f>
        <v>51758</v>
      </c>
      <c r="J2479" s="69">
        <f>tblGem[[#This Row],[Aantal]]/INDEX($N$5:$N$16,MATCH(tblGem[[#This Row],[Prov]],$M$5:$M$16,0))*100000</f>
        <v>1.6534913469791463</v>
      </c>
      <c r="K2479" s="69">
        <f>tblGem[[#This Row],[Aantal]]/tblGem[[#This Row],[Inwoners]]*100000</f>
        <v>42.505506395146647</v>
      </c>
    </row>
    <row r="2480" spans="2:11" x14ac:dyDescent="0.3">
      <c r="B2480" s="63">
        <v>43915</v>
      </c>
      <c r="C2480" s="66" t="s">
        <v>341</v>
      </c>
      <c r="D2480" s="65">
        <v>18.399999999999999</v>
      </c>
      <c r="E2480" s="66">
        <v>3</v>
      </c>
      <c r="F2480" s="79">
        <f>tblGem[[#This Row],[Aantal]]-SUMIFS(tblGem[Aantal],tblGem[Datum],tblGem[[#This Row],[Datum]]-1,tblGem[Plaats],tblGem[[#This Row],[Plaats]])</f>
        <v>1</v>
      </c>
      <c r="G2480" s="59" t="str">
        <f>INDEX(tblGemProv[Grootte],MATCH(tblGem[[#This Row],[Plaats]],tblGemProv[Gemeentenaam],0))</f>
        <v>Klein</v>
      </c>
      <c r="H2480" s="59" t="str">
        <f>INDEX(tblGemProv[Provincie],MATCH(tblGem[[#This Row],[Plaats]],tblGemProv[Gemeentenaam],0))</f>
        <v>Noord-Holland</v>
      </c>
      <c r="I2480" s="68">
        <f>INDEX(tblGemProv[InwonerAantal],MATCH(tblGem[[#This Row],[Plaats]],tblGemProv[Gemeentenaam],0))</f>
        <v>15995</v>
      </c>
      <c r="J2480" s="69">
        <f>tblGem[[#This Row],[Aantal]]/INDEX($N$5:$N$16,MATCH(tblGem[[#This Row],[Prov]],$M$5:$M$16,0))*100000</f>
        <v>0.10596280987940725</v>
      </c>
      <c r="K2480" s="69">
        <f>tblGem[[#This Row],[Aantal]]/tblGem[[#This Row],[Inwoners]]*100000</f>
        <v>18.75586120662707</v>
      </c>
    </row>
    <row r="2481" spans="2:11" x14ac:dyDescent="0.3">
      <c r="B2481" s="63">
        <v>43915</v>
      </c>
      <c r="C2481" s="66" t="s">
        <v>342</v>
      </c>
      <c r="D2481" s="65">
        <v>45.6</v>
      </c>
      <c r="E2481" s="66">
        <v>6</v>
      </c>
      <c r="F2481" s="79">
        <f>tblGem[[#This Row],[Aantal]]-SUMIFS(tblGem[Aantal],tblGem[Datum],tblGem[[#This Row],[Datum]]-1,tblGem[Plaats],tblGem[[#This Row],[Plaats]])</f>
        <v>2</v>
      </c>
      <c r="G2481" s="59" t="str">
        <f>INDEX(tblGemProv[Grootte],MATCH(tblGem[[#This Row],[Plaats]],tblGemProv[Gemeentenaam],0))</f>
        <v>Klein</v>
      </c>
      <c r="H2481" s="59" t="str">
        <f>INDEX(tblGemProv[Provincie],MATCH(tblGem[[#This Row],[Plaats]],tblGemProv[Gemeentenaam],0))</f>
        <v>Utrecht</v>
      </c>
      <c r="I2481" s="68">
        <f>INDEX(tblGemProv[InwonerAantal],MATCH(tblGem[[#This Row],[Plaats]],tblGemProv[Gemeentenaam],0))</f>
        <v>13021</v>
      </c>
      <c r="J2481" s="69">
        <f>tblGem[[#This Row],[Aantal]]/INDEX($N$5:$N$16,MATCH(tblGem[[#This Row],[Prov]],$M$5:$M$16,0))*100000</f>
        <v>0.45095218553976724</v>
      </c>
      <c r="K2481" s="69">
        <f>tblGem[[#This Row],[Aantal]]/tblGem[[#This Row],[Inwoners]]*100000</f>
        <v>46.079410183549655</v>
      </c>
    </row>
    <row r="2482" spans="2:11" x14ac:dyDescent="0.3">
      <c r="B2482" s="63">
        <v>43915</v>
      </c>
      <c r="C2482" s="66" t="s">
        <v>343</v>
      </c>
      <c r="D2482" s="65">
        <v>18.600000000000001</v>
      </c>
      <c r="E2482" s="66">
        <v>29</v>
      </c>
      <c r="F2482" s="79">
        <f>tblGem[[#This Row],[Aantal]]-SUMIFS(tblGem[Aantal],tblGem[Datum],tblGem[[#This Row],[Datum]]-1,tblGem[Plaats],tblGem[[#This Row],[Plaats]])</f>
        <v>9</v>
      </c>
      <c r="G2482" s="59" t="str">
        <f>INDEX(tblGemProv[Grootte],MATCH(tblGem[[#This Row],[Plaats]],tblGemProv[Gemeentenaam],0))</f>
        <v>Groot</v>
      </c>
      <c r="H2482" s="59" t="str">
        <f>INDEX(tblGemProv[Provincie],MATCH(tblGem[[#This Row],[Plaats]],tblGemProv[Gemeentenaam],0))</f>
        <v>Noord-Holland</v>
      </c>
      <c r="I2482" s="68">
        <f>INDEX(tblGemProv[InwonerAantal],MATCH(tblGem[[#This Row],[Plaats]],tblGemProv[Gemeentenaam],0))</f>
        <v>154865</v>
      </c>
      <c r="J2482" s="69">
        <f>tblGem[[#This Row],[Aantal]]/INDEX($N$5:$N$16,MATCH(tblGem[[#This Row],[Prov]],$M$5:$M$16,0))*100000</f>
        <v>1.0243071621676034</v>
      </c>
      <c r="K2482" s="69">
        <f>tblGem[[#This Row],[Aantal]]/tblGem[[#This Row],[Inwoners]]*100000</f>
        <v>18.725987150098472</v>
      </c>
    </row>
    <row r="2483" spans="2:11" x14ac:dyDescent="0.3">
      <c r="B2483" s="63">
        <v>43915</v>
      </c>
      <c r="C2483" s="66" t="s">
        <v>344</v>
      </c>
      <c r="D2483" s="65">
        <v>24.6</v>
      </c>
      <c r="E2483" s="66">
        <v>7</v>
      </c>
      <c r="F2483" s="79">
        <f>tblGem[[#This Row],[Aantal]]-SUMIFS(tblGem[Aantal],tblGem[Datum],tblGem[[#This Row],[Datum]]-1,tblGem[Plaats],tblGem[[#This Row],[Plaats]])</f>
        <v>0</v>
      </c>
      <c r="G2483" s="59" t="str">
        <f>INDEX(tblGemProv[Grootte],MATCH(tblGem[[#This Row],[Plaats]],tblGemProv[Gemeentenaam],0))</f>
        <v>Klein</v>
      </c>
      <c r="H2483" s="59" t="str">
        <f>INDEX(tblGemProv[Provincie],MATCH(tblGem[[#This Row],[Plaats]],tblGemProv[Gemeentenaam],0))</f>
        <v>Gelderland</v>
      </c>
      <c r="I2483" s="68">
        <f>INDEX(tblGemProv[InwonerAantal],MATCH(tblGem[[#This Row],[Plaats]],tblGemProv[Gemeentenaam],0))</f>
        <v>28014</v>
      </c>
      <c r="J2483" s="69">
        <f>tblGem[[#This Row],[Aantal]]/INDEX($N$5:$N$16,MATCH(tblGem[[#This Row],[Prov]],$M$5:$M$16,0))*100000</f>
        <v>0.33978883580092839</v>
      </c>
      <c r="K2483" s="69">
        <f>tblGem[[#This Row],[Aantal]]/tblGem[[#This Row],[Inwoners]]*100000</f>
        <v>24.98750624687656</v>
      </c>
    </row>
    <row r="2484" spans="2:11" x14ac:dyDescent="0.3">
      <c r="B2484" s="63">
        <v>43915</v>
      </c>
      <c r="C2484" s="66" t="s">
        <v>345</v>
      </c>
      <c r="D2484" s="65">
        <v>35.299999999999997</v>
      </c>
      <c r="E2484" s="66">
        <v>6</v>
      </c>
      <c r="F2484" s="79">
        <f>tblGem[[#This Row],[Aantal]]-SUMIFS(tblGem[Aantal],tblGem[Datum],tblGem[[#This Row],[Datum]]-1,tblGem[Plaats],tblGem[[#This Row],[Plaats]])</f>
        <v>0</v>
      </c>
      <c r="G2484" s="59" t="str">
        <f>INDEX(tblGemProv[Grootte],MATCH(tblGem[[#This Row],[Plaats]],tblGemProv[Gemeentenaam],0))</f>
        <v>Klein</v>
      </c>
      <c r="H2484" s="59" t="str">
        <f>INDEX(tblGemProv[Provincie],MATCH(tblGem[[#This Row],[Plaats]],tblGemProv[Gemeentenaam],0))</f>
        <v>Noord-Holland</v>
      </c>
      <c r="I2484" s="68">
        <f>INDEX(tblGemProv[InwonerAantal],MATCH(tblGem[[#This Row],[Plaats]],tblGemProv[Gemeentenaam],0))</f>
        <v>16970</v>
      </c>
      <c r="J2484" s="69">
        <f>tblGem[[#This Row],[Aantal]]/INDEX($N$5:$N$16,MATCH(tblGem[[#This Row],[Prov]],$M$5:$M$16,0))*100000</f>
        <v>0.21192561975881449</v>
      </c>
      <c r="K2484" s="69">
        <f>tblGem[[#This Row],[Aantal]]/tblGem[[#This Row],[Inwoners]]*100000</f>
        <v>35.356511490866232</v>
      </c>
    </row>
    <row r="2485" spans="2:11" x14ac:dyDescent="0.3">
      <c r="B2485" s="63">
        <v>43915</v>
      </c>
      <c r="C2485" s="66" t="s">
        <v>346</v>
      </c>
      <c r="D2485" s="65">
        <v>22.4</v>
      </c>
      <c r="E2485" s="66">
        <v>5</v>
      </c>
      <c r="F2485" s="79">
        <f>tblGem[[#This Row],[Aantal]]-SUMIFS(tblGem[Aantal],tblGem[Datum],tblGem[[#This Row],[Datum]]-1,tblGem[Plaats],tblGem[[#This Row],[Plaats]])</f>
        <v>1</v>
      </c>
      <c r="G2485" s="59" t="str">
        <f>INDEX(tblGemProv[Grootte],MATCH(tblGem[[#This Row],[Plaats]],tblGemProv[Gemeentenaam],0))</f>
        <v>Klein</v>
      </c>
      <c r="H2485" s="59" t="str">
        <f>INDEX(tblGemProv[Provincie],MATCH(tblGem[[#This Row],[Plaats]],tblGemProv[Gemeentenaam],0))</f>
        <v>Flevoland</v>
      </c>
      <c r="I2485" s="68">
        <f>INDEX(tblGemProv[InwonerAantal],MATCH(tblGem[[#This Row],[Plaats]],tblGemProv[Gemeentenaam],0))</f>
        <v>22407</v>
      </c>
      <c r="J2485" s="69">
        <f>tblGem[[#This Row],[Aantal]]/INDEX($N$5:$N$16,MATCH(tblGem[[#This Row],[Prov]],$M$5:$M$16,0))*100000</f>
        <v>1.2145650642504919</v>
      </c>
      <c r="K2485" s="69">
        <f>tblGem[[#This Row],[Aantal]]/tblGem[[#This Row],[Inwoners]]*100000</f>
        <v>22.314455304146026</v>
      </c>
    </row>
    <row r="2486" spans="2:11" x14ac:dyDescent="0.3">
      <c r="B2486" s="63">
        <v>43915</v>
      </c>
      <c r="C2486" s="66" t="s">
        <v>347</v>
      </c>
      <c r="D2486" s="65">
        <v>39.1</v>
      </c>
      <c r="E2486" s="66">
        <v>25</v>
      </c>
      <c r="F2486" s="79">
        <f>tblGem[[#This Row],[Aantal]]-SUMIFS(tblGem[Aantal],tblGem[Datum],tblGem[[#This Row],[Datum]]-1,tblGem[Plaats],tblGem[[#This Row],[Plaats]])</f>
        <v>5</v>
      </c>
      <c r="G2486" s="59" t="str">
        <f>INDEX(tblGemProv[Grootte],MATCH(tblGem[[#This Row],[Plaats]],tblGemProv[Gemeentenaam],0))</f>
        <v>Middelgroot</v>
      </c>
      <c r="H2486" s="59" t="str">
        <f>INDEX(tblGemProv[Provincie],MATCH(tblGem[[#This Row],[Plaats]],tblGemProv[Gemeentenaam],0))</f>
        <v>Utrecht</v>
      </c>
      <c r="I2486" s="68">
        <f>INDEX(tblGemProv[InwonerAantal],MATCH(tblGem[[#This Row],[Plaats]],tblGemProv[Gemeentenaam],0))</f>
        <v>63322</v>
      </c>
      <c r="J2486" s="69">
        <f>tblGem[[#This Row],[Aantal]]/INDEX($N$5:$N$16,MATCH(tblGem[[#This Row],[Prov]],$M$5:$M$16,0))*100000</f>
        <v>1.8789674397490301</v>
      </c>
      <c r="K2486" s="69">
        <f>tblGem[[#This Row],[Aantal]]/tblGem[[#This Row],[Inwoners]]*100000</f>
        <v>39.480749186696571</v>
      </c>
    </row>
    <row r="2487" spans="2:11" x14ac:dyDescent="0.3">
      <c r="B2487" s="63">
        <v>43915</v>
      </c>
      <c r="C2487" s="66" t="s">
        <v>348</v>
      </c>
      <c r="D2487" s="65">
        <v>23</v>
      </c>
      <c r="E2487" s="66">
        <v>10</v>
      </c>
      <c r="F2487" s="79">
        <f>tblGem[[#This Row],[Aantal]]-SUMIFS(tblGem[Aantal],tblGem[Datum],tblGem[[#This Row],[Datum]]-1,tblGem[Plaats],tblGem[[#This Row],[Plaats]])</f>
        <v>0</v>
      </c>
      <c r="G2487" s="59" t="str">
        <f>INDEX(tblGemProv[Grootte],MATCH(tblGem[[#This Row],[Plaats]],tblGemProv[Gemeentenaam],0))</f>
        <v>Klein</v>
      </c>
      <c r="H2487" s="59" t="str">
        <f>INDEX(tblGemProv[Provincie],MATCH(tblGem[[#This Row],[Plaats]],tblGemProv[Gemeentenaam],0))</f>
        <v>Gelderland</v>
      </c>
      <c r="I2487" s="68">
        <f>INDEX(tblGemProv[InwonerAantal],MATCH(tblGem[[#This Row],[Plaats]],tblGemProv[Gemeentenaam],0))</f>
        <v>43402</v>
      </c>
      <c r="J2487" s="69">
        <f>tblGem[[#This Row],[Aantal]]/INDEX($N$5:$N$16,MATCH(tblGem[[#This Row],[Prov]],$M$5:$M$16,0))*100000</f>
        <v>0.48541262257275486</v>
      </c>
      <c r="K2487" s="69">
        <f>tblGem[[#This Row],[Aantal]]/tblGem[[#This Row],[Inwoners]]*100000</f>
        <v>23.040412884198886</v>
      </c>
    </row>
    <row r="2488" spans="2:11" x14ac:dyDescent="0.3">
      <c r="B2488" s="63">
        <v>43915</v>
      </c>
      <c r="C2488" s="66" t="s">
        <v>349</v>
      </c>
      <c r="D2488" s="65">
        <v>10.4</v>
      </c>
      <c r="E2488" s="66">
        <v>13</v>
      </c>
      <c r="F2488" s="79">
        <f>tblGem[[#This Row],[Aantal]]-SUMIFS(tblGem[Aantal],tblGem[Datum],tblGem[[#This Row],[Datum]]-1,tblGem[Plaats],tblGem[[#This Row],[Plaats]])</f>
        <v>5</v>
      </c>
      <c r="G2488" s="59" t="str">
        <f>INDEX(tblGemProv[Grootte],MATCH(tblGem[[#This Row],[Plaats]],tblGemProv[Gemeentenaam],0))</f>
        <v>Groot</v>
      </c>
      <c r="H2488" s="59" t="str">
        <f>INDEX(tblGemProv[Provincie],MATCH(tblGem[[#This Row],[Plaats]],tblGemProv[Gemeentenaam],0))</f>
        <v>Zuid-Holland</v>
      </c>
      <c r="I2488" s="68">
        <f>INDEX(tblGemProv[InwonerAantal],MATCH(tblGem[[#This Row],[Plaats]],tblGemProv[Gemeentenaam],0))</f>
        <v>124695</v>
      </c>
      <c r="J2488" s="69">
        <f>tblGem[[#This Row],[Aantal]]/INDEX($N$5:$N$16,MATCH(tblGem[[#This Row],[Prov]],$M$5:$M$16,0))*100000</f>
        <v>0.35655415097599841</v>
      </c>
      <c r="K2488" s="69">
        <f>tblGem[[#This Row],[Aantal]]/tblGem[[#This Row],[Inwoners]]*100000</f>
        <v>10.425438068888088</v>
      </c>
    </row>
    <row r="2489" spans="2:11" x14ac:dyDescent="0.3">
      <c r="B2489" s="63">
        <v>43915</v>
      </c>
      <c r="C2489" s="66" t="s">
        <v>350</v>
      </c>
      <c r="D2489" s="65">
        <v>11.8</v>
      </c>
      <c r="E2489" s="66">
        <v>1</v>
      </c>
      <c r="F2489" s="79">
        <f>tblGem[[#This Row],[Aantal]]-SUMIFS(tblGem[Aantal],tblGem[Datum],tblGem[[#This Row],[Datum]]-1,tblGem[Plaats],tblGem[[#This Row],[Plaats]])</f>
        <v>0</v>
      </c>
      <c r="G2489" s="59" t="str">
        <f>INDEX(tblGemProv[Grootte],MATCH(tblGem[[#This Row],[Plaats]],tblGemProv[Gemeentenaam],0))</f>
        <v>Klein</v>
      </c>
      <c r="H2489" s="59" t="str">
        <f>INDEX(tblGemProv[Provincie],MATCH(tblGem[[#This Row],[Plaats]],tblGemProv[Gemeentenaam],0))</f>
        <v>Zuid-Holland</v>
      </c>
      <c r="I2489" s="68">
        <f>INDEX(tblGemProv[InwonerAantal],MATCH(tblGem[[#This Row],[Plaats]],tblGemProv[Gemeentenaam],0))</f>
        <v>8430</v>
      </c>
      <c r="J2489" s="69">
        <f>tblGem[[#This Row],[Aantal]]/INDEX($N$5:$N$16,MATCH(tblGem[[#This Row],[Prov]],$M$5:$M$16,0))*100000</f>
        <v>2.7427242382769109E-2</v>
      </c>
      <c r="K2489" s="69">
        <f>tblGem[[#This Row],[Aantal]]/tblGem[[#This Row],[Inwoners]]*100000</f>
        <v>11.862396204033214</v>
      </c>
    </row>
    <row r="2490" spans="2:11" x14ac:dyDescent="0.3">
      <c r="B2490" s="63">
        <v>43915</v>
      </c>
      <c r="C2490" s="66" t="s">
        <v>351</v>
      </c>
      <c r="D2490" s="65">
        <v>14</v>
      </c>
      <c r="E2490" s="66">
        <v>6</v>
      </c>
      <c r="F2490" s="79">
        <f>tblGem[[#This Row],[Aantal]]-SUMIFS(tblGem[Aantal],tblGem[Datum],tblGem[[#This Row],[Datum]]-1,tblGem[Plaats],tblGem[[#This Row],[Plaats]])</f>
        <v>3</v>
      </c>
      <c r="G2490" s="59" t="str">
        <f>INDEX(tblGemProv[Grootte],MATCH(tblGem[[#This Row],[Plaats]],tblGemProv[Gemeentenaam],0))</f>
        <v>Klein</v>
      </c>
      <c r="H2490" s="59" t="str">
        <f>INDEX(tblGemProv[Provincie],MATCH(tblGem[[#This Row],[Plaats]],tblGemProv[Gemeentenaam],0))</f>
        <v>Zuid-Holland</v>
      </c>
      <c r="I2490" s="68">
        <f>INDEX(tblGemProv[InwonerAantal],MATCH(tblGem[[#This Row],[Plaats]],tblGemProv[Gemeentenaam],0))</f>
        <v>41882</v>
      </c>
      <c r="J2490" s="69">
        <f>tblGem[[#This Row],[Aantal]]/INDEX($N$5:$N$16,MATCH(tblGem[[#This Row],[Prov]],$M$5:$M$16,0))*100000</f>
        <v>0.16456345429661468</v>
      </c>
      <c r="K2490" s="69">
        <f>tblGem[[#This Row],[Aantal]]/tblGem[[#This Row],[Inwoners]]*100000</f>
        <v>14.325963421040067</v>
      </c>
    </row>
    <row r="2491" spans="2:11" x14ac:dyDescent="0.3">
      <c r="B2491" s="63">
        <v>43915</v>
      </c>
      <c r="C2491" s="66" t="s">
        <v>352</v>
      </c>
      <c r="D2491" s="65">
        <v>64.8</v>
      </c>
      <c r="E2491" s="66">
        <v>14</v>
      </c>
      <c r="F2491" s="79">
        <f>tblGem[[#This Row],[Aantal]]-SUMIFS(tblGem[Aantal],tblGem[Datum],tblGem[[#This Row],[Datum]]-1,tblGem[Plaats],tblGem[[#This Row],[Plaats]])</f>
        <v>3</v>
      </c>
      <c r="G2491" s="59" t="str">
        <f>INDEX(tblGemProv[Grootte],MATCH(tblGem[[#This Row],[Plaats]],tblGemProv[Gemeentenaam],0))</f>
        <v>Klein</v>
      </c>
      <c r="H2491" s="59" t="str">
        <f>INDEX(tblGemProv[Provincie],MATCH(tblGem[[#This Row],[Plaats]],tblGemProv[Gemeentenaam],0))</f>
        <v>Noord-Brabant</v>
      </c>
      <c r="I2491" s="68">
        <f>INDEX(tblGemProv[InwonerAantal],MATCH(tblGem[[#This Row],[Plaats]],tblGemProv[Gemeentenaam],0))</f>
        <v>21525</v>
      </c>
      <c r="J2491" s="69">
        <f>tblGem[[#This Row],[Aantal]]/INDEX($N$5:$N$16,MATCH(tblGem[[#This Row],[Prov]],$M$5:$M$16,0))*100000</f>
        <v>0.55373482272179653</v>
      </c>
      <c r="K2491" s="69">
        <f>tblGem[[#This Row],[Aantal]]/tblGem[[#This Row],[Inwoners]]*100000</f>
        <v>65.040650406504071</v>
      </c>
    </row>
    <row r="2492" spans="2:11" x14ac:dyDescent="0.3">
      <c r="B2492" s="63">
        <v>43915</v>
      </c>
      <c r="C2492" s="66" t="s">
        <v>353</v>
      </c>
      <c r="D2492" s="65">
        <v>16.8</v>
      </c>
      <c r="E2492" s="66">
        <v>8</v>
      </c>
      <c r="F2492" s="79">
        <f>tblGem[[#This Row],[Aantal]]-SUMIFS(tblGem[Aantal],tblGem[Datum],tblGem[[#This Row],[Datum]]-1,tblGem[Plaats],tblGem[[#This Row],[Plaats]])</f>
        <v>2</v>
      </c>
      <c r="G2492" s="59" t="str">
        <f>INDEX(tblGemProv[Grootte],MATCH(tblGem[[#This Row],[Plaats]],tblGemProv[Gemeentenaam],0))</f>
        <v>Klein</v>
      </c>
      <c r="H2492" s="59" t="str">
        <f>INDEX(tblGemProv[Provincie],MATCH(tblGem[[#This Row],[Plaats]],tblGemProv[Gemeentenaam],0))</f>
        <v>Gelderland</v>
      </c>
      <c r="I2492" s="68">
        <f>INDEX(tblGemProv[InwonerAantal],MATCH(tblGem[[#This Row],[Plaats]],tblGemProv[Gemeentenaam],0))</f>
        <v>47537</v>
      </c>
      <c r="J2492" s="69">
        <f>tblGem[[#This Row],[Aantal]]/INDEX($N$5:$N$16,MATCH(tblGem[[#This Row],[Prov]],$M$5:$M$16,0))*100000</f>
        <v>0.3883300980582039</v>
      </c>
      <c r="K2492" s="69">
        <f>tblGem[[#This Row],[Aantal]]/tblGem[[#This Row],[Inwoners]]*100000</f>
        <v>16.828996360729537</v>
      </c>
    </row>
    <row r="2493" spans="2:11" x14ac:dyDescent="0.3">
      <c r="B2493" s="63">
        <v>43915</v>
      </c>
      <c r="C2493" s="66" t="s">
        <v>354</v>
      </c>
      <c r="D2493" s="65">
        <v>133.30000000000001</v>
      </c>
      <c r="E2493" s="66">
        <v>30</v>
      </c>
      <c r="F2493" s="79">
        <f>tblGem[[#This Row],[Aantal]]-SUMIFS(tblGem[Aantal],tblGem[Datum],tblGem[[#This Row],[Datum]]-1,tblGem[Plaats],tblGem[[#This Row],[Plaats]])</f>
        <v>8</v>
      </c>
      <c r="G2493" s="59" t="str">
        <f>INDEX(tblGemProv[Grootte],MATCH(tblGem[[#This Row],[Plaats]],tblGemProv[Gemeentenaam],0))</f>
        <v>Klein</v>
      </c>
      <c r="H2493" s="59" t="str">
        <f>INDEX(tblGemProv[Provincie],MATCH(tblGem[[#This Row],[Plaats]],tblGemProv[Gemeentenaam],0))</f>
        <v>Overijssel</v>
      </c>
      <c r="I2493" s="68">
        <f>INDEX(tblGemProv[InwonerAantal],MATCH(tblGem[[#This Row],[Plaats]],tblGemProv[Gemeentenaam],0))</f>
        <v>22468</v>
      </c>
      <c r="J2493" s="69">
        <f>tblGem[[#This Row],[Aantal]]/INDEX($N$5:$N$16,MATCH(tblGem[[#This Row],[Prov]],$M$5:$M$16,0))*100000</f>
        <v>2.605295175601237</v>
      </c>
      <c r="K2493" s="69">
        <f>tblGem[[#This Row],[Aantal]]/tblGem[[#This Row],[Inwoners]]*100000</f>
        <v>133.52323304254941</v>
      </c>
    </row>
    <row r="2494" spans="2:11" x14ac:dyDescent="0.3">
      <c r="B2494" s="63">
        <v>43915</v>
      </c>
      <c r="C2494" s="66" t="s">
        <v>355</v>
      </c>
      <c r="D2494" s="65">
        <v>20.2</v>
      </c>
      <c r="E2494" s="66">
        <v>9</v>
      </c>
      <c r="F2494" s="79">
        <f>tblGem[[#This Row],[Aantal]]-SUMIFS(tblGem[Aantal],tblGem[Datum],tblGem[[#This Row],[Datum]]-1,tblGem[Plaats],tblGem[[#This Row],[Plaats]])</f>
        <v>1</v>
      </c>
      <c r="G2494" s="59" t="str">
        <f>INDEX(tblGemProv[Grootte],MATCH(tblGem[[#This Row],[Plaats]],tblGemProv[Gemeentenaam],0))</f>
        <v>Klein</v>
      </c>
      <c r="H2494" s="59" t="str">
        <f>INDEX(tblGemProv[Provincie],MATCH(tblGem[[#This Row],[Plaats]],tblGemProv[Gemeentenaam],0))</f>
        <v>Zuid-Holland</v>
      </c>
      <c r="I2494" s="68">
        <f>INDEX(tblGemProv[InwonerAantal],MATCH(tblGem[[#This Row],[Plaats]],tblGemProv[Gemeentenaam],0))</f>
        <v>44586</v>
      </c>
      <c r="J2494" s="69">
        <f>tblGem[[#This Row],[Aantal]]/INDEX($N$5:$N$16,MATCH(tblGem[[#This Row],[Prov]],$M$5:$M$16,0))*100000</f>
        <v>0.24684518144492198</v>
      </c>
      <c r="K2494" s="69">
        <f>tblGem[[#This Row],[Aantal]]/tblGem[[#This Row],[Inwoners]]*100000</f>
        <v>20.185708518368994</v>
      </c>
    </row>
    <row r="2495" spans="2:11" x14ac:dyDescent="0.3">
      <c r="B2495" s="63">
        <v>43915</v>
      </c>
      <c r="C2495" s="66" t="s">
        <v>356</v>
      </c>
      <c r="D2495" s="65">
        <v>36.9</v>
      </c>
      <c r="E2495" s="66">
        <v>47</v>
      </c>
      <c r="F2495" s="79">
        <f>tblGem[[#This Row],[Aantal]]-SUMIFS(tblGem[Aantal],tblGem[Datum],tblGem[[#This Row],[Datum]]-1,tblGem[Plaats],tblGem[[#This Row],[Plaats]])</f>
        <v>7</v>
      </c>
      <c r="G2495" s="59" t="str">
        <f>INDEX(tblGemProv[Grootte],MATCH(tblGem[[#This Row],[Plaats]],tblGemProv[Gemeentenaam],0))</f>
        <v>Groot</v>
      </c>
      <c r="H2495" s="59" t="str">
        <f>INDEX(tblGemProv[Provincie],MATCH(tblGem[[#This Row],[Plaats]],tblGemProv[Gemeentenaam],0))</f>
        <v>Overijssel</v>
      </c>
      <c r="I2495" s="68">
        <f>INDEX(tblGemProv[InwonerAantal],MATCH(tblGem[[#This Row],[Plaats]],tblGemProv[Gemeentenaam],0))</f>
        <v>126116</v>
      </c>
      <c r="J2495" s="69">
        <f>tblGem[[#This Row],[Aantal]]/INDEX($N$5:$N$16,MATCH(tblGem[[#This Row],[Prov]],$M$5:$M$16,0))*100000</f>
        <v>4.0816291084419385</v>
      </c>
      <c r="K2495" s="69">
        <f>tblGem[[#This Row],[Aantal]]/tblGem[[#This Row],[Inwoners]]*100000</f>
        <v>37.267277744298902</v>
      </c>
    </row>
    <row r="2496" spans="2:11" x14ac:dyDescent="0.3">
      <c r="B2496" s="63">
        <v>43915</v>
      </c>
      <c r="C2496" s="64" t="s">
        <v>359</v>
      </c>
      <c r="D2496" s="65"/>
      <c r="E2496" s="66">
        <v>213</v>
      </c>
      <c r="F2496" s="79">
        <f>tblGem[[#This Row],[Aantal]]-SUMIFS(tblGem[Aantal],tblGem[Datum],tblGem[[#This Row],[Datum]]-1,tblGem[Plaats],tblGem[[#This Row],[Plaats]])</f>
        <v>13</v>
      </c>
      <c r="G2496" s="59" t="e">
        <f>INDEX(tblGemProv[Grootte],MATCH(tblGem[[#This Row],[Plaats]],tblGemProv[Gemeentenaam],0))</f>
        <v>#N/A</v>
      </c>
      <c r="H2496" s="59" t="e">
        <f>INDEX(tblGemProv[Provincie],MATCH(tblGem[[#This Row],[Plaats]],tblGemProv[Gemeentenaam],0))</f>
        <v>#N/A</v>
      </c>
      <c r="I2496" s="68" t="e">
        <f>INDEX(tblGemProv[InwonerAantal],MATCH(tblGem[[#This Row],[Plaats]],tblGemProv[Gemeentenaam],0))</f>
        <v>#N/A</v>
      </c>
      <c r="J2496" s="69" t="e">
        <f>tblGem[[#This Row],[Aantal]]/INDEX($N$5:$N$16,MATCH(tblGem[[#This Row],[Prov]],$M$5:$M$16,0))*100000</f>
        <v>#N/A</v>
      </c>
      <c r="K2496" s="69" t="e">
        <f>tblGem[[#This Row],[Aantal]]/tblGem[[#This Row],[Inwoners]]*100000</f>
        <v>#N/A</v>
      </c>
    </row>
    <row r="2497" spans="2:11" x14ac:dyDescent="0.3">
      <c r="B2497" s="63">
        <v>43916</v>
      </c>
      <c r="C2497" s="78" t="s">
        <v>2</v>
      </c>
      <c r="D2497" s="65">
        <v>19.2</v>
      </c>
      <c r="E2497" s="66">
        <v>103</v>
      </c>
      <c r="F2497" s="79">
        <f>tblGem[[#This Row],[Aantal]]-SUMIFS(tblGem[Aantal],tblGem[Datum],tblGem[[#This Row],[Datum]]-1,tblGem[Plaats],tblGem[[#This Row],[Plaats]])</f>
        <v>22</v>
      </c>
      <c r="G2497" s="59" t="str">
        <f>INDEX(tblGemProv[Grootte],MATCH(tblGem[[#This Row],[Plaats]],tblGemProv[Gemeentenaam],0))</f>
        <v>Groot</v>
      </c>
      <c r="H2497" s="59" t="str">
        <f>INDEX(tblGemProv[Provincie],MATCH(tblGem[[#This Row],[Plaats]],tblGemProv[Gemeentenaam],0))</f>
        <v>Zuid-Holland</v>
      </c>
      <c r="I2497" s="68">
        <f>INDEX(tblGemProv[InwonerAantal],MATCH(tblGem[[#This Row],[Plaats]],tblGemProv[Gemeentenaam],0))</f>
        <v>532561</v>
      </c>
      <c r="J2497" s="69">
        <f>tblGem[[#This Row],[Aantal]]/INDEX($N$5:$N$16,MATCH(tblGem[[#This Row],[Prov]],$M$5:$M$16,0))*100000</f>
        <v>2.8250059654252184</v>
      </c>
      <c r="K2497" s="69">
        <f>tblGem[[#This Row],[Aantal]]/tblGem[[#This Row],[Inwoners]]*100000</f>
        <v>19.340507472383443</v>
      </c>
    </row>
    <row r="2498" spans="2:11" x14ac:dyDescent="0.3">
      <c r="B2498" s="63">
        <v>43916</v>
      </c>
      <c r="C2498" s="78" t="s">
        <v>3</v>
      </c>
      <c r="D2498" s="65">
        <v>56.4</v>
      </c>
      <c r="E2498" s="66">
        <v>87</v>
      </c>
      <c r="F2498" s="79">
        <f>tblGem[[#This Row],[Aantal]]-SUMIFS(tblGem[Aantal],tblGem[Datum],tblGem[[#This Row],[Datum]]-1,tblGem[Plaats],tblGem[[#This Row],[Plaats]])</f>
        <v>12</v>
      </c>
      <c r="G2498" s="59" t="str">
        <f>INDEX(tblGemProv[Grootte],MATCH(tblGem[[#This Row],[Plaats]],tblGemProv[Gemeentenaam],0))</f>
        <v>Groot</v>
      </c>
      <c r="H2498" s="59" t="str">
        <f>INDEX(tblGemProv[Provincie],MATCH(tblGem[[#This Row],[Plaats]],tblGemProv[Gemeentenaam],0))</f>
        <v>Noord-Brabant</v>
      </c>
      <c r="I2498" s="68">
        <f>INDEX(tblGemProv[InwonerAantal],MATCH(tblGem[[#This Row],[Plaats]],tblGemProv[Gemeentenaam],0))</f>
        <v>153434</v>
      </c>
      <c r="J2498" s="69">
        <f>tblGem[[#This Row],[Aantal]]/INDEX($N$5:$N$16,MATCH(tblGem[[#This Row],[Prov]],$M$5:$M$16,0))*100000</f>
        <v>3.4410663983425924</v>
      </c>
      <c r="K2498" s="69">
        <f>tblGem[[#This Row],[Aantal]]/tblGem[[#This Row],[Inwoners]]*100000</f>
        <v>56.701904401892676</v>
      </c>
    </row>
    <row r="2499" spans="2:11" x14ac:dyDescent="0.3">
      <c r="B2499" s="63">
        <v>43916</v>
      </c>
      <c r="C2499" s="66" t="s">
        <v>4</v>
      </c>
      <c r="D2499" s="65">
        <v>11.8</v>
      </c>
      <c r="E2499" s="66">
        <v>3</v>
      </c>
      <c r="F2499" s="79">
        <f>tblGem[[#This Row],[Aantal]]-SUMIFS(tblGem[Aantal],tblGem[Datum],tblGem[[#This Row],[Datum]]-1,tblGem[Plaats],tblGem[[#This Row],[Plaats]])</f>
        <v>2</v>
      </c>
      <c r="G2499" s="59" t="str">
        <f>INDEX(tblGemProv[Grootte],MATCH(tblGem[[#This Row],[Plaats]],tblGemProv[Gemeentenaam],0))</f>
        <v>Klein</v>
      </c>
      <c r="H2499" s="59" t="str">
        <f>INDEX(tblGemProv[Provincie],MATCH(tblGem[[#This Row],[Plaats]],tblGemProv[Gemeentenaam],0))</f>
        <v>Drenthe</v>
      </c>
      <c r="I2499" s="68">
        <f>INDEX(tblGemProv[InwonerAantal],MATCH(tblGem[[#This Row],[Plaats]],tblGemProv[Gemeentenaam],0))</f>
        <v>25390</v>
      </c>
      <c r="J2499" s="69">
        <f>tblGem[[#This Row],[Aantal]]/INDEX($N$5:$N$16,MATCH(tblGem[[#This Row],[Prov]],$M$5:$M$16,0))*100000</f>
        <v>0.60963218857955703</v>
      </c>
      <c r="K2499" s="69">
        <f>tblGem[[#This Row],[Aantal]]/tblGem[[#This Row],[Inwoners]]*100000</f>
        <v>11.815675462780622</v>
      </c>
    </row>
    <row r="2500" spans="2:11" x14ac:dyDescent="0.3">
      <c r="B2500" s="63">
        <v>43916</v>
      </c>
      <c r="C2500" s="66" t="s">
        <v>5</v>
      </c>
      <c r="D2500" s="65">
        <v>34.700000000000003</v>
      </c>
      <c r="E2500" s="66">
        <v>11</v>
      </c>
      <c r="F2500" s="79">
        <f>tblGem[[#This Row],[Aantal]]-SUMIFS(tblGem[Aantal],tblGem[Datum],tblGem[[#This Row],[Datum]]-1,tblGem[Plaats],tblGem[[#This Row],[Plaats]])</f>
        <v>1</v>
      </c>
      <c r="G2500" s="59" t="str">
        <f>INDEX(tblGemProv[Grootte],MATCH(tblGem[[#This Row],[Plaats]],tblGemProv[Gemeentenaam],0))</f>
        <v>Klein</v>
      </c>
      <c r="H2500" s="59" t="str">
        <f>INDEX(tblGemProv[Provincie],MATCH(tblGem[[#This Row],[Plaats]],tblGemProv[Gemeentenaam],0))</f>
        <v>Noord-Holland</v>
      </c>
      <c r="I2500" s="68">
        <f>INDEX(tblGemProv[InwonerAantal],MATCH(tblGem[[#This Row],[Plaats]],tblGemProv[Gemeentenaam],0))</f>
        <v>31499</v>
      </c>
      <c r="J2500" s="69">
        <f>tblGem[[#This Row],[Aantal]]/INDEX($N$5:$N$16,MATCH(tblGem[[#This Row],[Prov]],$M$5:$M$16,0))*100000</f>
        <v>0.38853030289115992</v>
      </c>
      <c r="K2500" s="69">
        <f>tblGem[[#This Row],[Aantal]]/tblGem[[#This Row],[Inwoners]]*100000</f>
        <v>34.921743547414202</v>
      </c>
    </row>
    <row r="2501" spans="2:11" x14ac:dyDescent="0.3">
      <c r="B2501" s="63">
        <v>43916</v>
      </c>
      <c r="C2501" s="66" t="s">
        <v>6</v>
      </c>
      <c r="D2501" s="65">
        <v>7.4</v>
      </c>
      <c r="E2501" s="66">
        <v>2</v>
      </c>
      <c r="F2501" s="79">
        <f>tblGem[[#This Row],[Aantal]]-SUMIFS(tblGem[Aantal],tblGem[Datum],tblGem[[#This Row],[Datum]]-1,tblGem[Plaats],tblGem[[#This Row],[Plaats]])</f>
        <v>0</v>
      </c>
      <c r="G2501" s="59" t="str">
        <f>INDEX(tblGemProv[Grootte],MATCH(tblGem[[#This Row],[Plaats]],tblGemProv[Gemeentenaam],0))</f>
        <v>Klein</v>
      </c>
      <c r="H2501" s="59" t="str">
        <f>INDEX(tblGemProv[Provincie],MATCH(tblGem[[#This Row],[Plaats]],tblGemProv[Gemeentenaam],0))</f>
        <v>Gelderland</v>
      </c>
      <c r="I2501" s="68">
        <f>INDEX(tblGemProv[InwonerAantal],MATCH(tblGem[[#This Row],[Plaats]],tblGemProv[Gemeentenaam],0))</f>
        <v>26962</v>
      </c>
      <c r="J2501" s="69">
        <f>tblGem[[#This Row],[Aantal]]/INDEX($N$5:$N$16,MATCH(tblGem[[#This Row],[Prov]],$M$5:$M$16,0))*100000</f>
        <v>9.7082524514550975E-2</v>
      </c>
      <c r="K2501" s="69">
        <f>tblGem[[#This Row],[Aantal]]/tblGem[[#This Row],[Inwoners]]*100000</f>
        <v>7.4178473407017291</v>
      </c>
    </row>
    <row r="2502" spans="2:11" x14ac:dyDescent="0.3">
      <c r="B2502" s="63">
        <v>43916</v>
      </c>
      <c r="C2502" s="66" t="s">
        <v>7</v>
      </c>
      <c r="D2502" s="65">
        <v>3.6</v>
      </c>
      <c r="E2502" s="66">
        <v>1</v>
      </c>
      <c r="F2502" s="79">
        <f>tblGem[[#This Row],[Aantal]]-SUMIFS(tblGem[Aantal],tblGem[Datum],tblGem[[#This Row],[Datum]]-1,tblGem[Plaats],tblGem[[#This Row],[Plaats]])</f>
        <v>0</v>
      </c>
      <c r="G2502" s="59" t="str">
        <f>INDEX(tblGemProv[Grootte],MATCH(tblGem[[#This Row],[Plaats]],tblGemProv[Gemeentenaam],0))</f>
        <v>Klein</v>
      </c>
      <c r="H2502" s="59" t="str">
        <f>INDEX(tblGemProv[Provincie],MATCH(tblGem[[#This Row],[Plaats]],tblGemProv[Gemeentenaam],0))</f>
        <v>Friesland</v>
      </c>
      <c r="I2502" s="68">
        <f>INDEX(tblGemProv[InwonerAantal],MATCH(tblGem[[#This Row],[Plaats]],tblGemProv[Gemeentenaam],0))</f>
        <v>27935</v>
      </c>
      <c r="J2502" s="69">
        <f>tblGem[[#This Row],[Aantal]]/INDEX($N$5:$N$16,MATCH(tblGem[[#This Row],[Prov]],$M$5:$M$16,0))*100000</f>
        <v>0.15449551036046894</v>
      </c>
      <c r="K2502" s="69">
        <f>tblGem[[#This Row],[Aantal]]/tblGem[[#This Row],[Inwoners]]*100000</f>
        <v>3.5797386790764278</v>
      </c>
    </row>
    <row r="2503" spans="2:11" x14ac:dyDescent="0.3">
      <c r="B2503" s="63">
        <v>43916</v>
      </c>
      <c r="C2503" s="66" t="s">
        <v>8</v>
      </c>
      <c r="D2503" s="65">
        <v>29.9</v>
      </c>
      <c r="E2503" s="66">
        <v>6</v>
      </c>
      <c r="F2503" s="79">
        <f>tblGem[[#This Row],[Aantal]]-SUMIFS(tblGem[Aantal],tblGem[Datum],tblGem[[#This Row],[Datum]]-1,tblGem[Plaats],tblGem[[#This Row],[Plaats]])</f>
        <v>1</v>
      </c>
      <c r="G2503" s="59" t="str">
        <f>INDEX(tblGemProv[Grootte],MATCH(tblGem[[#This Row],[Plaats]],tblGemProv[Gemeentenaam],0))</f>
        <v>Klein</v>
      </c>
      <c r="H2503" s="59" t="str">
        <f>INDEX(tblGemProv[Provincie],MATCH(tblGem[[#This Row],[Plaats]],tblGemProv[Gemeentenaam],0))</f>
        <v>Zuid-Holland</v>
      </c>
      <c r="I2503" s="68">
        <f>INDEX(tblGemProv[InwonerAantal],MATCH(tblGem[[#This Row],[Plaats]],tblGemProv[Gemeentenaam],0))</f>
        <v>20014</v>
      </c>
      <c r="J2503" s="69">
        <f>tblGem[[#This Row],[Aantal]]/INDEX($N$5:$N$16,MATCH(tblGem[[#This Row],[Prov]],$M$5:$M$16,0))*100000</f>
        <v>0.16456345429661468</v>
      </c>
      <c r="K2503" s="69">
        <f>tblGem[[#This Row],[Aantal]]/tblGem[[#This Row],[Inwoners]]*100000</f>
        <v>29.979014689717197</v>
      </c>
    </row>
    <row r="2504" spans="2:11" x14ac:dyDescent="0.3">
      <c r="B2504" s="63">
        <v>43916</v>
      </c>
      <c r="C2504" s="66" t="s">
        <v>9</v>
      </c>
      <c r="D2504" s="65">
        <v>75.2</v>
      </c>
      <c r="E2504" s="66">
        <v>19</v>
      </c>
      <c r="F2504" s="79">
        <f>tblGem[[#This Row],[Aantal]]-SUMIFS(tblGem[Aantal],tblGem[Datum],tblGem[[#This Row],[Datum]]-1,tblGem[Plaats],tblGem[[#This Row],[Plaats]])</f>
        <v>1</v>
      </c>
      <c r="G2504" s="59" t="str">
        <f>INDEX(tblGemProv[Grootte],MATCH(tblGem[[#This Row],[Plaats]],tblGemProv[Gemeentenaam],0))</f>
        <v>Klein</v>
      </c>
      <c r="H2504" s="59" t="str">
        <f>INDEX(tblGemProv[Provincie],MATCH(tblGem[[#This Row],[Plaats]],tblGemProv[Gemeentenaam],0))</f>
        <v>Zuid-Holland</v>
      </c>
      <c r="I2504" s="68">
        <f>INDEX(tblGemProv[InwonerAantal],MATCH(tblGem[[#This Row],[Plaats]],tblGemProv[Gemeentenaam],0))</f>
        <v>25218</v>
      </c>
      <c r="J2504" s="69">
        <f>tblGem[[#This Row],[Aantal]]/INDEX($N$5:$N$16,MATCH(tblGem[[#This Row],[Prov]],$M$5:$M$16,0))*100000</f>
        <v>0.52111760527261308</v>
      </c>
      <c r="K2504" s="69">
        <f>tblGem[[#This Row],[Aantal]]/tblGem[[#This Row],[Inwoners]]*100000</f>
        <v>75.343008961852647</v>
      </c>
    </row>
    <row r="2505" spans="2:11" x14ac:dyDescent="0.3">
      <c r="B2505" s="63">
        <v>43916</v>
      </c>
      <c r="C2505" s="66" t="s">
        <v>10</v>
      </c>
      <c r="D2505" s="65">
        <v>26.7</v>
      </c>
      <c r="E2505" s="66">
        <v>29</v>
      </c>
      <c r="F2505" s="79">
        <f>tblGem[[#This Row],[Aantal]]-SUMIFS(tblGem[Aantal],tblGem[Datum],tblGem[[#This Row],[Datum]]-1,tblGem[Plaats],tblGem[[#This Row],[Plaats]])</f>
        <v>5</v>
      </c>
      <c r="G2505" s="59" t="str">
        <f>INDEX(tblGemProv[Grootte],MATCH(tblGem[[#This Row],[Plaats]],tblGemProv[Gemeentenaam],0))</f>
        <v>Groot</v>
      </c>
      <c r="H2505" s="59" t="str">
        <f>INDEX(tblGemProv[Provincie],MATCH(tblGem[[#This Row],[Plaats]],tblGemProv[Gemeentenaam],0))</f>
        <v>Noord-Holland</v>
      </c>
      <c r="I2505" s="68">
        <f>INDEX(tblGemProv[InwonerAantal],MATCH(tblGem[[#This Row],[Plaats]],tblGemProv[Gemeentenaam],0))</f>
        <v>108470</v>
      </c>
      <c r="J2505" s="69">
        <f>tblGem[[#This Row],[Aantal]]/INDEX($N$5:$N$16,MATCH(tblGem[[#This Row],[Prov]],$M$5:$M$16,0))*100000</f>
        <v>1.0243071621676034</v>
      </c>
      <c r="K2505" s="69">
        <f>tblGem[[#This Row],[Aantal]]/tblGem[[#This Row],[Inwoners]]*100000</f>
        <v>26.735502904028763</v>
      </c>
    </row>
    <row r="2506" spans="2:11" x14ac:dyDescent="0.3">
      <c r="B2506" s="63">
        <v>43916</v>
      </c>
      <c r="C2506" s="66" t="s">
        <v>11</v>
      </c>
      <c r="D2506" s="65">
        <v>16.5</v>
      </c>
      <c r="E2506" s="66">
        <v>12</v>
      </c>
      <c r="F2506" s="79">
        <f>tblGem[[#This Row],[Aantal]]-SUMIFS(tblGem[Aantal],tblGem[Datum],tblGem[[#This Row],[Datum]]-1,tblGem[Plaats],tblGem[[#This Row],[Plaats]])</f>
        <v>2</v>
      </c>
      <c r="G2506" s="59" t="str">
        <f>INDEX(tblGemProv[Grootte],MATCH(tblGem[[#This Row],[Plaats]],tblGemProv[Gemeentenaam],0))</f>
        <v>Middelgroot</v>
      </c>
      <c r="H2506" s="59" t="str">
        <f>INDEX(tblGemProv[Provincie],MATCH(tblGem[[#This Row],[Plaats]],tblGemProv[Gemeentenaam],0))</f>
        <v>Overijssel</v>
      </c>
      <c r="I2506" s="68">
        <f>INDEX(tblGemProv[InwonerAantal],MATCH(tblGem[[#This Row],[Plaats]],tblGemProv[Gemeentenaam],0))</f>
        <v>72629</v>
      </c>
      <c r="J2506" s="69">
        <f>tblGem[[#This Row],[Aantal]]/INDEX($N$5:$N$16,MATCH(tblGem[[#This Row],[Prov]],$M$5:$M$16,0))*100000</f>
        <v>1.0421180702404949</v>
      </c>
      <c r="K2506" s="69">
        <f>tblGem[[#This Row],[Aantal]]/tblGem[[#This Row],[Inwoners]]*100000</f>
        <v>16.522325792727422</v>
      </c>
    </row>
    <row r="2507" spans="2:11" x14ac:dyDescent="0.3">
      <c r="B2507" s="63">
        <v>43916</v>
      </c>
      <c r="C2507" s="66" t="s">
        <v>12</v>
      </c>
      <c r="D2507" s="65">
        <v>15.4</v>
      </c>
      <c r="E2507" s="66">
        <v>32</v>
      </c>
      <c r="F2507" s="79">
        <f>tblGem[[#This Row],[Aantal]]-SUMIFS(tblGem[Aantal],tblGem[Datum],tblGem[[#This Row],[Datum]]-1,tblGem[Plaats],tblGem[[#This Row],[Plaats]])</f>
        <v>4</v>
      </c>
      <c r="G2507" s="59" t="str">
        <f>INDEX(tblGemProv[Grootte],MATCH(tblGem[[#This Row],[Plaats]],tblGemProv[Gemeentenaam],0))</f>
        <v>Groot</v>
      </c>
      <c r="H2507" s="59" t="str">
        <f>INDEX(tblGemProv[Provincie],MATCH(tblGem[[#This Row],[Plaats]],tblGemProv[Gemeentenaam],0))</f>
        <v>Flevoland</v>
      </c>
      <c r="I2507" s="68">
        <f>INDEX(tblGemProv[InwonerAantal],MATCH(tblGem[[#This Row],[Plaats]],tblGemProv[Gemeentenaam],0))</f>
        <v>203990</v>
      </c>
      <c r="J2507" s="69">
        <f>tblGem[[#This Row],[Aantal]]/INDEX($N$5:$N$16,MATCH(tblGem[[#This Row],[Prov]],$M$5:$M$16,0))*100000</f>
        <v>7.7732164112031477</v>
      </c>
      <c r="K2507" s="69">
        <f>tblGem[[#This Row],[Aantal]]/tblGem[[#This Row],[Inwoners]]*100000</f>
        <v>15.687043482523654</v>
      </c>
    </row>
    <row r="2508" spans="2:11" x14ac:dyDescent="0.3">
      <c r="B2508" s="63">
        <v>43916</v>
      </c>
      <c r="C2508" s="66" t="s">
        <v>13</v>
      </c>
      <c r="D2508" s="65">
        <v>27</v>
      </c>
      <c r="E2508" s="66">
        <v>30</v>
      </c>
      <c r="F2508" s="79">
        <f>tblGem[[#This Row],[Aantal]]-SUMIFS(tblGem[Aantal],tblGem[Datum],tblGem[[#This Row],[Datum]]-1,tblGem[Plaats],tblGem[[#This Row],[Plaats]])</f>
        <v>8</v>
      </c>
      <c r="G2508" s="59" t="str">
        <f>INDEX(tblGemProv[Grootte],MATCH(tblGem[[#This Row],[Plaats]],tblGemProv[Gemeentenaam],0))</f>
        <v>Groot</v>
      </c>
      <c r="H2508" s="59" t="str">
        <f>INDEX(tblGemProv[Provincie],MATCH(tblGem[[#This Row],[Plaats]],tblGemProv[Gemeentenaam],0))</f>
        <v>Zuid-Holland</v>
      </c>
      <c r="I2508" s="68">
        <f>INDEX(tblGemProv[InwonerAantal],MATCH(tblGem[[#This Row],[Plaats]],tblGemProv[Gemeentenaam],0))</f>
        <v>109682</v>
      </c>
      <c r="J2508" s="69">
        <f>tblGem[[#This Row],[Aantal]]/INDEX($N$5:$N$16,MATCH(tblGem[[#This Row],[Prov]],$M$5:$M$16,0))*100000</f>
        <v>0.82281727148307315</v>
      </c>
      <c r="K2508" s="69">
        <f>tblGem[[#This Row],[Aantal]]/tblGem[[#This Row],[Inwoners]]*100000</f>
        <v>27.351798836636821</v>
      </c>
    </row>
    <row r="2509" spans="2:11" x14ac:dyDescent="0.3">
      <c r="B2509" s="63">
        <v>43916</v>
      </c>
      <c r="C2509" s="66" t="s">
        <v>14</v>
      </c>
      <c r="D2509" s="65">
        <v>187.2</v>
      </c>
      <c r="E2509" s="66">
        <v>19</v>
      </c>
      <c r="F2509" s="79">
        <f>tblGem[[#This Row],[Aantal]]-SUMIFS(tblGem[Aantal],tblGem[Datum],tblGem[[#This Row],[Datum]]-1,tblGem[Plaats],tblGem[[#This Row],[Plaats]])</f>
        <v>3</v>
      </c>
      <c r="G2509" s="59" t="str">
        <f>INDEX(tblGemProv[Grootte],MATCH(tblGem[[#This Row],[Plaats]],tblGemProv[Gemeentenaam],0))</f>
        <v>Klein</v>
      </c>
      <c r="H2509" s="59" t="str">
        <f>INDEX(tblGemProv[Provincie],MATCH(tblGem[[#This Row],[Plaats]],tblGemProv[Gemeentenaam],0))</f>
        <v>Noord-Brabant</v>
      </c>
      <c r="I2509" s="68">
        <f>INDEX(tblGemProv[InwonerAantal],MATCH(tblGem[[#This Row],[Plaats]],tblGemProv[Gemeentenaam],0))</f>
        <v>10083</v>
      </c>
      <c r="J2509" s="69">
        <f>tblGem[[#This Row],[Aantal]]/INDEX($N$5:$N$16,MATCH(tblGem[[#This Row],[Prov]],$M$5:$M$16,0))*100000</f>
        <v>0.75149725940815237</v>
      </c>
      <c r="K2509" s="69">
        <f>tblGem[[#This Row],[Aantal]]/tblGem[[#This Row],[Inwoners]]*100000</f>
        <v>188.43598135475551</v>
      </c>
    </row>
    <row r="2510" spans="2:11" x14ac:dyDescent="0.3">
      <c r="B2510" s="63">
        <v>43916</v>
      </c>
      <c r="C2510" s="66" t="s">
        <v>15</v>
      </c>
      <c r="D2510" s="65">
        <v>63.2</v>
      </c>
      <c r="E2510" s="66">
        <v>35</v>
      </c>
      <c r="F2510" s="79">
        <f>tblGem[[#This Row],[Aantal]]-SUMIFS(tblGem[Aantal],tblGem[Datum],tblGem[[#This Row],[Datum]]-1,tblGem[Plaats],tblGem[[#This Row],[Plaats]])</f>
        <v>0</v>
      </c>
      <c r="G2510" s="59" t="str">
        <f>INDEX(tblGemProv[Grootte],MATCH(tblGem[[#This Row],[Plaats]],tblGemProv[Gemeentenaam],0))</f>
        <v>Middelgroot</v>
      </c>
      <c r="H2510" s="59" t="str">
        <f>INDEX(tblGemProv[Provincie],MATCH(tblGem[[#This Row],[Plaats]],tblGemProv[Gemeentenaam],0))</f>
        <v>Noord-Brabant</v>
      </c>
      <c r="I2510" s="68">
        <f>INDEX(tblGemProv[InwonerAantal],MATCH(tblGem[[#This Row],[Plaats]],tblGemProv[Gemeentenaam],0))</f>
        <v>54766</v>
      </c>
      <c r="J2510" s="69">
        <f>tblGem[[#This Row],[Aantal]]/INDEX($N$5:$N$16,MATCH(tblGem[[#This Row],[Prov]],$M$5:$M$16,0))*100000</f>
        <v>1.3843370568044913</v>
      </c>
      <c r="K2510" s="69">
        <f>tblGem[[#This Row],[Aantal]]/tblGem[[#This Row],[Inwoners]]*100000</f>
        <v>63.908264251542931</v>
      </c>
    </row>
    <row r="2511" spans="2:11" x14ac:dyDescent="0.3">
      <c r="B2511" s="63">
        <v>43916</v>
      </c>
      <c r="C2511" s="66" t="s">
        <v>16</v>
      </c>
      <c r="D2511" s="65">
        <v>0</v>
      </c>
      <c r="E2511" s="66">
        <v>0</v>
      </c>
      <c r="F2511" s="79">
        <f>tblGem[[#This Row],[Aantal]]-SUMIFS(tblGem[Aantal],tblGem[Datum],tblGem[[#This Row],[Datum]]-1,tblGem[Plaats],tblGem[[#This Row],[Plaats]])</f>
        <v>0</v>
      </c>
      <c r="G2511" s="59" t="str">
        <f>INDEX(tblGemProv[Grootte],MATCH(tblGem[[#This Row],[Plaats]],tblGemProv[Gemeentenaam],0))</f>
        <v>Klein</v>
      </c>
      <c r="H2511" s="59" t="str">
        <f>INDEX(tblGemProv[Provincie],MATCH(tblGem[[#This Row],[Plaats]],tblGemProv[Gemeentenaam],0))</f>
        <v>Friesland</v>
      </c>
      <c r="I2511" s="68">
        <f>INDEX(tblGemProv[InwonerAantal],MATCH(tblGem[[#This Row],[Plaats]],tblGemProv[Gemeentenaam],0))</f>
        <v>3654</v>
      </c>
      <c r="J2511" s="69">
        <f>tblGem[[#This Row],[Aantal]]/INDEX($N$5:$N$16,MATCH(tblGem[[#This Row],[Prov]],$M$5:$M$16,0))*100000</f>
        <v>0</v>
      </c>
      <c r="K2511" s="69">
        <f>tblGem[[#This Row],[Aantal]]/tblGem[[#This Row],[Inwoners]]*100000</f>
        <v>0</v>
      </c>
    </row>
    <row r="2512" spans="2:11" x14ac:dyDescent="0.3">
      <c r="B2512" s="63">
        <v>43916</v>
      </c>
      <c r="C2512" s="66" t="s">
        <v>17</v>
      </c>
      <c r="D2512" s="65">
        <v>34.6</v>
      </c>
      <c r="E2512" s="66">
        <v>54</v>
      </c>
      <c r="F2512" s="79">
        <f>tblGem[[#This Row],[Aantal]]-SUMIFS(tblGem[Aantal],tblGem[Datum],tblGem[[#This Row],[Datum]]-1,tblGem[Plaats],tblGem[[#This Row],[Plaats]])</f>
        <v>7</v>
      </c>
      <c r="G2512" s="59" t="str">
        <f>INDEX(tblGemProv[Grootte],MATCH(tblGem[[#This Row],[Plaats]],tblGemProv[Gemeentenaam],0))</f>
        <v>Groot</v>
      </c>
      <c r="H2512" s="59" t="str">
        <f>INDEX(tblGemProv[Provincie],MATCH(tblGem[[#This Row],[Plaats]],tblGemProv[Gemeentenaam],0))</f>
        <v>Utrecht</v>
      </c>
      <c r="I2512" s="68">
        <f>INDEX(tblGemProv[InwonerAantal],MATCH(tblGem[[#This Row],[Plaats]],tblGemProv[Gemeentenaam],0))</f>
        <v>155226</v>
      </c>
      <c r="J2512" s="69">
        <f>tblGem[[#This Row],[Aantal]]/INDEX($N$5:$N$16,MATCH(tblGem[[#This Row],[Prov]],$M$5:$M$16,0))*100000</f>
        <v>4.0585696698579046</v>
      </c>
      <c r="K2512" s="69">
        <f>tblGem[[#This Row],[Aantal]]/tblGem[[#This Row],[Inwoners]]*100000</f>
        <v>34.7879865486452</v>
      </c>
    </row>
    <row r="2513" spans="2:11" x14ac:dyDescent="0.3">
      <c r="B2513" s="63">
        <v>43916</v>
      </c>
      <c r="C2513" s="66" t="s">
        <v>18</v>
      </c>
      <c r="D2513" s="65">
        <v>50.6</v>
      </c>
      <c r="E2513" s="66">
        <v>46</v>
      </c>
      <c r="F2513" s="79">
        <f>tblGem[[#This Row],[Aantal]]-SUMIFS(tblGem[Aantal],tblGem[Datum],tblGem[[#This Row],[Datum]]-1,tblGem[Plaats],tblGem[[#This Row],[Plaats]])</f>
        <v>11</v>
      </c>
      <c r="G2513" s="59" t="str">
        <f>INDEX(tblGemProv[Grootte],MATCH(tblGem[[#This Row],[Plaats]],tblGemProv[Gemeentenaam],0))</f>
        <v>Middelgroot</v>
      </c>
      <c r="H2513" s="59" t="str">
        <f>INDEX(tblGemProv[Provincie],MATCH(tblGem[[#This Row],[Plaats]],tblGemProv[Gemeentenaam],0))</f>
        <v>Noord-Holland</v>
      </c>
      <c r="I2513" s="68">
        <f>INDEX(tblGemProv[InwonerAantal],MATCH(tblGem[[#This Row],[Plaats]],tblGemProv[Gemeentenaam],0))</f>
        <v>89870</v>
      </c>
      <c r="J2513" s="69">
        <f>tblGem[[#This Row],[Aantal]]/INDEX($N$5:$N$16,MATCH(tblGem[[#This Row],[Prov]],$M$5:$M$16,0))*100000</f>
        <v>1.624763084817578</v>
      </c>
      <c r="K2513" s="69">
        <f>tblGem[[#This Row],[Aantal]]/tblGem[[#This Row],[Inwoners]]*100000</f>
        <v>51.18504506509403</v>
      </c>
    </row>
    <row r="2514" spans="2:11" x14ac:dyDescent="0.3">
      <c r="B2514" s="63">
        <v>43916</v>
      </c>
      <c r="C2514" s="66" t="s">
        <v>19</v>
      </c>
      <c r="D2514" s="65">
        <v>40.700000000000003</v>
      </c>
      <c r="E2514" s="66">
        <v>351</v>
      </c>
      <c r="F2514" s="79">
        <f>tblGem[[#This Row],[Aantal]]-SUMIFS(tblGem[Aantal],tblGem[Datum],tblGem[[#This Row],[Datum]]-1,tblGem[Plaats],tblGem[[#This Row],[Plaats]])</f>
        <v>54</v>
      </c>
      <c r="G2514" s="59" t="str">
        <f>INDEX(tblGemProv[Grootte],MATCH(tblGem[[#This Row],[Plaats]],tblGemProv[Gemeentenaam],0))</f>
        <v>Groot</v>
      </c>
      <c r="H2514" s="59" t="str">
        <f>INDEX(tblGemProv[Provincie],MATCH(tblGem[[#This Row],[Plaats]],tblGemProv[Gemeentenaam],0))</f>
        <v>Noord-Holland</v>
      </c>
      <c r="I2514" s="68">
        <f>INDEX(tblGemProv[InwonerAantal],MATCH(tblGem[[#This Row],[Plaats]],tblGemProv[Gemeentenaam],0))</f>
        <v>854047</v>
      </c>
      <c r="J2514" s="69">
        <f>tblGem[[#This Row],[Aantal]]/INDEX($N$5:$N$16,MATCH(tblGem[[#This Row],[Prov]],$M$5:$M$16,0))*100000</f>
        <v>12.39764875589065</v>
      </c>
      <c r="K2514" s="69">
        <f>tblGem[[#This Row],[Aantal]]/tblGem[[#This Row],[Inwoners]]*100000</f>
        <v>41.09844071813378</v>
      </c>
    </row>
    <row r="2515" spans="2:11" x14ac:dyDescent="0.3">
      <c r="B2515" s="63">
        <v>43916</v>
      </c>
      <c r="C2515" s="66" t="s">
        <v>20</v>
      </c>
      <c r="D2515" s="65">
        <v>24</v>
      </c>
      <c r="E2515" s="66">
        <v>39</v>
      </c>
      <c r="F2515" s="79">
        <f>tblGem[[#This Row],[Aantal]]-SUMIFS(tblGem[Aantal],tblGem[Datum],tblGem[[#This Row],[Datum]]-1,tblGem[Plaats],tblGem[[#This Row],[Plaats]])</f>
        <v>5</v>
      </c>
      <c r="G2515" s="59" t="str">
        <f>INDEX(tblGemProv[Grootte],MATCH(tblGem[[#This Row],[Plaats]],tblGemProv[Gemeentenaam],0))</f>
        <v>Groot</v>
      </c>
      <c r="H2515" s="59" t="str">
        <f>INDEX(tblGemProv[Provincie],MATCH(tblGem[[#This Row],[Plaats]],tblGemProv[Gemeentenaam],0))</f>
        <v>Gelderland</v>
      </c>
      <c r="I2515" s="68">
        <f>INDEX(tblGemProv[InwonerAantal],MATCH(tblGem[[#This Row],[Plaats]],tblGemProv[Gemeentenaam],0))</f>
        <v>161156</v>
      </c>
      <c r="J2515" s="69">
        <f>tblGem[[#This Row],[Aantal]]/INDEX($N$5:$N$16,MATCH(tblGem[[#This Row],[Prov]],$M$5:$M$16,0))*100000</f>
        <v>1.893109228033744</v>
      </c>
      <c r="K2515" s="69">
        <f>tblGem[[#This Row],[Aantal]]/tblGem[[#This Row],[Inwoners]]*100000</f>
        <v>24.200153888158056</v>
      </c>
    </row>
    <row r="2516" spans="2:11" x14ac:dyDescent="0.3">
      <c r="B2516" s="63">
        <v>43916</v>
      </c>
      <c r="C2516" s="66" t="s">
        <v>21</v>
      </c>
      <c r="D2516" s="65">
        <v>0</v>
      </c>
      <c r="E2516" s="66">
        <v>0</v>
      </c>
      <c r="F2516" s="79">
        <f>tblGem[[#This Row],[Aantal]]-SUMIFS(tblGem[Aantal],tblGem[Datum],tblGem[[#This Row],[Datum]]-1,tblGem[Plaats],tblGem[[#This Row],[Plaats]])</f>
        <v>0</v>
      </c>
      <c r="G2516" s="59" t="str">
        <f>INDEX(tblGemProv[Grootte],MATCH(tblGem[[#This Row],[Plaats]],tblGemProv[Gemeentenaam],0))</f>
        <v>Klein</v>
      </c>
      <c r="H2516" s="59" t="str">
        <f>INDEX(tblGemProv[Provincie],MATCH(tblGem[[#This Row],[Plaats]],tblGemProv[Gemeentenaam],0))</f>
        <v>Groningen</v>
      </c>
      <c r="I2516" s="68">
        <f>INDEX(tblGemProv[InwonerAantal],MATCH(tblGem[[#This Row],[Plaats]],tblGemProv[Gemeentenaam],0))</f>
        <v>11801</v>
      </c>
      <c r="J2516" s="69">
        <f>tblGem[[#This Row],[Aantal]]/INDEX($N$5:$N$16,MATCH(tblGem[[#This Row],[Prov]],$M$5:$M$16,0))*100000</f>
        <v>0</v>
      </c>
      <c r="K2516" s="69">
        <f>tblGem[[#This Row],[Aantal]]/tblGem[[#This Row],[Inwoners]]*100000</f>
        <v>0</v>
      </c>
    </row>
    <row r="2517" spans="2:11" x14ac:dyDescent="0.3">
      <c r="B2517" s="63">
        <v>43916</v>
      </c>
      <c r="C2517" s="66" t="s">
        <v>22</v>
      </c>
      <c r="D2517" s="65">
        <v>21.3</v>
      </c>
      <c r="E2517" s="66">
        <v>34</v>
      </c>
      <c r="F2517" s="79">
        <f>tblGem[[#This Row],[Aantal]]-SUMIFS(tblGem[Aantal],tblGem[Datum],tblGem[[#This Row],[Datum]]-1,tblGem[Plaats],tblGem[[#This Row],[Plaats]])</f>
        <v>9</v>
      </c>
      <c r="G2517" s="59" t="str">
        <f>INDEX(tblGemProv[Grootte],MATCH(tblGem[[#This Row],[Plaats]],tblGemProv[Gemeentenaam],0))</f>
        <v>Groot</v>
      </c>
      <c r="H2517" s="59" t="str">
        <f>INDEX(tblGemProv[Provincie],MATCH(tblGem[[#This Row],[Plaats]],tblGemProv[Gemeentenaam],0))</f>
        <v>Gelderland</v>
      </c>
      <c r="I2517" s="68">
        <f>INDEX(tblGemProv[InwonerAantal],MATCH(tblGem[[#This Row],[Plaats]],tblGemProv[Gemeentenaam],0))</f>
        <v>157223</v>
      </c>
      <c r="J2517" s="69">
        <f>tblGem[[#This Row],[Aantal]]/INDEX($N$5:$N$16,MATCH(tblGem[[#This Row],[Prov]],$M$5:$M$16,0))*100000</f>
        <v>1.6504029167473666</v>
      </c>
      <c r="K2517" s="69">
        <f>tblGem[[#This Row],[Aantal]]/tblGem[[#This Row],[Inwoners]]*100000</f>
        <v>21.625334715658649</v>
      </c>
    </row>
    <row r="2518" spans="2:11" x14ac:dyDescent="0.3">
      <c r="B2518" s="63">
        <v>43916</v>
      </c>
      <c r="C2518" s="66" t="s">
        <v>23</v>
      </c>
      <c r="D2518" s="65">
        <v>10.3</v>
      </c>
      <c r="E2518" s="66">
        <v>7</v>
      </c>
      <c r="F2518" s="79">
        <f>tblGem[[#This Row],[Aantal]]-SUMIFS(tblGem[Aantal],tblGem[Datum],tblGem[[#This Row],[Datum]]-1,tblGem[Plaats],tblGem[[#This Row],[Plaats]])</f>
        <v>2</v>
      </c>
      <c r="G2518" s="59" t="str">
        <f>INDEX(tblGemProv[Grootte],MATCH(tblGem[[#This Row],[Plaats]],tblGemProv[Gemeentenaam],0))</f>
        <v>Middelgroot</v>
      </c>
      <c r="H2518" s="59" t="str">
        <f>INDEX(tblGemProv[Provincie],MATCH(tblGem[[#This Row],[Plaats]],tblGemProv[Gemeentenaam],0))</f>
        <v>Drenthe</v>
      </c>
      <c r="I2518" s="68">
        <f>INDEX(tblGemProv[InwonerAantal],MATCH(tblGem[[#This Row],[Plaats]],tblGemProv[Gemeentenaam],0))</f>
        <v>67708</v>
      </c>
      <c r="J2518" s="69">
        <f>tblGem[[#This Row],[Aantal]]/INDEX($N$5:$N$16,MATCH(tblGem[[#This Row],[Prov]],$M$5:$M$16,0))*100000</f>
        <v>1.4224751066856329</v>
      </c>
      <c r="K2518" s="69">
        <f>tblGem[[#This Row],[Aantal]]/tblGem[[#This Row],[Inwoners]]*100000</f>
        <v>10.338512435753529</v>
      </c>
    </row>
    <row r="2519" spans="2:11" x14ac:dyDescent="0.3">
      <c r="B2519" s="63">
        <v>43916</v>
      </c>
      <c r="C2519" s="66" t="s">
        <v>24</v>
      </c>
      <c r="D2519" s="65">
        <v>35.9</v>
      </c>
      <c r="E2519" s="66">
        <v>6</v>
      </c>
      <c r="F2519" s="79">
        <f>tblGem[[#This Row],[Aantal]]-SUMIFS(tblGem[Aantal],tblGem[Datum],tblGem[[#This Row],[Datum]]-1,tblGem[Plaats],tblGem[[#This Row],[Plaats]])</f>
        <v>0</v>
      </c>
      <c r="G2519" s="59" t="str">
        <f>INDEX(tblGemProv[Grootte],MATCH(tblGem[[#This Row],[Plaats]],tblGemProv[Gemeentenaam],0))</f>
        <v>Klein</v>
      </c>
      <c r="H2519" s="59" t="str">
        <f>INDEX(tblGemProv[Provincie],MATCH(tblGem[[#This Row],[Plaats]],tblGemProv[Gemeentenaam],0))</f>
        <v>Noord-Brabant</v>
      </c>
      <c r="I2519" s="68">
        <f>INDEX(tblGemProv[InwonerAantal],MATCH(tblGem[[#This Row],[Plaats]],tblGemProv[Gemeentenaam],0))</f>
        <v>16719</v>
      </c>
      <c r="J2519" s="69">
        <f>tblGem[[#This Row],[Aantal]]/INDEX($N$5:$N$16,MATCH(tblGem[[#This Row],[Prov]],$M$5:$M$16,0))*100000</f>
        <v>0.23731492402362706</v>
      </c>
      <c r="K2519" s="69">
        <f>tblGem[[#This Row],[Aantal]]/tblGem[[#This Row],[Inwoners]]*100000</f>
        <v>35.887313834559485</v>
      </c>
    </row>
    <row r="2520" spans="2:11" x14ac:dyDescent="0.3">
      <c r="B2520" s="63">
        <v>43916</v>
      </c>
      <c r="C2520" s="66" t="s">
        <v>25</v>
      </c>
      <c r="D2520" s="65">
        <v>29.2</v>
      </c>
      <c r="E2520" s="66">
        <v>2</v>
      </c>
      <c r="F2520" s="79">
        <f>tblGem[[#This Row],[Aantal]]-SUMIFS(tblGem[Aantal],tblGem[Datum],tblGem[[#This Row],[Datum]]-1,tblGem[Plaats],tblGem[[#This Row],[Plaats]])</f>
        <v>0</v>
      </c>
      <c r="G2520" s="59" t="str">
        <f>INDEX(tblGemProv[Grootte],MATCH(tblGem[[#This Row],[Plaats]],tblGemProv[Gemeentenaam],0))</f>
        <v>Klein</v>
      </c>
      <c r="H2520" s="59" t="str">
        <f>INDEX(tblGemProv[Provincie],MATCH(tblGem[[#This Row],[Plaats]],tblGemProv[Gemeentenaam],0))</f>
        <v>Noord-Brabant</v>
      </c>
      <c r="I2520" s="68">
        <f>INDEX(tblGemProv[InwonerAantal],MATCH(tblGem[[#This Row],[Plaats]],tblGemProv[Gemeentenaam],0))</f>
        <v>6799</v>
      </c>
      <c r="J2520" s="69">
        <f>tblGem[[#This Row],[Aantal]]/INDEX($N$5:$N$16,MATCH(tblGem[[#This Row],[Prov]],$M$5:$M$16,0))*100000</f>
        <v>7.9104974674542361E-2</v>
      </c>
      <c r="K2520" s="69">
        <f>tblGem[[#This Row],[Aantal]]/tblGem[[#This Row],[Inwoners]]*100000</f>
        <v>29.416090601559052</v>
      </c>
    </row>
    <row r="2521" spans="2:11" x14ac:dyDescent="0.3">
      <c r="B2521" s="63">
        <v>43916</v>
      </c>
      <c r="C2521" s="66" t="s">
        <v>26</v>
      </c>
      <c r="D2521" s="65">
        <v>20.2</v>
      </c>
      <c r="E2521" s="66">
        <v>5</v>
      </c>
      <c r="F2521" s="79">
        <f>tblGem[[#This Row],[Aantal]]-SUMIFS(tblGem[Aantal],tblGem[Datum],tblGem[[#This Row],[Datum]]-1,tblGem[Plaats],tblGem[[#This Row],[Plaats]])</f>
        <v>1</v>
      </c>
      <c r="G2521" s="59" t="str">
        <f>INDEX(tblGemProv[Grootte],MATCH(tblGem[[#This Row],[Plaats]],tblGemProv[Gemeentenaam],0))</f>
        <v>Klein</v>
      </c>
      <c r="H2521" s="59" t="str">
        <f>INDEX(tblGemProv[Provincie],MATCH(tblGem[[#This Row],[Plaats]],tblGemProv[Gemeentenaam],0))</f>
        <v>Utrecht</v>
      </c>
      <c r="I2521" s="68">
        <f>INDEX(tblGemProv[InwonerAantal],MATCH(tblGem[[#This Row],[Plaats]],tblGemProv[Gemeentenaam],0))</f>
        <v>24630</v>
      </c>
      <c r="J2521" s="69">
        <f>tblGem[[#This Row],[Aantal]]/INDEX($N$5:$N$16,MATCH(tblGem[[#This Row],[Prov]],$M$5:$M$16,0))*100000</f>
        <v>0.37579348794980599</v>
      </c>
      <c r="K2521" s="69">
        <f>tblGem[[#This Row],[Aantal]]/tblGem[[#This Row],[Inwoners]]*100000</f>
        <v>20.300446609825418</v>
      </c>
    </row>
    <row r="2522" spans="2:11" x14ac:dyDescent="0.3">
      <c r="B2522" s="63">
        <v>43916</v>
      </c>
      <c r="C2522" s="66" t="s">
        <v>27</v>
      </c>
      <c r="D2522" s="65">
        <v>39</v>
      </c>
      <c r="E2522" s="66">
        <v>19</v>
      </c>
      <c r="F2522" s="79">
        <f>tblGem[[#This Row],[Aantal]]-SUMIFS(tblGem[Aantal],tblGem[Datum],tblGem[[#This Row],[Datum]]-1,tblGem[Plaats],tblGem[[#This Row],[Plaats]])</f>
        <v>3</v>
      </c>
      <c r="G2522" s="59" t="str">
        <f>INDEX(tblGemProv[Grootte],MATCH(tblGem[[#This Row],[Plaats]],tblGemProv[Gemeentenaam],0))</f>
        <v>Klein</v>
      </c>
      <c r="H2522" s="59" t="str">
        <f>INDEX(tblGemProv[Provincie],MATCH(tblGem[[#This Row],[Plaats]],tblGemProv[Gemeentenaam],0))</f>
        <v>Zuid-Holland</v>
      </c>
      <c r="I2522" s="68">
        <f>INDEX(tblGemProv[InwonerAantal],MATCH(tblGem[[#This Row],[Plaats]],tblGemProv[Gemeentenaam],0))</f>
        <v>48477</v>
      </c>
      <c r="J2522" s="69">
        <f>tblGem[[#This Row],[Aantal]]/INDEX($N$5:$N$16,MATCH(tblGem[[#This Row],[Prov]],$M$5:$M$16,0))*100000</f>
        <v>0.52111760527261308</v>
      </c>
      <c r="K2522" s="69">
        <f>tblGem[[#This Row],[Aantal]]/tblGem[[#This Row],[Inwoners]]*100000</f>
        <v>39.193844503579015</v>
      </c>
    </row>
    <row r="2523" spans="2:11" x14ac:dyDescent="0.3">
      <c r="B2523" s="63">
        <v>43916</v>
      </c>
      <c r="C2523" s="66" t="s">
        <v>28</v>
      </c>
      <c r="D2523" s="65">
        <v>22.4</v>
      </c>
      <c r="E2523" s="66">
        <v>13</v>
      </c>
      <c r="F2523" s="79">
        <f>tblGem[[#This Row],[Aantal]]-SUMIFS(tblGem[Aantal],tblGem[Datum],tblGem[[#This Row],[Datum]]-1,tblGem[Plaats],tblGem[[#This Row],[Plaats]])</f>
        <v>0</v>
      </c>
      <c r="G2523" s="59" t="str">
        <f>INDEX(tblGemProv[Grootte],MATCH(tblGem[[#This Row],[Plaats]],tblGemProv[Gemeentenaam],0))</f>
        <v>Middelgroot</v>
      </c>
      <c r="H2523" s="59" t="str">
        <f>INDEX(tblGemProv[Provincie],MATCH(tblGem[[#This Row],[Plaats]],tblGemProv[Gemeentenaam],0))</f>
        <v>Gelderland</v>
      </c>
      <c r="I2523" s="68">
        <f>INDEX(tblGemProv[InwonerAantal],MATCH(tblGem[[#This Row],[Plaats]],tblGemProv[Gemeentenaam],0))</f>
        <v>57339</v>
      </c>
      <c r="J2523" s="69">
        <f>tblGem[[#This Row],[Aantal]]/INDEX($N$5:$N$16,MATCH(tblGem[[#This Row],[Prov]],$M$5:$M$16,0))*100000</f>
        <v>0.63103640934458127</v>
      </c>
      <c r="K2523" s="69">
        <f>tblGem[[#This Row],[Aantal]]/tblGem[[#This Row],[Inwoners]]*100000</f>
        <v>22.672177749873558</v>
      </c>
    </row>
    <row r="2524" spans="2:11" x14ac:dyDescent="0.3">
      <c r="B2524" s="63">
        <v>43916</v>
      </c>
      <c r="C2524" s="66" t="s">
        <v>29</v>
      </c>
      <c r="D2524" s="65">
        <v>81.599999999999994</v>
      </c>
      <c r="E2524" s="66">
        <v>13</v>
      </c>
      <c r="F2524" s="79">
        <f>tblGem[[#This Row],[Aantal]]-SUMIFS(tblGem[Aantal],tblGem[Datum],tblGem[[#This Row],[Datum]]-1,tblGem[Plaats],tblGem[[#This Row],[Plaats]])</f>
        <v>0</v>
      </c>
      <c r="G2524" s="59" t="str">
        <f>INDEX(tblGemProv[Grootte],MATCH(tblGem[[#This Row],[Plaats]],tblGemProv[Gemeentenaam],0))</f>
        <v>Klein</v>
      </c>
      <c r="H2524" s="59" t="str">
        <f>INDEX(tblGemProv[Provincie],MATCH(tblGem[[#This Row],[Plaats]],tblGemProv[Gemeentenaam],0))</f>
        <v>Limburg</v>
      </c>
      <c r="I2524" s="68">
        <f>INDEX(tblGemProv[InwonerAantal],MATCH(tblGem[[#This Row],[Plaats]],tblGemProv[Gemeentenaam],0))</f>
        <v>15895</v>
      </c>
      <c r="J2524" s="69">
        <f>tblGem[[#This Row],[Aantal]]/INDEX($N$5:$N$16,MATCH(tblGem[[#This Row],[Prov]],$M$5:$M$16,0))*100000</f>
        <v>1.1636254271847961</v>
      </c>
      <c r="K2524" s="69">
        <f>tblGem[[#This Row],[Aantal]]/tblGem[[#This Row],[Inwoners]]*100000</f>
        <v>81.786725385341299</v>
      </c>
    </row>
    <row r="2525" spans="2:11" x14ac:dyDescent="0.3">
      <c r="B2525" s="63">
        <v>43916</v>
      </c>
      <c r="C2525" s="66" t="s">
        <v>30</v>
      </c>
      <c r="D2525" s="65">
        <v>89.6</v>
      </c>
      <c r="E2525" s="66">
        <v>32</v>
      </c>
      <c r="F2525" s="79">
        <f>tblGem[[#This Row],[Aantal]]-SUMIFS(tblGem[Aantal],tblGem[Datum],tblGem[[#This Row],[Datum]]-1,tblGem[Plaats],tblGem[[#This Row],[Plaats]])</f>
        <v>2</v>
      </c>
      <c r="G2525" s="59" t="str">
        <f>INDEX(tblGemProv[Grootte],MATCH(tblGem[[#This Row],[Plaats]],tblGemProv[Gemeentenaam],0))</f>
        <v>Klein</v>
      </c>
      <c r="H2525" s="59" t="str">
        <f>INDEX(tblGemProv[Provincie],MATCH(tblGem[[#This Row],[Plaats]],tblGemProv[Gemeentenaam],0))</f>
        <v>Limburg</v>
      </c>
      <c r="I2525" s="68">
        <f>INDEX(tblGemProv[InwonerAantal],MATCH(tblGem[[#This Row],[Plaats]],tblGemProv[Gemeentenaam],0))</f>
        <v>35969</v>
      </c>
      <c r="J2525" s="69">
        <f>tblGem[[#This Row],[Aantal]]/INDEX($N$5:$N$16,MATCH(tblGem[[#This Row],[Prov]],$M$5:$M$16,0))*100000</f>
        <v>2.8643087438394983</v>
      </c>
      <c r="K2525" s="69">
        <f>tblGem[[#This Row],[Aantal]]/tblGem[[#This Row],[Inwoners]]*100000</f>
        <v>88.965498067780587</v>
      </c>
    </row>
    <row r="2526" spans="2:11" x14ac:dyDescent="0.3">
      <c r="B2526" s="63">
        <v>43916</v>
      </c>
      <c r="C2526" s="66" t="s">
        <v>31</v>
      </c>
      <c r="D2526" s="65">
        <v>20.5</v>
      </c>
      <c r="E2526" s="66">
        <v>2</v>
      </c>
      <c r="F2526" s="79">
        <f>tblGem[[#This Row],[Aantal]]-SUMIFS(tblGem[Aantal],tblGem[Datum],tblGem[[#This Row],[Datum]]-1,tblGem[Plaats],tblGem[[#This Row],[Plaats]])</f>
        <v>0</v>
      </c>
      <c r="G2526" s="59" t="str">
        <f>INDEX(tblGemProv[Grootte],MATCH(tblGem[[#This Row],[Plaats]],tblGemProv[Gemeentenaam],0))</f>
        <v>Klein</v>
      </c>
      <c r="H2526" s="59" t="str">
        <f>INDEX(tblGemProv[Provincie],MATCH(tblGem[[#This Row],[Plaats]],tblGemProv[Gemeentenaam],0))</f>
        <v>Noord-Holland</v>
      </c>
      <c r="I2526" s="68">
        <f>INDEX(tblGemProv[InwonerAantal],MATCH(tblGem[[#This Row],[Plaats]],tblGemProv[Gemeentenaam],0))</f>
        <v>9550</v>
      </c>
      <c r="J2526" s="69">
        <f>tblGem[[#This Row],[Aantal]]/INDEX($N$5:$N$16,MATCH(tblGem[[#This Row],[Prov]],$M$5:$M$16,0))*100000</f>
        <v>7.0641873252938178E-2</v>
      </c>
      <c r="K2526" s="69">
        <f>tblGem[[#This Row],[Aantal]]/tblGem[[#This Row],[Inwoners]]*100000</f>
        <v>20.94240837696335</v>
      </c>
    </row>
    <row r="2527" spans="2:11" x14ac:dyDescent="0.3">
      <c r="B2527" s="63">
        <v>43916</v>
      </c>
      <c r="C2527" s="66" t="s">
        <v>32</v>
      </c>
      <c r="D2527" s="65">
        <v>59.2</v>
      </c>
      <c r="E2527" s="66">
        <v>8</v>
      </c>
      <c r="F2527" s="79">
        <f>tblGem[[#This Row],[Aantal]]-SUMIFS(tblGem[Aantal],tblGem[Datum],tblGem[[#This Row],[Datum]]-1,tblGem[Plaats],tblGem[[#This Row],[Plaats]])</f>
        <v>1</v>
      </c>
      <c r="G2527" s="59" t="str">
        <f>INDEX(tblGemProv[Grootte],MATCH(tblGem[[#This Row],[Plaats]],tblGemProv[Gemeentenaam],0))</f>
        <v>Klein</v>
      </c>
      <c r="H2527" s="59" t="str">
        <f>INDEX(tblGemProv[Provincie],MATCH(tblGem[[#This Row],[Plaats]],tblGemProv[Gemeentenaam],0))</f>
        <v>Limburg</v>
      </c>
      <c r="I2527" s="68">
        <f>INDEX(tblGemProv[InwonerAantal],MATCH(tblGem[[#This Row],[Plaats]],tblGemProv[Gemeentenaam],0))</f>
        <v>13444</v>
      </c>
      <c r="J2527" s="69">
        <f>tblGem[[#This Row],[Aantal]]/INDEX($N$5:$N$16,MATCH(tblGem[[#This Row],[Prov]],$M$5:$M$16,0))*100000</f>
        <v>0.71607718595987457</v>
      </c>
      <c r="K2527" s="69">
        <f>tblGem[[#This Row],[Aantal]]/tblGem[[#This Row],[Inwoners]]*100000</f>
        <v>59.506099375185954</v>
      </c>
    </row>
    <row r="2528" spans="2:11" x14ac:dyDescent="0.3">
      <c r="B2528" s="63">
        <v>43916</v>
      </c>
      <c r="C2528" s="66" t="s">
        <v>33</v>
      </c>
      <c r="D2528" s="65">
        <v>123.6</v>
      </c>
      <c r="E2528" s="66">
        <v>43</v>
      </c>
      <c r="F2528" s="79">
        <f>tblGem[[#This Row],[Aantal]]-SUMIFS(tblGem[Aantal],tblGem[Datum],tblGem[[#This Row],[Datum]]-1,tblGem[Plaats],tblGem[[#This Row],[Plaats]])</f>
        <v>6</v>
      </c>
      <c r="G2528" s="59" t="str">
        <f>INDEX(tblGemProv[Grootte],MATCH(tblGem[[#This Row],[Plaats]],tblGemProv[Gemeentenaam],0))</f>
        <v>Klein</v>
      </c>
      <c r="H2528" s="59" t="str">
        <f>INDEX(tblGemProv[Provincie],MATCH(tblGem[[#This Row],[Plaats]],tblGemProv[Gemeentenaam],0))</f>
        <v>Gelderland</v>
      </c>
      <c r="I2528" s="68">
        <f>INDEX(tblGemProv[InwonerAantal],MATCH(tblGem[[#This Row],[Plaats]],tblGemProv[Gemeentenaam],0))</f>
        <v>34748</v>
      </c>
      <c r="J2528" s="69">
        <f>tblGem[[#This Row],[Aantal]]/INDEX($N$5:$N$16,MATCH(tblGem[[#This Row],[Prov]],$M$5:$M$16,0))*100000</f>
        <v>2.0872742770628459</v>
      </c>
      <c r="K2528" s="69">
        <f>tblGem[[#This Row],[Aantal]]/tblGem[[#This Row],[Inwoners]]*100000</f>
        <v>123.7481293887418</v>
      </c>
    </row>
    <row r="2529" spans="2:11" x14ac:dyDescent="0.3">
      <c r="B2529" s="63">
        <v>43916</v>
      </c>
      <c r="C2529" s="66" t="s">
        <v>34</v>
      </c>
      <c r="D2529" s="65">
        <v>59.5</v>
      </c>
      <c r="E2529" s="66">
        <v>11</v>
      </c>
      <c r="F2529" s="79">
        <f>tblGem[[#This Row],[Aantal]]-SUMIFS(tblGem[Aantal],tblGem[Datum],tblGem[[#This Row],[Datum]]-1,tblGem[Plaats],tblGem[[#This Row],[Plaats]])</f>
        <v>1</v>
      </c>
      <c r="G2529" s="59" t="str">
        <f>INDEX(tblGemProv[Grootte],MATCH(tblGem[[#This Row],[Plaats]],tblGemProv[Gemeentenaam],0))</f>
        <v>Klein</v>
      </c>
      <c r="H2529" s="59" t="str">
        <f>INDEX(tblGemProv[Provincie],MATCH(tblGem[[#This Row],[Plaats]],tblGemProv[Gemeentenaam],0))</f>
        <v>Noord-Brabant</v>
      </c>
      <c r="I2529" s="68">
        <f>INDEX(tblGemProv[InwonerAantal],MATCH(tblGem[[#This Row],[Plaats]],tblGemProv[Gemeentenaam],0))</f>
        <v>18398</v>
      </c>
      <c r="J2529" s="69">
        <f>tblGem[[#This Row],[Aantal]]/INDEX($N$5:$N$16,MATCH(tblGem[[#This Row],[Prov]],$M$5:$M$16,0))*100000</f>
        <v>0.43507736070998299</v>
      </c>
      <c r="K2529" s="69">
        <f>tblGem[[#This Row],[Aantal]]/tblGem[[#This Row],[Inwoners]]*100000</f>
        <v>59.789107511686055</v>
      </c>
    </row>
    <row r="2530" spans="2:11" x14ac:dyDescent="0.3">
      <c r="B2530" s="63">
        <v>43916</v>
      </c>
      <c r="C2530" s="66" t="s">
        <v>35</v>
      </c>
      <c r="D2530" s="65">
        <v>7.6</v>
      </c>
      <c r="E2530" s="66">
        <v>1</v>
      </c>
      <c r="F2530" s="79">
        <f>tblGem[[#This Row],[Aantal]]-SUMIFS(tblGem[Aantal],tblGem[Datum],tblGem[[#This Row],[Datum]]-1,tblGem[Plaats],tblGem[[#This Row],[Plaats]])</f>
        <v>0</v>
      </c>
      <c r="G2530" s="59" t="str">
        <f>INDEX(tblGemProv[Grootte],MATCH(tblGem[[#This Row],[Plaats]],tblGemProv[Gemeentenaam],0))</f>
        <v>Klein</v>
      </c>
      <c r="H2530" s="59" t="str">
        <f>INDEX(tblGemProv[Provincie],MATCH(tblGem[[#This Row],[Plaats]],tblGemProv[Gemeentenaam],0))</f>
        <v>Limburg</v>
      </c>
      <c r="I2530" s="68">
        <f>INDEX(tblGemProv[InwonerAantal],MATCH(tblGem[[#This Row],[Plaats]],tblGemProv[Gemeentenaam],0))</f>
        <v>13106</v>
      </c>
      <c r="J2530" s="69">
        <f>tblGem[[#This Row],[Aantal]]/INDEX($N$5:$N$16,MATCH(tblGem[[#This Row],[Prov]],$M$5:$M$16,0))*100000</f>
        <v>8.9509648244984322E-2</v>
      </c>
      <c r="K2530" s="69">
        <f>tblGem[[#This Row],[Aantal]]/tblGem[[#This Row],[Inwoners]]*100000</f>
        <v>7.6300930871356627</v>
      </c>
    </row>
    <row r="2531" spans="2:11" x14ac:dyDescent="0.3">
      <c r="B2531" s="63">
        <v>43916</v>
      </c>
      <c r="C2531" s="66" t="s">
        <v>36</v>
      </c>
      <c r="D2531" s="65">
        <v>46.7</v>
      </c>
      <c r="E2531" s="66">
        <v>14</v>
      </c>
      <c r="F2531" s="79">
        <f>tblGem[[#This Row],[Aantal]]-SUMIFS(tblGem[Aantal],tblGem[Datum],tblGem[[#This Row],[Datum]]-1,tblGem[Plaats],tblGem[[#This Row],[Plaats]])</f>
        <v>2</v>
      </c>
      <c r="G2531" s="59" t="str">
        <f>INDEX(tblGemProv[Grootte],MATCH(tblGem[[#This Row],[Plaats]],tblGemProv[Gemeentenaam],0))</f>
        <v>Klein</v>
      </c>
      <c r="H2531" s="59" t="str">
        <f>INDEX(tblGemProv[Provincie],MATCH(tblGem[[#This Row],[Plaats]],tblGemProv[Gemeentenaam],0))</f>
        <v>Noord-Holland</v>
      </c>
      <c r="I2531" s="68">
        <f>INDEX(tblGemProv[InwonerAantal],MATCH(tblGem[[#This Row],[Plaats]],tblGemProv[Gemeentenaam],0))</f>
        <v>29941</v>
      </c>
      <c r="J2531" s="69">
        <f>tblGem[[#This Row],[Aantal]]/INDEX($N$5:$N$16,MATCH(tblGem[[#This Row],[Prov]],$M$5:$M$16,0))*100000</f>
        <v>0.49449311277056723</v>
      </c>
      <c r="K2531" s="69">
        <f>tblGem[[#This Row],[Aantal]]/tblGem[[#This Row],[Inwoners]]*100000</f>
        <v>46.758625296416284</v>
      </c>
    </row>
    <row r="2532" spans="2:11" x14ac:dyDescent="0.3">
      <c r="B2532" s="63">
        <v>43916</v>
      </c>
      <c r="C2532" s="66" t="s">
        <v>37</v>
      </c>
      <c r="D2532" s="65">
        <v>19.5</v>
      </c>
      <c r="E2532" s="66">
        <v>13</v>
      </c>
      <c r="F2532" s="79">
        <f>tblGem[[#This Row],[Aantal]]-SUMIFS(tblGem[Aantal],tblGem[Datum],tblGem[[#This Row],[Datum]]-1,tblGem[Plaats],tblGem[[#This Row],[Plaats]])</f>
        <v>1</v>
      </c>
      <c r="G2532" s="59" t="str">
        <f>INDEX(tblGemProv[Grootte],MATCH(tblGem[[#This Row],[Plaats]],tblGemProv[Gemeentenaam],0))</f>
        <v>Middelgroot</v>
      </c>
      <c r="H2532" s="59" t="str">
        <f>INDEX(tblGemProv[Provincie],MATCH(tblGem[[#This Row],[Plaats]],tblGemProv[Gemeentenaam],0))</f>
        <v>Noord-Brabant</v>
      </c>
      <c r="I2532" s="68">
        <f>INDEX(tblGemProv[InwonerAantal],MATCH(tblGem[[#This Row],[Plaats]],tblGemProv[Gemeentenaam],0))</f>
        <v>66354</v>
      </c>
      <c r="J2532" s="69">
        <f>tblGem[[#This Row],[Aantal]]/INDEX($N$5:$N$16,MATCH(tblGem[[#This Row],[Prov]],$M$5:$M$16,0))*100000</f>
        <v>0.51418233538452529</v>
      </c>
      <c r="K2532" s="69">
        <f>tblGem[[#This Row],[Aantal]]/tblGem[[#This Row],[Inwoners]]*100000</f>
        <v>19.591885945082439</v>
      </c>
    </row>
    <row r="2533" spans="2:11" x14ac:dyDescent="0.3">
      <c r="B2533" s="63">
        <v>43916</v>
      </c>
      <c r="C2533" s="66" t="s">
        <v>38</v>
      </c>
      <c r="D2533" s="65">
        <v>4.5999999999999996</v>
      </c>
      <c r="E2533" s="66">
        <v>2</v>
      </c>
      <c r="F2533" s="79">
        <f>tblGem[[#This Row],[Aantal]]-SUMIFS(tblGem[Aantal],tblGem[Datum],tblGem[[#This Row],[Datum]]-1,tblGem[Plaats],tblGem[[#This Row],[Plaats]])</f>
        <v>0</v>
      </c>
      <c r="G2533" s="59" t="str">
        <f>INDEX(tblGemProv[Grootte],MATCH(tblGem[[#This Row],[Plaats]],tblGemProv[Gemeentenaam],0))</f>
        <v>Klein</v>
      </c>
      <c r="H2533" s="59" t="str">
        <f>INDEX(tblGemProv[Provincie],MATCH(tblGem[[#This Row],[Plaats]],tblGemProv[Gemeentenaam],0))</f>
        <v>Gelderland</v>
      </c>
      <c r="I2533" s="68">
        <f>INDEX(tblGemProv[InwonerAantal],MATCH(tblGem[[#This Row],[Plaats]],tblGemProv[Gemeentenaam],0))</f>
        <v>44029</v>
      </c>
      <c r="J2533" s="69">
        <f>tblGem[[#This Row],[Aantal]]/INDEX($N$5:$N$16,MATCH(tblGem[[#This Row],[Prov]],$M$5:$M$16,0))*100000</f>
        <v>9.7082524514550975E-2</v>
      </c>
      <c r="K2533" s="69">
        <f>tblGem[[#This Row],[Aantal]]/tblGem[[#This Row],[Inwoners]]*100000</f>
        <v>4.5424606509346113</v>
      </c>
    </row>
    <row r="2534" spans="2:11" x14ac:dyDescent="0.3">
      <c r="B2534" s="63">
        <v>43916</v>
      </c>
      <c r="C2534" s="66" t="s">
        <v>39</v>
      </c>
      <c r="D2534" s="65">
        <v>269.39999999999998</v>
      </c>
      <c r="E2534" s="66">
        <v>83</v>
      </c>
      <c r="F2534" s="79">
        <f>tblGem[[#This Row],[Aantal]]-SUMIFS(tblGem[Aantal],tblGem[Datum],tblGem[[#This Row],[Datum]]-1,tblGem[Plaats],tblGem[[#This Row],[Plaats]])</f>
        <v>14</v>
      </c>
      <c r="G2534" s="59" t="str">
        <f>INDEX(tblGemProv[Grootte],MATCH(tblGem[[#This Row],[Plaats]],tblGemProv[Gemeentenaam],0))</f>
        <v>Klein</v>
      </c>
      <c r="H2534" s="59" t="str">
        <f>INDEX(tblGemProv[Provincie],MATCH(tblGem[[#This Row],[Plaats]],tblGemProv[Gemeentenaam],0))</f>
        <v>Noord-Brabant</v>
      </c>
      <c r="I2534" s="68">
        <f>INDEX(tblGemProv[InwonerAantal],MATCH(tblGem[[#This Row],[Plaats]],tblGemProv[Gemeentenaam],0))</f>
        <v>30550</v>
      </c>
      <c r="J2534" s="69">
        <f>tblGem[[#This Row],[Aantal]]/INDEX($N$5:$N$16,MATCH(tblGem[[#This Row],[Prov]],$M$5:$M$16,0))*100000</f>
        <v>3.2828564489935079</v>
      </c>
      <c r="K2534" s="69">
        <f>tblGem[[#This Row],[Aantal]]/tblGem[[#This Row],[Inwoners]]*100000</f>
        <v>271.68576104746319</v>
      </c>
    </row>
    <row r="2535" spans="2:11" x14ac:dyDescent="0.3">
      <c r="B2535" s="63">
        <v>43916</v>
      </c>
      <c r="C2535" s="66" t="s">
        <v>40</v>
      </c>
      <c r="D2535" s="65">
        <v>70.400000000000006</v>
      </c>
      <c r="E2535" s="66">
        <v>21</v>
      </c>
      <c r="F2535" s="79">
        <f>tblGem[[#This Row],[Aantal]]-SUMIFS(tblGem[Aantal],tblGem[Datum],tblGem[[#This Row],[Datum]]-1,tblGem[Plaats],tblGem[[#This Row],[Plaats]])</f>
        <v>2</v>
      </c>
      <c r="G2535" s="59" t="str">
        <f>INDEX(tblGemProv[Grootte],MATCH(tblGem[[#This Row],[Plaats]],tblGemProv[Gemeentenaam],0))</f>
        <v>Klein</v>
      </c>
      <c r="H2535" s="59" t="str">
        <f>INDEX(tblGemProv[Provincie],MATCH(tblGem[[#This Row],[Plaats]],tblGemProv[Gemeentenaam],0))</f>
        <v>Noord-Brabant</v>
      </c>
      <c r="I2535" s="68">
        <f>INDEX(tblGemProv[InwonerAantal],MATCH(tblGem[[#This Row],[Plaats]],tblGemProv[Gemeentenaam],0))</f>
        <v>29497</v>
      </c>
      <c r="J2535" s="69">
        <f>tblGem[[#This Row],[Aantal]]/INDEX($N$5:$N$16,MATCH(tblGem[[#This Row],[Prov]],$M$5:$M$16,0))*100000</f>
        <v>0.83060223408269473</v>
      </c>
      <c r="K2535" s="69">
        <f>tblGem[[#This Row],[Aantal]]/tblGem[[#This Row],[Inwoners]]*100000</f>
        <v>71.193680713292878</v>
      </c>
    </row>
    <row r="2536" spans="2:11" x14ac:dyDescent="0.3">
      <c r="B2536" s="63">
        <v>43916</v>
      </c>
      <c r="C2536" s="66" t="s">
        <v>41</v>
      </c>
      <c r="D2536" s="65">
        <v>58</v>
      </c>
      <c r="E2536" s="66">
        <v>15</v>
      </c>
      <c r="F2536" s="79">
        <f>tblGem[[#This Row],[Aantal]]-SUMIFS(tblGem[Aantal],tblGem[Datum],tblGem[[#This Row],[Datum]]-1,tblGem[Plaats],tblGem[[#This Row],[Plaats]])</f>
        <v>0</v>
      </c>
      <c r="G2536" s="59" t="str">
        <f>INDEX(tblGemProv[Grootte],MATCH(tblGem[[#This Row],[Plaats]],tblGemProv[Gemeentenaam],0))</f>
        <v>Klein</v>
      </c>
      <c r="H2536" s="59" t="str">
        <f>INDEX(tblGemProv[Provincie],MATCH(tblGem[[#This Row],[Plaats]],tblGemProv[Gemeentenaam],0))</f>
        <v>Gelderland</v>
      </c>
      <c r="I2536" s="68">
        <f>INDEX(tblGemProv[InwonerAantal],MATCH(tblGem[[#This Row],[Plaats]],tblGemProv[Gemeentenaam],0))</f>
        <v>25798</v>
      </c>
      <c r="J2536" s="69">
        <f>tblGem[[#This Row],[Aantal]]/INDEX($N$5:$N$16,MATCH(tblGem[[#This Row],[Prov]],$M$5:$M$16,0))*100000</f>
        <v>0.72811893385913229</v>
      </c>
      <c r="K2536" s="69">
        <f>tblGem[[#This Row],[Aantal]]/tblGem[[#This Row],[Inwoners]]*100000</f>
        <v>58.144042173811926</v>
      </c>
    </row>
    <row r="2537" spans="2:11" x14ac:dyDescent="0.3">
      <c r="B2537" s="63">
        <v>43916</v>
      </c>
      <c r="C2537" s="66" t="s">
        <v>42</v>
      </c>
      <c r="D2537" s="65">
        <v>29.1</v>
      </c>
      <c r="E2537" s="66">
        <v>12</v>
      </c>
      <c r="F2537" s="79">
        <f>tblGem[[#This Row],[Aantal]]-SUMIFS(tblGem[Aantal],tblGem[Datum],tblGem[[#This Row],[Datum]]-1,tblGem[Plaats],tblGem[[#This Row],[Plaats]])</f>
        <v>1</v>
      </c>
      <c r="G2537" s="59" t="str">
        <f>INDEX(tblGemProv[Grootte],MATCH(tblGem[[#This Row],[Plaats]],tblGemProv[Gemeentenaam],0))</f>
        <v>Klein</v>
      </c>
      <c r="H2537" s="59" t="str">
        <f>INDEX(tblGemProv[Provincie],MATCH(tblGem[[#This Row],[Plaats]],tblGemProv[Gemeentenaam],0))</f>
        <v>Noord-Holland</v>
      </c>
      <c r="I2537" s="68">
        <f>INDEX(tblGemProv[InwonerAantal],MATCH(tblGem[[#This Row],[Plaats]],tblGemProv[Gemeentenaam],0))</f>
        <v>41077</v>
      </c>
      <c r="J2537" s="69">
        <f>tblGem[[#This Row],[Aantal]]/INDEX($N$5:$N$16,MATCH(tblGem[[#This Row],[Prov]],$M$5:$M$16,0))*100000</f>
        <v>0.42385123951762899</v>
      </c>
      <c r="K2537" s="69">
        <f>tblGem[[#This Row],[Aantal]]/tblGem[[#This Row],[Inwoners]]*100000</f>
        <v>29.213428439272583</v>
      </c>
    </row>
    <row r="2538" spans="2:11" x14ac:dyDescent="0.3">
      <c r="B2538" s="63">
        <v>43916</v>
      </c>
      <c r="C2538" s="66" t="s">
        <v>43</v>
      </c>
      <c r="D2538" s="65">
        <v>74.3</v>
      </c>
      <c r="E2538" s="66">
        <v>15</v>
      </c>
      <c r="F2538" s="79">
        <f>tblGem[[#This Row],[Aantal]]-SUMIFS(tblGem[Aantal],tblGem[Datum],tblGem[[#This Row],[Datum]]-1,tblGem[Plaats],tblGem[[#This Row],[Plaats]])</f>
        <v>0</v>
      </c>
      <c r="G2538" s="59" t="str">
        <f>INDEX(tblGemProv[Grootte],MATCH(tblGem[[#This Row],[Plaats]],tblGemProv[Gemeentenaam],0))</f>
        <v>Klein</v>
      </c>
      <c r="H2538" s="59" t="str">
        <f>INDEX(tblGemProv[Provincie],MATCH(tblGem[[#This Row],[Plaats]],tblGemProv[Gemeentenaam],0))</f>
        <v>Noord-Brabant</v>
      </c>
      <c r="I2538" s="68">
        <f>INDEX(tblGemProv[InwonerAantal],MATCH(tblGem[[#This Row],[Plaats]],tblGemProv[Gemeentenaam],0))</f>
        <v>20144</v>
      </c>
      <c r="J2538" s="69">
        <f>tblGem[[#This Row],[Aantal]]/INDEX($N$5:$N$16,MATCH(tblGem[[#This Row],[Prov]],$M$5:$M$16,0))*100000</f>
        <v>0.59328731005906765</v>
      </c>
      <c r="K2538" s="69">
        <f>tblGem[[#This Row],[Aantal]]/tblGem[[#This Row],[Inwoners]]*100000</f>
        <v>74.463860206513104</v>
      </c>
    </row>
    <row r="2539" spans="2:11" x14ac:dyDescent="0.3">
      <c r="B2539" s="63">
        <v>43916</v>
      </c>
      <c r="C2539" s="66" t="s">
        <v>44</v>
      </c>
      <c r="D2539" s="65">
        <v>53.6</v>
      </c>
      <c r="E2539" s="66">
        <v>6</v>
      </c>
      <c r="F2539" s="79">
        <f>tblGem[[#This Row],[Aantal]]-SUMIFS(tblGem[Aantal],tblGem[Datum],tblGem[[#This Row],[Datum]]-1,tblGem[Plaats],tblGem[[#This Row],[Plaats]])</f>
        <v>1</v>
      </c>
      <c r="G2539" s="59" t="str">
        <f>INDEX(tblGemProv[Grootte],MATCH(tblGem[[#This Row],[Plaats]],tblGemProv[Gemeentenaam],0))</f>
        <v>Klein</v>
      </c>
      <c r="H2539" s="59" t="str">
        <f>INDEX(tblGemProv[Provincie],MATCH(tblGem[[#This Row],[Plaats]],tblGemProv[Gemeentenaam],0))</f>
        <v>Noord-Holland</v>
      </c>
      <c r="I2539" s="68">
        <f>INDEX(tblGemProv[InwonerAantal],MATCH(tblGem[[#This Row],[Plaats]],tblGemProv[Gemeentenaam],0))</f>
        <v>10795</v>
      </c>
      <c r="J2539" s="69">
        <f>tblGem[[#This Row],[Aantal]]/INDEX($N$5:$N$16,MATCH(tblGem[[#This Row],[Prov]],$M$5:$M$16,0))*100000</f>
        <v>0.21192561975881449</v>
      </c>
      <c r="K2539" s="69">
        <f>tblGem[[#This Row],[Aantal]]/tblGem[[#This Row],[Inwoners]]*100000</f>
        <v>55.581287633163498</v>
      </c>
    </row>
    <row r="2540" spans="2:11" x14ac:dyDescent="0.3">
      <c r="B2540" s="63">
        <v>43916</v>
      </c>
      <c r="C2540" s="66" t="s">
        <v>45</v>
      </c>
      <c r="D2540" s="65">
        <v>68.3</v>
      </c>
      <c r="E2540" s="66">
        <v>16</v>
      </c>
      <c r="F2540" s="79">
        <f>tblGem[[#This Row],[Aantal]]-SUMIFS(tblGem[Aantal],tblGem[Datum],tblGem[[#This Row],[Datum]]-1,tblGem[Plaats],tblGem[[#This Row],[Plaats]])</f>
        <v>3</v>
      </c>
      <c r="G2540" s="59" t="str">
        <f>INDEX(tblGemProv[Grootte],MATCH(tblGem[[#This Row],[Plaats]],tblGemProv[Gemeentenaam],0))</f>
        <v>Klein</v>
      </c>
      <c r="H2540" s="59" t="str">
        <f>INDEX(tblGemProv[Provincie],MATCH(tblGem[[#This Row],[Plaats]],tblGemProv[Gemeentenaam],0))</f>
        <v>Noord-Holland</v>
      </c>
      <c r="I2540" s="68">
        <f>INDEX(tblGemProv[InwonerAantal],MATCH(tblGem[[#This Row],[Plaats]],tblGemProv[Gemeentenaam],0))</f>
        <v>23208</v>
      </c>
      <c r="J2540" s="69">
        <f>tblGem[[#This Row],[Aantal]]/INDEX($N$5:$N$16,MATCH(tblGem[[#This Row],[Prov]],$M$5:$M$16,0))*100000</f>
        <v>0.56513498602350543</v>
      </c>
      <c r="K2540" s="69">
        <f>tblGem[[#This Row],[Aantal]]/tblGem[[#This Row],[Inwoners]]*100000</f>
        <v>68.941744226128918</v>
      </c>
    </row>
    <row r="2541" spans="2:11" x14ac:dyDescent="0.3">
      <c r="B2541" s="63">
        <v>43916</v>
      </c>
      <c r="C2541" s="66" t="s">
        <v>46</v>
      </c>
      <c r="D2541" s="65">
        <v>23.2</v>
      </c>
      <c r="E2541" s="66">
        <v>8</v>
      </c>
      <c r="F2541" s="79">
        <f>tblGem[[#This Row],[Aantal]]-SUMIFS(tblGem[Aantal],tblGem[Datum],tblGem[[#This Row],[Datum]]-1,tblGem[Plaats],tblGem[[#This Row],[Plaats]])</f>
        <v>3</v>
      </c>
      <c r="G2541" s="59" t="str">
        <f>INDEX(tblGemProv[Grootte],MATCH(tblGem[[#This Row],[Plaats]],tblGemProv[Gemeentenaam],0))</f>
        <v>Klein</v>
      </c>
      <c r="H2541" s="59" t="str">
        <f>INDEX(tblGemProv[Provincie],MATCH(tblGem[[#This Row],[Plaats]],tblGemProv[Gemeentenaam],0))</f>
        <v>Zuid-Holland</v>
      </c>
      <c r="I2541" s="68">
        <f>INDEX(tblGemProv[InwonerAantal],MATCH(tblGem[[#This Row],[Plaats]],tblGemProv[Gemeentenaam],0))</f>
        <v>33948</v>
      </c>
      <c r="J2541" s="69">
        <f>tblGem[[#This Row],[Aantal]]/INDEX($N$5:$N$16,MATCH(tblGem[[#This Row],[Prov]],$M$5:$M$16,0))*100000</f>
        <v>0.21941793906215287</v>
      </c>
      <c r="K2541" s="69">
        <f>tblGem[[#This Row],[Aantal]]/tblGem[[#This Row],[Inwoners]]*100000</f>
        <v>23.565453045834804</v>
      </c>
    </row>
    <row r="2542" spans="2:11" x14ac:dyDescent="0.3">
      <c r="B2542" s="63">
        <v>43916</v>
      </c>
      <c r="C2542" s="66" t="s">
        <v>47</v>
      </c>
      <c r="D2542" s="65">
        <v>396.7</v>
      </c>
      <c r="E2542" s="66">
        <v>42</v>
      </c>
      <c r="F2542" s="79">
        <f>tblGem[[#This Row],[Aantal]]-SUMIFS(tblGem[Aantal],tblGem[Datum],tblGem[[#This Row],[Datum]]-1,tblGem[Plaats],tblGem[[#This Row],[Plaats]])</f>
        <v>0</v>
      </c>
      <c r="G2542" s="59" t="str">
        <f>INDEX(tblGemProv[Grootte],MATCH(tblGem[[#This Row],[Plaats]],tblGemProv[Gemeentenaam],0))</f>
        <v>Klein</v>
      </c>
      <c r="H2542" s="59" t="str">
        <f>INDEX(tblGemProv[Provincie],MATCH(tblGem[[#This Row],[Plaats]],tblGemProv[Gemeentenaam],0))</f>
        <v>Noord-Brabant</v>
      </c>
      <c r="I2542" s="68">
        <f>INDEX(tblGemProv[InwonerAantal],MATCH(tblGem[[#This Row],[Plaats]],tblGemProv[Gemeentenaam],0))</f>
        <v>10502</v>
      </c>
      <c r="J2542" s="69">
        <f>tblGem[[#This Row],[Aantal]]/INDEX($N$5:$N$16,MATCH(tblGem[[#This Row],[Prov]],$M$5:$M$16,0))*100000</f>
        <v>1.6612044681653895</v>
      </c>
      <c r="K2542" s="69">
        <f>tblGem[[#This Row],[Aantal]]/tblGem[[#This Row],[Inwoners]]*100000</f>
        <v>399.92382403351741</v>
      </c>
    </row>
    <row r="2543" spans="2:11" x14ac:dyDescent="0.3">
      <c r="B2543" s="63">
        <v>43916</v>
      </c>
      <c r="C2543" s="66" t="s">
        <v>48</v>
      </c>
      <c r="D2543" s="65">
        <v>0</v>
      </c>
      <c r="E2543" s="66">
        <v>0</v>
      </c>
      <c r="F2543" s="79">
        <f>tblGem[[#This Row],[Aantal]]-SUMIFS(tblGem[Aantal],tblGem[Datum],tblGem[[#This Row],[Datum]]-1,tblGem[Plaats],tblGem[[#This Row],[Plaats]])</f>
        <v>0</v>
      </c>
      <c r="G2543" s="59" t="str">
        <f>INDEX(tblGemProv[Grootte],MATCH(tblGem[[#This Row],[Plaats]],tblGemProv[Gemeentenaam],0))</f>
        <v>Klein</v>
      </c>
      <c r="H2543" s="59" t="str">
        <f>INDEX(tblGemProv[Provincie],MATCH(tblGem[[#This Row],[Plaats]],tblGemProv[Gemeentenaam],0))</f>
        <v>Drenthe</v>
      </c>
      <c r="I2543" s="68">
        <f>INDEX(tblGemProv[InwonerAantal],MATCH(tblGem[[#This Row],[Plaats]],tblGemProv[Gemeentenaam],0))</f>
        <v>25351</v>
      </c>
      <c r="J2543" s="69">
        <f>tblGem[[#This Row],[Aantal]]/INDEX($N$5:$N$16,MATCH(tblGem[[#This Row],[Prov]],$M$5:$M$16,0))*100000</f>
        <v>0</v>
      </c>
      <c r="K2543" s="69">
        <f>tblGem[[#This Row],[Aantal]]/tblGem[[#This Row],[Inwoners]]*100000</f>
        <v>0</v>
      </c>
    </row>
    <row r="2544" spans="2:11" x14ac:dyDescent="0.3">
      <c r="B2544" s="63">
        <v>43916</v>
      </c>
      <c r="C2544" s="66" t="s">
        <v>49</v>
      </c>
      <c r="D2544" s="65">
        <v>51.7</v>
      </c>
      <c r="E2544" s="66">
        <v>12</v>
      </c>
      <c r="F2544" s="79">
        <f>tblGem[[#This Row],[Aantal]]-SUMIFS(tblGem[Aantal],tblGem[Datum],tblGem[[#This Row],[Datum]]-1,tblGem[Plaats],tblGem[[#This Row],[Plaats]])</f>
        <v>1</v>
      </c>
      <c r="G2544" s="59" t="str">
        <f>INDEX(tblGemProv[Grootte],MATCH(tblGem[[#This Row],[Plaats]],tblGemProv[Gemeentenaam],0))</f>
        <v>Klein</v>
      </c>
      <c r="H2544" s="59" t="str">
        <f>INDEX(tblGemProv[Provincie],MATCH(tblGem[[#This Row],[Plaats]],tblGemProv[Gemeentenaam],0))</f>
        <v>Overijssel</v>
      </c>
      <c r="I2544" s="68">
        <f>INDEX(tblGemProv[InwonerAantal],MATCH(tblGem[[#This Row],[Plaats]],tblGemProv[Gemeentenaam],0))</f>
        <v>23124</v>
      </c>
      <c r="J2544" s="69">
        <f>tblGem[[#This Row],[Aantal]]/INDEX($N$5:$N$16,MATCH(tblGem[[#This Row],[Prov]],$M$5:$M$16,0))*100000</f>
        <v>1.0421180702404949</v>
      </c>
      <c r="K2544" s="69">
        <f>tblGem[[#This Row],[Aantal]]/tblGem[[#This Row],[Inwoners]]*100000</f>
        <v>51.89413596263622</v>
      </c>
    </row>
    <row r="2545" spans="2:11" x14ac:dyDescent="0.3">
      <c r="B2545" s="63">
        <v>43916</v>
      </c>
      <c r="C2545" s="66" t="s">
        <v>50</v>
      </c>
      <c r="D2545" s="65">
        <v>26.3</v>
      </c>
      <c r="E2545" s="66">
        <v>6</v>
      </c>
      <c r="F2545" s="79">
        <f>tblGem[[#This Row],[Aantal]]-SUMIFS(tblGem[Aantal],tblGem[Datum],tblGem[[#This Row],[Datum]]-1,tblGem[Plaats],tblGem[[#This Row],[Plaats]])</f>
        <v>1</v>
      </c>
      <c r="G2545" s="59" t="str">
        <f>INDEX(tblGemProv[Grootte],MATCH(tblGem[[#This Row],[Plaats]],tblGemProv[Gemeentenaam],0))</f>
        <v>Klein</v>
      </c>
      <c r="H2545" s="59" t="str">
        <f>INDEX(tblGemProv[Provincie],MATCH(tblGem[[#This Row],[Plaats]],tblGemProv[Gemeentenaam],0))</f>
        <v>Zeeland</v>
      </c>
      <c r="I2545" s="68">
        <f>INDEX(tblGemProv[InwonerAantal],MATCH(tblGem[[#This Row],[Plaats]],tblGemProv[Gemeentenaam],0))</f>
        <v>22716</v>
      </c>
      <c r="J2545" s="69">
        <f>tblGem[[#This Row],[Aantal]]/INDEX($N$5:$N$16,MATCH(tblGem[[#This Row],[Prov]],$M$5:$M$16,0))*100000</f>
        <v>1.569431656482799</v>
      </c>
      <c r="K2545" s="69">
        <f>tblGem[[#This Row],[Aantal]]/tblGem[[#This Row],[Inwoners]]*100000</f>
        <v>26.413100898045432</v>
      </c>
    </row>
    <row r="2546" spans="2:11" x14ac:dyDescent="0.3">
      <c r="B2546" s="63">
        <v>43916</v>
      </c>
      <c r="C2546" s="66" t="s">
        <v>51</v>
      </c>
      <c r="D2546" s="65">
        <v>34.4</v>
      </c>
      <c r="E2546" s="66">
        <v>10</v>
      </c>
      <c r="F2546" s="79">
        <f>tblGem[[#This Row],[Aantal]]-SUMIFS(tblGem[Aantal],tblGem[Datum],tblGem[[#This Row],[Datum]]-1,tblGem[Plaats],tblGem[[#This Row],[Plaats]])</f>
        <v>1</v>
      </c>
      <c r="G2546" s="59" t="str">
        <f>INDEX(tblGemProv[Grootte],MATCH(tblGem[[#This Row],[Plaats]],tblGemProv[Gemeentenaam],0))</f>
        <v>Klein</v>
      </c>
      <c r="H2546" s="59" t="str">
        <f>INDEX(tblGemProv[Provincie],MATCH(tblGem[[#This Row],[Plaats]],tblGemProv[Gemeentenaam],0))</f>
        <v>Noord-Brabant</v>
      </c>
      <c r="I2546" s="68">
        <f>INDEX(tblGemProv[InwonerAantal],MATCH(tblGem[[#This Row],[Plaats]],tblGemProv[Gemeentenaam],0))</f>
        <v>28853</v>
      </c>
      <c r="J2546" s="69">
        <f>tblGem[[#This Row],[Aantal]]/INDEX($N$5:$N$16,MATCH(tblGem[[#This Row],[Prov]],$M$5:$M$16,0))*100000</f>
        <v>0.3955248733727118</v>
      </c>
      <c r="K2546" s="69">
        <f>tblGem[[#This Row],[Aantal]]/tblGem[[#This Row],[Inwoners]]*100000</f>
        <v>34.658441063320971</v>
      </c>
    </row>
    <row r="2547" spans="2:11" x14ac:dyDescent="0.3">
      <c r="B2547" s="63">
        <v>43916</v>
      </c>
      <c r="C2547" s="66" t="s">
        <v>52</v>
      </c>
      <c r="D2547" s="65">
        <v>61.8</v>
      </c>
      <c r="E2547" s="66">
        <v>19</v>
      </c>
      <c r="F2547" s="79">
        <f>tblGem[[#This Row],[Aantal]]-SUMIFS(tblGem[Aantal],tblGem[Datum],tblGem[[#This Row],[Datum]]-1,tblGem[Plaats],tblGem[[#This Row],[Plaats]])</f>
        <v>4</v>
      </c>
      <c r="G2547" s="59" t="str">
        <f>INDEX(tblGemProv[Grootte],MATCH(tblGem[[#This Row],[Plaats]],tblGemProv[Gemeentenaam],0))</f>
        <v>Klein</v>
      </c>
      <c r="H2547" s="59" t="str">
        <f>INDEX(tblGemProv[Provincie],MATCH(tblGem[[#This Row],[Plaats]],tblGemProv[Gemeentenaam],0))</f>
        <v>Noord-Brabant</v>
      </c>
      <c r="I2547" s="68">
        <f>INDEX(tblGemProv[InwonerAantal],MATCH(tblGem[[#This Row],[Plaats]],tblGemProv[Gemeentenaam],0))</f>
        <v>30672</v>
      </c>
      <c r="J2547" s="69">
        <f>tblGem[[#This Row],[Aantal]]/INDEX($N$5:$N$16,MATCH(tblGem[[#This Row],[Prov]],$M$5:$M$16,0))*100000</f>
        <v>0.75149725940815237</v>
      </c>
      <c r="K2547" s="69">
        <f>tblGem[[#This Row],[Aantal]]/tblGem[[#This Row],[Inwoners]]*100000</f>
        <v>61.945748565466872</v>
      </c>
    </row>
    <row r="2548" spans="2:11" x14ac:dyDescent="0.3">
      <c r="B2548" s="63">
        <v>43916</v>
      </c>
      <c r="C2548" s="66" t="s">
        <v>53</v>
      </c>
      <c r="D2548" s="65">
        <v>109.3</v>
      </c>
      <c r="E2548" s="66">
        <v>201</v>
      </c>
      <c r="F2548" s="79">
        <f>tblGem[[#This Row],[Aantal]]-SUMIFS(tblGem[Aantal],tblGem[Datum],tblGem[[#This Row],[Datum]]-1,tblGem[Plaats],tblGem[[#This Row],[Plaats]])</f>
        <v>20</v>
      </c>
      <c r="G2548" s="59" t="str">
        <f>INDEX(tblGemProv[Grootte],MATCH(tblGem[[#This Row],[Plaats]],tblGemProv[Gemeentenaam],0))</f>
        <v>Groot</v>
      </c>
      <c r="H2548" s="59" t="str">
        <f>INDEX(tblGemProv[Provincie],MATCH(tblGem[[#This Row],[Plaats]],tblGemProv[Gemeentenaam],0))</f>
        <v>Noord-Brabant</v>
      </c>
      <c r="I2548" s="68">
        <f>INDEX(tblGemProv[InwonerAantal],MATCH(tblGem[[#This Row],[Plaats]],tblGemProv[Gemeentenaam],0))</f>
        <v>183448</v>
      </c>
      <c r="J2548" s="69">
        <f>tblGem[[#This Row],[Aantal]]/INDEX($N$5:$N$16,MATCH(tblGem[[#This Row],[Prov]],$M$5:$M$16,0))*100000</f>
        <v>7.9500499547915071</v>
      </c>
      <c r="K2548" s="69">
        <f>tblGem[[#This Row],[Aantal]]/tblGem[[#This Row],[Inwoners]]*100000</f>
        <v>109.56783393659239</v>
      </c>
    </row>
    <row r="2549" spans="2:11" x14ac:dyDescent="0.3">
      <c r="B2549" s="63">
        <v>43916</v>
      </c>
      <c r="C2549" s="66" t="s">
        <v>54</v>
      </c>
      <c r="D2549" s="65">
        <v>11.6</v>
      </c>
      <c r="E2549" s="66">
        <v>2</v>
      </c>
      <c r="F2549" s="79">
        <f>tblGem[[#This Row],[Aantal]]-SUMIFS(tblGem[Aantal],tblGem[Datum],tblGem[[#This Row],[Datum]]-1,tblGem[Plaats],tblGem[[#This Row],[Plaats]])</f>
        <v>1</v>
      </c>
      <c r="G2549" s="59" t="str">
        <f>INDEX(tblGemProv[Grootte],MATCH(tblGem[[#This Row],[Plaats]],tblGemProv[Gemeentenaam],0))</f>
        <v>Klein</v>
      </c>
      <c r="H2549" s="59" t="str">
        <f>INDEX(tblGemProv[Provincie],MATCH(tblGem[[#This Row],[Plaats]],tblGemProv[Gemeentenaam],0))</f>
        <v>Zuid-Holland</v>
      </c>
      <c r="I2549" s="68">
        <f>INDEX(tblGemProv[InwonerAantal],MATCH(tblGem[[#This Row],[Plaats]],tblGemProv[Gemeentenaam],0))</f>
        <v>17040</v>
      </c>
      <c r="J2549" s="69">
        <f>tblGem[[#This Row],[Aantal]]/INDEX($N$5:$N$16,MATCH(tblGem[[#This Row],[Prov]],$M$5:$M$16,0))*100000</f>
        <v>5.4854484765538218E-2</v>
      </c>
      <c r="K2549" s="69">
        <f>tblGem[[#This Row],[Aantal]]/tblGem[[#This Row],[Inwoners]]*100000</f>
        <v>11.737089201877934</v>
      </c>
    </row>
    <row r="2550" spans="2:11" x14ac:dyDescent="0.3">
      <c r="B2550" s="63">
        <v>43916</v>
      </c>
      <c r="C2550" s="66" t="s">
        <v>55</v>
      </c>
      <c r="D2550" s="65">
        <v>22.1</v>
      </c>
      <c r="E2550" s="66">
        <v>8</v>
      </c>
      <c r="F2550" s="79">
        <f>tblGem[[#This Row],[Aantal]]-SUMIFS(tblGem[Aantal],tblGem[Datum],tblGem[[#This Row],[Datum]]-1,tblGem[Plaats],tblGem[[#This Row],[Plaats]])</f>
        <v>1</v>
      </c>
      <c r="G2550" s="59" t="str">
        <f>INDEX(tblGemProv[Grootte],MATCH(tblGem[[#This Row],[Plaats]],tblGemProv[Gemeentenaam],0))</f>
        <v>Klein</v>
      </c>
      <c r="H2550" s="59" t="str">
        <f>INDEX(tblGemProv[Provincie],MATCH(tblGem[[#This Row],[Plaats]],tblGemProv[Gemeentenaam],0))</f>
        <v>Gelderland</v>
      </c>
      <c r="I2550" s="68">
        <f>INDEX(tblGemProv[InwonerAantal],MATCH(tblGem[[#This Row],[Plaats]],tblGemProv[Gemeentenaam],0))</f>
        <v>36352</v>
      </c>
      <c r="J2550" s="69">
        <f>tblGem[[#This Row],[Aantal]]/INDEX($N$5:$N$16,MATCH(tblGem[[#This Row],[Prov]],$M$5:$M$16,0))*100000</f>
        <v>0.3883300980582039</v>
      </c>
      <c r="K2550" s="69">
        <f>tblGem[[#This Row],[Aantal]]/tblGem[[#This Row],[Inwoners]]*100000</f>
        <v>22.007042253521128</v>
      </c>
    </row>
    <row r="2551" spans="2:11" x14ac:dyDescent="0.3">
      <c r="B2551" s="63">
        <v>43916</v>
      </c>
      <c r="C2551" s="66" t="s">
        <v>56</v>
      </c>
      <c r="D2551" s="65">
        <v>19.3</v>
      </c>
      <c r="E2551" s="66">
        <v>4</v>
      </c>
      <c r="F2551" s="79">
        <f>tblGem[[#This Row],[Aantal]]-SUMIFS(tblGem[Aantal],tblGem[Datum],tblGem[[#This Row],[Datum]]-1,tblGem[Plaats],tblGem[[#This Row],[Plaats]])</f>
        <v>0</v>
      </c>
      <c r="G2551" s="59" t="str">
        <f>INDEX(tblGemProv[Grootte],MATCH(tblGem[[#This Row],[Plaats]],tblGemProv[Gemeentenaam],0))</f>
        <v>Klein</v>
      </c>
      <c r="H2551" s="59" t="str">
        <f>INDEX(tblGemProv[Provincie],MATCH(tblGem[[#This Row],[Plaats]],tblGemProv[Gemeentenaam],0))</f>
        <v>Gelderland</v>
      </c>
      <c r="I2551" s="68">
        <f>INDEX(tblGemProv[InwonerAantal],MATCH(tblGem[[#This Row],[Plaats]],tblGemProv[Gemeentenaam],0))</f>
        <v>20771</v>
      </c>
      <c r="J2551" s="69">
        <f>tblGem[[#This Row],[Aantal]]/INDEX($N$5:$N$16,MATCH(tblGem[[#This Row],[Prov]],$M$5:$M$16,0))*100000</f>
        <v>0.19416504902910195</v>
      </c>
      <c r="K2551" s="69">
        <f>tblGem[[#This Row],[Aantal]]/tblGem[[#This Row],[Inwoners]]*100000</f>
        <v>19.257618795435945</v>
      </c>
    </row>
    <row r="2552" spans="2:11" x14ac:dyDescent="0.3">
      <c r="B2552" s="63">
        <v>43916</v>
      </c>
      <c r="C2552" s="66" t="s">
        <v>57</v>
      </c>
      <c r="D2552" s="65">
        <v>78.3</v>
      </c>
      <c r="E2552" s="66">
        <v>22</v>
      </c>
      <c r="F2552" s="79">
        <f>tblGem[[#This Row],[Aantal]]-SUMIFS(tblGem[Aantal],tblGem[Datum],tblGem[[#This Row],[Datum]]-1,tblGem[Plaats],tblGem[[#This Row],[Plaats]])</f>
        <v>2</v>
      </c>
      <c r="G2552" s="59" t="str">
        <f>INDEX(tblGemProv[Grootte],MATCH(tblGem[[#This Row],[Plaats]],tblGemProv[Gemeentenaam],0))</f>
        <v>Klein</v>
      </c>
      <c r="H2552" s="59" t="str">
        <f>INDEX(tblGemProv[Provincie],MATCH(tblGem[[#This Row],[Plaats]],tblGemProv[Gemeentenaam],0))</f>
        <v>Limburg</v>
      </c>
      <c r="I2552" s="68">
        <f>INDEX(tblGemProv[InwonerAantal],MATCH(tblGem[[#This Row],[Plaats]],tblGemProv[Gemeentenaam],0))</f>
        <v>28241</v>
      </c>
      <c r="J2552" s="69">
        <f>tblGem[[#This Row],[Aantal]]/INDEX($N$5:$N$16,MATCH(tblGem[[#This Row],[Prov]],$M$5:$M$16,0))*100000</f>
        <v>1.9692122613896552</v>
      </c>
      <c r="K2552" s="69">
        <f>tblGem[[#This Row],[Aantal]]/tblGem[[#This Row],[Inwoners]]*100000</f>
        <v>77.900924188236957</v>
      </c>
    </row>
    <row r="2553" spans="2:11" x14ac:dyDescent="0.3">
      <c r="B2553" s="63">
        <v>43916</v>
      </c>
      <c r="C2553" s="66" t="s">
        <v>58</v>
      </c>
      <c r="D2553" s="65">
        <v>59.2</v>
      </c>
      <c r="E2553" s="66">
        <v>9</v>
      </c>
      <c r="F2553" s="79">
        <f>tblGem[[#This Row],[Aantal]]-SUMIFS(tblGem[Aantal],tblGem[Datum],tblGem[[#This Row],[Datum]]-1,tblGem[Plaats],tblGem[[#This Row],[Plaats]])</f>
        <v>1</v>
      </c>
      <c r="G2553" s="59" t="str">
        <f>INDEX(tblGemProv[Grootte],MATCH(tblGem[[#This Row],[Plaats]],tblGemProv[Gemeentenaam],0))</f>
        <v>Klein</v>
      </c>
      <c r="H2553" s="59" t="str">
        <f>INDEX(tblGemProv[Provincie],MATCH(tblGem[[#This Row],[Plaats]],tblGemProv[Gemeentenaam],0))</f>
        <v>Utrecht</v>
      </c>
      <c r="I2553" s="68">
        <f>INDEX(tblGemProv[InwonerAantal],MATCH(tblGem[[#This Row],[Plaats]],tblGemProv[Gemeentenaam],0))</f>
        <v>15214</v>
      </c>
      <c r="J2553" s="69">
        <f>tblGem[[#This Row],[Aantal]]/INDEX($N$5:$N$16,MATCH(tblGem[[#This Row],[Prov]],$M$5:$M$16,0))*100000</f>
        <v>0.6764282783096508</v>
      </c>
      <c r="K2553" s="69">
        <f>tblGem[[#This Row],[Aantal]]/tblGem[[#This Row],[Inwoners]]*100000</f>
        <v>59.156040489023262</v>
      </c>
    </row>
    <row r="2554" spans="2:11" x14ac:dyDescent="0.3">
      <c r="B2554" s="63">
        <v>43916</v>
      </c>
      <c r="C2554" s="66" t="s">
        <v>59</v>
      </c>
      <c r="D2554" s="65">
        <v>13.9</v>
      </c>
      <c r="E2554" s="66">
        <v>3</v>
      </c>
      <c r="F2554" s="79">
        <f>tblGem[[#This Row],[Aantal]]-SUMIFS(tblGem[Aantal],tblGem[Datum],tblGem[[#This Row],[Datum]]-1,tblGem[Plaats],tblGem[[#This Row],[Plaats]])</f>
        <v>0</v>
      </c>
      <c r="G2554" s="59" t="str">
        <f>INDEX(tblGemProv[Grootte],MATCH(tblGem[[#This Row],[Plaats]],tblGemProv[Gemeentenaam],0))</f>
        <v>Klein</v>
      </c>
      <c r="H2554" s="59" t="str">
        <f>INDEX(tblGemProv[Provincie],MATCH(tblGem[[#This Row],[Plaats]],tblGemProv[Gemeentenaam],0))</f>
        <v>Utrecht</v>
      </c>
      <c r="I2554" s="68">
        <f>INDEX(tblGemProv[InwonerAantal],MATCH(tblGem[[#This Row],[Plaats]],tblGemProv[Gemeentenaam],0))</f>
        <v>21266</v>
      </c>
      <c r="J2554" s="69">
        <f>tblGem[[#This Row],[Aantal]]/INDEX($N$5:$N$16,MATCH(tblGem[[#This Row],[Prov]],$M$5:$M$16,0))*100000</f>
        <v>0.22547609276988362</v>
      </c>
      <c r="K2554" s="69">
        <f>tblGem[[#This Row],[Aantal]]/tblGem[[#This Row],[Inwoners]]*100000</f>
        <v>14.107025298598703</v>
      </c>
    </row>
    <row r="2555" spans="2:11" x14ac:dyDescent="0.3">
      <c r="B2555" s="63">
        <v>43916</v>
      </c>
      <c r="C2555" s="66" t="s">
        <v>60</v>
      </c>
      <c r="D2555" s="65">
        <v>26.3</v>
      </c>
      <c r="E2555" s="66">
        <v>7</v>
      </c>
      <c r="F2555" s="79">
        <f>tblGem[[#This Row],[Aantal]]-SUMIFS(tblGem[Aantal],tblGem[Datum],tblGem[[#This Row],[Datum]]-1,tblGem[Plaats],tblGem[[#This Row],[Plaats]])</f>
        <v>0</v>
      </c>
      <c r="G2555" s="59" t="str">
        <f>INDEX(tblGemProv[Grootte],MATCH(tblGem[[#This Row],[Plaats]],tblGemProv[Gemeentenaam],0))</f>
        <v>Klein</v>
      </c>
      <c r="H2555" s="59" t="str">
        <f>INDEX(tblGemProv[Provincie],MATCH(tblGem[[#This Row],[Plaats]],tblGemProv[Gemeentenaam],0))</f>
        <v>Gelderland</v>
      </c>
      <c r="I2555" s="68">
        <f>INDEX(tblGemProv[InwonerAantal],MATCH(tblGem[[#This Row],[Plaats]],tblGemProv[Gemeentenaam],0))</f>
        <v>26365</v>
      </c>
      <c r="J2555" s="69">
        <f>tblGem[[#This Row],[Aantal]]/INDEX($N$5:$N$16,MATCH(tblGem[[#This Row],[Prov]],$M$5:$M$16,0))*100000</f>
        <v>0.33978883580092839</v>
      </c>
      <c r="K2555" s="69">
        <f>tblGem[[#This Row],[Aantal]]/tblGem[[#This Row],[Inwoners]]*100000</f>
        <v>26.550350843921869</v>
      </c>
    </row>
    <row r="2556" spans="2:11" x14ac:dyDescent="0.3">
      <c r="B2556" s="63">
        <v>43916</v>
      </c>
      <c r="C2556" s="66" t="s">
        <v>61</v>
      </c>
      <c r="D2556" s="65">
        <v>38.9</v>
      </c>
      <c r="E2556" s="66">
        <v>26</v>
      </c>
      <c r="F2556" s="79">
        <f>tblGem[[#This Row],[Aantal]]-SUMIFS(tblGem[Aantal],tblGem[Datum],tblGem[[#This Row],[Datum]]-1,tblGem[Plaats],tblGem[[#This Row],[Plaats]])</f>
        <v>3</v>
      </c>
      <c r="G2556" s="59" t="str">
        <f>INDEX(tblGemProv[Grootte],MATCH(tblGem[[#This Row],[Plaats]],tblGemProv[Gemeentenaam],0))</f>
        <v>Middelgroot</v>
      </c>
      <c r="H2556" s="59" t="str">
        <f>INDEX(tblGemProv[Provincie],MATCH(tblGem[[#This Row],[Plaats]],tblGemProv[Gemeentenaam],0))</f>
        <v>Zuid-Holland</v>
      </c>
      <c r="I2556" s="68">
        <f>INDEX(tblGemProv[InwonerAantal],MATCH(tblGem[[#This Row],[Plaats]],tblGemProv[Gemeentenaam],0))</f>
        <v>66854</v>
      </c>
      <c r="J2556" s="69">
        <f>tblGem[[#This Row],[Aantal]]/INDEX($N$5:$N$16,MATCH(tblGem[[#This Row],[Prov]],$M$5:$M$16,0))*100000</f>
        <v>0.71310830195199681</v>
      </c>
      <c r="K2556" s="69">
        <f>tblGem[[#This Row],[Aantal]]/tblGem[[#This Row],[Inwoners]]*100000</f>
        <v>38.890717084991174</v>
      </c>
    </row>
    <row r="2557" spans="2:11" x14ac:dyDescent="0.3">
      <c r="B2557" s="63">
        <v>43916</v>
      </c>
      <c r="C2557" s="66" t="s">
        <v>62</v>
      </c>
      <c r="D2557" s="65">
        <v>36.299999999999997</v>
      </c>
      <c r="E2557" s="66">
        <v>13</v>
      </c>
      <c r="F2557" s="79">
        <f>tblGem[[#This Row],[Aantal]]-SUMIFS(tblGem[Aantal],tblGem[Datum],tblGem[[#This Row],[Datum]]-1,tblGem[Plaats],tblGem[[#This Row],[Plaats]])</f>
        <v>3</v>
      </c>
      <c r="G2557" s="59" t="str">
        <f>INDEX(tblGemProv[Grootte],MATCH(tblGem[[#This Row],[Plaats]],tblGemProv[Gemeentenaam],0))</f>
        <v>Klein</v>
      </c>
      <c r="H2557" s="59" t="str">
        <f>INDEX(tblGemProv[Provincie],MATCH(tblGem[[#This Row],[Plaats]],tblGemProv[Gemeentenaam],0))</f>
        <v>Noord-Holland</v>
      </c>
      <c r="I2557" s="68">
        <f>INDEX(tblGemProv[InwonerAantal],MATCH(tblGem[[#This Row],[Plaats]],tblGemProv[Gemeentenaam],0))</f>
        <v>35608</v>
      </c>
      <c r="J2557" s="69">
        <f>tblGem[[#This Row],[Aantal]]/INDEX($N$5:$N$16,MATCH(tblGem[[#This Row],[Prov]],$M$5:$M$16,0))*100000</f>
        <v>0.45917217614409817</v>
      </c>
      <c r="K2557" s="69">
        <f>tblGem[[#This Row],[Aantal]]/tblGem[[#This Row],[Inwoners]]*100000</f>
        <v>36.508649741631089</v>
      </c>
    </row>
    <row r="2558" spans="2:11" x14ac:dyDescent="0.3">
      <c r="B2558" s="63">
        <v>43916</v>
      </c>
      <c r="C2558" s="66" t="s">
        <v>63</v>
      </c>
      <c r="D2558" s="65">
        <v>47.9</v>
      </c>
      <c r="E2558" s="66">
        <v>17</v>
      </c>
      <c r="F2558" s="79">
        <f>tblGem[[#This Row],[Aantal]]-SUMIFS(tblGem[Aantal],tblGem[Datum],tblGem[[#This Row],[Datum]]-1,tblGem[Plaats],tblGem[[#This Row],[Plaats]])</f>
        <v>2</v>
      </c>
      <c r="G2558" s="59" t="str">
        <f>INDEX(tblGemProv[Grootte],MATCH(tblGem[[#This Row],[Plaats]],tblGemProv[Gemeentenaam],0))</f>
        <v>Klein</v>
      </c>
      <c r="H2558" s="59" t="str">
        <f>INDEX(tblGemProv[Provincie],MATCH(tblGem[[#This Row],[Plaats]],tblGemProv[Gemeentenaam],0))</f>
        <v>Drenthe</v>
      </c>
      <c r="I2558" s="68">
        <f>INDEX(tblGemProv[InwonerAantal],MATCH(tblGem[[#This Row],[Plaats]],tblGemProv[Gemeentenaam],0))</f>
        <v>35299</v>
      </c>
      <c r="J2558" s="69">
        <f>tblGem[[#This Row],[Aantal]]/INDEX($N$5:$N$16,MATCH(tblGem[[#This Row],[Prov]],$M$5:$M$16,0))*100000</f>
        <v>3.4545824019508227</v>
      </c>
      <c r="K2558" s="69">
        <f>tblGem[[#This Row],[Aantal]]/tblGem[[#This Row],[Inwoners]]*100000</f>
        <v>48.160004532706303</v>
      </c>
    </row>
    <row r="2559" spans="2:11" x14ac:dyDescent="0.3">
      <c r="B2559" s="63">
        <v>43916</v>
      </c>
      <c r="C2559" s="66" t="s">
        <v>64</v>
      </c>
      <c r="D2559" s="65">
        <v>151.69999999999999</v>
      </c>
      <c r="E2559" s="66">
        <v>31</v>
      </c>
      <c r="F2559" s="79">
        <f>tblGem[[#This Row],[Aantal]]-SUMIFS(tblGem[Aantal],tblGem[Datum],tblGem[[#This Row],[Datum]]-1,tblGem[Plaats],tblGem[[#This Row],[Plaats]])</f>
        <v>6</v>
      </c>
      <c r="G2559" s="59" t="str">
        <f>INDEX(tblGemProv[Grootte],MATCH(tblGem[[#This Row],[Plaats]],tblGemProv[Gemeentenaam],0))</f>
        <v>Klein</v>
      </c>
      <c r="H2559" s="59" t="str">
        <f>INDEX(tblGemProv[Provincie],MATCH(tblGem[[#This Row],[Plaats]],tblGemProv[Gemeentenaam],0))</f>
        <v>Noord-Brabant</v>
      </c>
      <c r="I2559" s="68">
        <f>INDEX(tblGemProv[InwonerAantal],MATCH(tblGem[[#This Row],[Plaats]],tblGemProv[Gemeentenaam],0))</f>
        <v>20336</v>
      </c>
      <c r="J2559" s="69">
        <f>tblGem[[#This Row],[Aantal]]/INDEX($N$5:$N$16,MATCH(tblGem[[#This Row],[Prov]],$M$5:$M$16,0))*100000</f>
        <v>1.2261271074554065</v>
      </c>
      <c r="K2559" s="69">
        <f>tblGem[[#This Row],[Aantal]]/tblGem[[#This Row],[Inwoners]]*100000</f>
        <v>152.4390243902439</v>
      </c>
    </row>
    <row r="2560" spans="2:11" x14ac:dyDescent="0.3">
      <c r="B2560" s="63">
        <v>43916</v>
      </c>
      <c r="C2560" s="66" t="s">
        <v>65</v>
      </c>
      <c r="D2560" s="65">
        <v>32.1</v>
      </c>
      <c r="E2560" s="66">
        <v>8</v>
      </c>
      <c r="F2560" s="79">
        <f>tblGem[[#This Row],[Aantal]]-SUMIFS(tblGem[Aantal],tblGem[Datum],tblGem[[#This Row],[Datum]]-1,tblGem[Plaats],tblGem[[#This Row],[Plaats]])</f>
        <v>0</v>
      </c>
      <c r="G2560" s="59" t="str">
        <f>INDEX(tblGemProv[Grootte],MATCH(tblGem[[#This Row],[Plaats]],tblGemProv[Gemeentenaam],0))</f>
        <v>Klein</v>
      </c>
      <c r="H2560" s="59" t="str">
        <f>INDEX(tblGemProv[Provincie],MATCH(tblGem[[#This Row],[Plaats]],tblGemProv[Gemeentenaam],0))</f>
        <v>Noord-Brabant</v>
      </c>
      <c r="I2560" s="68">
        <f>INDEX(tblGemProv[InwonerAantal],MATCH(tblGem[[#This Row],[Plaats]],tblGemProv[Gemeentenaam],0))</f>
        <v>24911</v>
      </c>
      <c r="J2560" s="69">
        <f>tblGem[[#This Row],[Aantal]]/INDEX($N$5:$N$16,MATCH(tblGem[[#This Row],[Prov]],$M$5:$M$16,0))*100000</f>
        <v>0.31641989869816944</v>
      </c>
      <c r="K2560" s="69">
        <f>tblGem[[#This Row],[Aantal]]/tblGem[[#This Row],[Inwoners]]*100000</f>
        <v>32.114327004134722</v>
      </c>
    </row>
    <row r="2561" spans="2:11" x14ac:dyDescent="0.3">
      <c r="B2561" s="63">
        <v>43916</v>
      </c>
      <c r="C2561" s="66" t="s">
        <v>66</v>
      </c>
      <c r="D2561" s="65">
        <v>49</v>
      </c>
      <c r="E2561" s="66">
        <v>14</v>
      </c>
      <c r="F2561" s="79">
        <f>tblGem[[#This Row],[Aantal]]-SUMIFS(tblGem[Aantal],tblGem[Datum],tblGem[[#This Row],[Datum]]-1,tblGem[Plaats],tblGem[[#This Row],[Plaats]])</f>
        <v>6</v>
      </c>
      <c r="G2561" s="59" t="str">
        <f>INDEX(tblGemProv[Grootte],MATCH(tblGem[[#This Row],[Plaats]],tblGemProv[Gemeentenaam],0))</f>
        <v>Klein</v>
      </c>
      <c r="H2561" s="59" t="str">
        <f>INDEX(tblGemProv[Provincie],MATCH(tblGem[[#This Row],[Plaats]],tblGemProv[Gemeentenaam],0))</f>
        <v>Gelderland</v>
      </c>
      <c r="I2561" s="68">
        <f>INDEX(tblGemProv[InwonerAantal],MATCH(tblGem[[#This Row],[Plaats]],tblGemProv[Gemeentenaam],0))</f>
        <v>28195</v>
      </c>
      <c r="J2561" s="69">
        <f>tblGem[[#This Row],[Aantal]]/INDEX($N$5:$N$16,MATCH(tblGem[[#This Row],[Prov]],$M$5:$M$16,0))*100000</f>
        <v>0.67957767160185678</v>
      </c>
      <c r="K2561" s="69">
        <f>tblGem[[#This Row],[Aantal]]/tblGem[[#This Row],[Inwoners]]*100000</f>
        <v>49.654194006029435</v>
      </c>
    </row>
    <row r="2562" spans="2:11" x14ac:dyDescent="0.3">
      <c r="B2562" s="63">
        <v>43916</v>
      </c>
      <c r="C2562" s="66" t="s">
        <v>67</v>
      </c>
      <c r="D2562" s="65">
        <v>45.6</v>
      </c>
      <c r="E2562" s="66">
        <v>13</v>
      </c>
      <c r="F2562" s="79">
        <f>tblGem[[#This Row],[Aantal]]-SUMIFS(tblGem[Aantal],tblGem[Datum],tblGem[[#This Row],[Datum]]-1,tblGem[Plaats],tblGem[[#This Row],[Plaats]])</f>
        <v>1</v>
      </c>
      <c r="G2562" s="59" t="str">
        <f>INDEX(tblGemProv[Grootte],MATCH(tblGem[[#This Row],[Plaats]],tblGemProv[Gemeentenaam],0))</f>
        <v>Klein</v>
      </c>
      <c r="H2562" s="59" t="str">
        <f>INDEX(tblGemProv[Provincie],MATCH(tblGem[[#This Row],[Plaats]],tblGemProv[Gemeentenaam],0))</f>
        <v>Overijssel</v>
      </c>
      <c r="I2562" s="68">
        <f>INDEX(tblGemProv[InwonerAantal],MATCH(tblGem[[#This Row],[Plaats]],tblGemProv[Gemeentenaam],0))</f>
        <v>28242</v>
      </c>
      <c r="J2562" s="69">
        <f>tblGem[[#This Row],[Aantal]]/INDEX($N$5:$N$16,MATCH(tblGem[[#This Row],[Prov]],$M$5:$M$16,0))*100000</f>
        <v>1.128961242760536</v>
      </c>
      <c r="K2562" s="69">
        <f>tblGem[[#This Row],[Aantal]]/tblGem[[#This Row],[Inwoners]]*100000</f>
        <v>46.030734367254446</v>
      </c>
    </row>
    <row r="2563" spans="2:11" x14ac:dyDescent="0.3">
      <c r="B2563" s="63">
        <v>43916</v>
      </c>
      <c r="C2563" s="66" t="s">
        <v>68</v>
      </c>
      <c r="D2563" s="65">
        <v>5.3</v>
      </c>
      <c r="E2563" s="66">
        <v>1</v>
      </c>
      <c r="F2563" s="79">
        <f>tblGem[[#This Row],[Aantal]]-SUMIFS(tblGem[Aantal],tblGem[Datum],tblGem[[#This Row],[Datum]]-1,tblGem[Plaats],tblGem[[#This Row],[Plaats]])</f>
        <v>1</v>
      </c>
      <c r="G2563" s="59" t="str">
        <f>INDEX(tblGemProv[Grootte],MATCH(tblGem[[#This Row],[Plaats]],tblGemProv[Gemeentenaam],0))</f>
        <v>Klein</v>
      </c>
      <c r="H2563" s="59" t="str">
        <f>INDEX(tblGemProv[Provincie],MATCH(tblGem[[#This Row],[Plaats]],tblGemProv[Gemeentenaam],0))</f>
        <v>Friesland</v>
      </c>
      <c r="I2563" s="68">
        <f>INDEX(tblGemProv[InwonerAantal],MATCH(tblGem[[#This Row],[Plaats]],tblGemProv[Gemeentenaam],0))</f>
        <v>18904</v>
      </c>
      <c r="J2563" s="69">
        <f>tblGem[[#This Row],[Aantal]]/INDEX($N$5:$N$16,MATCH(tblGem[[#This Row],[Prov]],$M$5:$M$16,0))*100000</f>
        <v>0.15449551036046894</v>
      </c>
      <c r="K2563" s="69">
        <f>tblGem[[#This Row],[Aantal]]/tblGem[[#This Row],[Inwoners]]*100000</f>
        <v>5.2898857384680493</v>
      </c>
    </row>
    <row r="2564" spans="2:11" x14ac:dyDescent="0.3">
      <c r="B2564" s="63">
        <v>43916</v>
      </c>
      <c r="C2564" s="66" t="s">
        <v>69</v>
      </c>
      <c r="D2564" s="65">
        <v>79.400000000000006</v>
      </c>
      <c r="E2564" s="66">
        <v>34</v>
      </c>
      <c r="F2564" s="79">
        <f>tblGem[[#This Row],[Aantal]]-SUMIFS(tblGem[Aantal],tblGem[Datum],tblGem[[#This Row],[Datum]]-1,tblGem[Plaats],tblGem[[#This Row],[Plaats]])</f>
        <v>2</v>
      </c>
      <c r="G2564" s="59" t="str">
        <f>INDEX(tblGemProv[Grootte],MATCH(tblGem[[#This Row],[Plaats]],tblGemProv[Gemeentenaam],0))</f>
        <v>Klein</v>
      </c>
      <c r="H2564" s="59" t="str">
        <f>INDEX(tblGemProv[Provincie],MATCH(tblGem[[#This Row],[Plaats]],tblGemProv[Gemeentenaam],0))</f>
        <v>Utrecht</v>
      </c>
      <c r="I2564" s="68">
        <f>INDEX(tblGemProv[InwonerAantal],MATCH(tblGem[[#This Row],[Plaats]],tblGemProv[Gemeentenaam],0))</f>
        <v>42846</v>
      </c>
      <c r="J2564" s="69">
        <f>tblGem[[#This Row],[Aantal]]/INDEX($N$5:$N$16,MATCH(tblGem[[#This Row],[Prov]],$M$5:$M$16,0))*100000</f>
        <v>2.5553957180586808</v>
      </c>
      <c r="K2564" s="69">
        <f>tblGem[[#This Row],[Aantal]]/tblGem[[#This Row],[Inwoners]]*100000</f>
        <v>79.353965364328062</v>
      </c>
    </row>
    <row r="2565" spans="2:11" x14ac:dyDescent="0.3">
      <c r="B2565" s="63">
        <v>43916</v>
      </c>
      <c r="C2565" s="66" t="s">
        <v>70</v>
      </c>
      <c r="D2565" s="65">
        <v>23.3</v>
      </c>
      <c r="E2565" s="66">
        <v>12</v>
      </c>
      <c r="F2565" s="79">
        <f>tblGem[[#This Row],[Aantal]]-SUMIFS(tblGem[Aantal],tblGem[Datum],tblGem[[#This Row],[Datum]]-1,tblGem[Plaats],tblGem[[#This Row],[Plaats]])</f>
        <v>3</v>
      </c>
      <c r="G2565" s="59" t="str">
        <f>INDEX(tblGemProv[Grootte],MATCH(tblGem[[#This Row],[Plaats]],tblGemProv[Gemeentenaam],0))</f>
        <v>Middelgroot</v>
      </c>
      <c r="H2565" s="59" t="str">
        <f>INDEX(tblGemProv[Provincie],MATCH(tblGem[[#This Row],[Plaats]],tblGemProv[Gemeentenaam],0))</f>
        <v>Friesland</v>
      </c>
      <c r="I2565" s="68">
        <f>INDEX(tblGemProv[InwonerAantal],MATCH(tblGem[[#This Row],[Plaats]],tblGemProv[Gemeentenaam],0))</f>
        <v>51742</v>
      </c>
      <c r="J2565" s="69">
        <f>tblGem[[#This Row],[Aantal]]/INDEX($N$5:$N$16,MATCH(tblGem[[#This Row],[Prov]],$M$5:$M$16,0))*100000</f>
        <v>1.8539461243256272</v>
      </c>
      <c r="K2565" s="69">
        <f>tblGem[[#This Row],[Aantal]]/tblGem[[#This Row],[Inwoners]]*100000</f>
        <v>23.191991032430135</v>
      </c>
    </row>
    <row r="2566" spans="2:11" x14ac:dyDescent="0.3">
      <c r="B2566" s="63">
        <v>43916</v>
      </c>
      <c r="C2566" s="66" t="s">
        <v>71</v>
      </c>
      <c r="D2566" s="65">
        <v>29.5</v>
      </c>
      <c r="E2566" s="66">
        <v>13</v>
      </c>
      <c r="F2566" s="79">
        <f>tblGem[[#This Row],[Aantal]]-SUMIFS(tblGem[Aantal],tblGem[Datum],tblGem[[#This Row],[Datum]]-1,tblGem[Plaats],tblGem[[#This Row],[Plaats]])</f>
        <v>4</v>
      </c>
      <c r="G2566" s="59" t="str">
        <f>INDEX(tblGemProv[Grootte],MATCH(tblGem[[#This Row],[Plaats]],tblGemProv[Gemeentenaam],0))</f>
        <v>Klein</v>
      </c>
      <c r="H2566" s="59" t="str">
        <f>INDEX(tblGemProv[Provincie],MATCH(tblGem[[#This Row],[Plaats]],tblGemProv[Gemeentenaam],0))</f>
        <v>Utrecht</v>
      </c>
      <c r="I2566" s="68">
        <f>INDEX(tblGemProv[InwonerAantal],MATCH(tblGem[[#This Row],[Plaats]],tblGemProv[Gemeentenaam],0))</f>
        <v>43620</v>
      </c>
      <c r="J2566" s="69">
        <f>tblGem[[#This Row],[Aantal]]/INDEX($N$5:$N$16,MATCH(tblGem[[#This Row],[Prov]],$M$5:$M$16,0))*100000</f>
        <v>0.97706306866949566</v>
      </c>
      <c r="K2566" s="69">
        <f>tblGem[[#This Row],[Aantal]]/tblGem[[#This Row],[Inwoners]]*100000</f>
        <v>29.802842732691424</v>
      </c>
    </row>
    <row r="2567" spans="2:11" x14ac:dyDescent="0.3">
      <c r="B2567" s="63">
        <v>43916</v>
      </c>
      <c r="C2567" s="66" t="s">
        <v>72</v>
      </c>
      <c r="D2567" s="65">
        <v>12.4</v>
      </c>
      <c r="E2567" s="66">
        <v>3</v>
      </c>
      <c r="F2567" s="79">
        <f>tblGem[[#This Row],[Aantal]]-SUMIFS(tblGem[Aantal],tblGem[Datum],tblGem[[#This Row],[Datum]]-1,tblGem[Plaats],tblGem[[#This Row],[Plaats]])</f>
        <v>0</v>
      </c>
      <c r="G2567" s="59" t="str">
        <f>INDEX(tblGemProv[Grootte],MATCH(tblGem[[#This Row],[Plaats]],tblGemProv[Gemeentenaam],0))</f>
        <v>Klein</v>
      </c>
      <c r="H2567" s="59" t="str">
        <f>INDEX(tblGemProv[Provincie],MATCH(tblGem[[#This Row],[Plaats]],tblGemProv[Gemeentenaam],0))</f>
        <v>Drenthe</v>
      </c>
      <c r="I2567" s="68">
        <f>INDEX(tblGemProv[InwonerAantal],MATCH(tblGem[[#This Row],[Plaats]],tblGemProv[Gemeentenaam],0))</f>
        <v>23917</v>
      </c>
      <c r="J2567" s="69">
        <f>tblGem[[#This Row],[Aantal]]/INDEX($N$5:$N$16,MATCH(tblGem[[#This Row],[Prov]],$M$5:$M$16,0))*100000</f>
        <v>0.60963218857955703</v>
      </c>
      <c r="K2567" s="69">
        <f>tblGem[[#This Row],[Aantal]]/tblGem[[#This Row],[Inwoners]]*100000</f>
        <v>12.543379186352803</v>
      </c>
    </row>
    <row r="2568" spans="2:11" x14ac:dyDescent="0.3">
      <c r="B2568" s="63">
        <v>43916</v>
      </c>
      <c r="C2568" s="66" t="s">
        <v>73</v>
      </c>
      <c r="D2568" s="65">
        <v>24.2</v>
      </c>
      <c r="E2568" s="66">
        <v>25</v>
      </c>
      <c r="F2568" s="79">
        <f>tblGem[[#This Row],[Aantal]]-SUMIFS(tblGem[Aantal],tblGem[Datum],tblGem[[#This Row],[Datum]]-1,tblGem[Plaats],tblGem[[#This Row],[Plaats]])</f>
        <v>4</v>
      </c>
      <c r="G2568" s="59" t="str">
        <f>INDEX(tblGemProv[Grootte],MATCH(tblGem[[#This Row],[Plaats]],tblGemProv[Gemeentenaam],0))</f>
        <v>Groot</v>
      </c>
      <c r="H2568" s="59" t="str">
        <f>INDEX(tblGemProv[Provincie],MATCH(tblGem[[#This Row],[Plaats]],tblGemProv[Gemeentenaam],0))</f>
        <v>Zuid-Holland</v>
      </c>
      <c r="I2568" s="68">
        <f>INDEX(tblGemProv[InwonerAantal],MATCH(tblGem[[#This Row],[Plaats]],tblGemProv[Gemeentenaam],0))</f>
        <v>102253</v>
      </c>
      <c r="J2568" s="69">
        <f>tblGem[[#This Row],[Aantal]]/INDEX($N$5:$N$16,MATCH(tblGem[[#This Row],[Prov]],$M$5:$M$16,0))*100000</f>
        <v>0.68568105956922776</v>
      </c>
      <c r="K2568" s="69">
        <f>tblGem[[#This Row],[Aantal]]/tblGem[[#This Row],[Inwoners]]*100000</f>
        <v>24.449160415831322</v>
      </c>
    </row>
    <row r="2569" spans="2:11" x14ac:dyDescent="0.3">
      <c r="B2569" s="63">
        <v>43916</v>
      </c>
      <c r="C2569" s="66" t="s">
        <v>74</v>
      </c>
      <c r="D2569" s="65">
        <v>8.1</v>
      </c>
      <c r="E2569" s="66">
        <v>2</v>
      </c>
      <c r="F2569" s="79">
        <f>tblGem[[#This Row],[Aantal]]-SUMIFS(tblGem[Aantal],tblGem[Datum],tblGem[[#This Row],[Datum]]-1,tblGem[Plaats],tblGem[[#This Row],[Plaats]])</f>
        <v>1</v>
      </c>
      <c r="G2569" s="59" t="str">
        <f>INDEX(tblGemProv[Grootte],MATCH(tblGem[[#This Row],[Plaats]],tblGemProv[Gemeentenaam],0))</f>
        <v>Klein</v>
      </c>
      <c r="H2569" s="59" t="str">
        <f>INDEX(tblGemProv[Provincie],MATCH(tblGem[[#This Row],[Plaats]],tblGemProv[Gemeentenaam],0))</f>
        <v>Groningen</v>
      </c>
      <c r="I2569" s="68">
        <f>INDEX(tblGemProv[InwonerAantal],MATCH(tblGem[[#This Row],[Plaats]],tblGemProv[Gemeentenaam],0))</f>
        <v>24864</v>
      </c>
      <c r="J2569" s="69">
        <f>tblGem[[#This Row],[Aantal]]/INDEX($N$5:$N$16,MATCH(tblGem[[#This Row],[Prov]],$M$5:$M$16,0))*100000</f>
        <v>0.34308671688312575</v>
      </c>
      <c r="K2569" s="69">
        <f>tblGem[[#This Row],[Aantal]]/tblGem[[#This Row],[Inwoners]]*100000</f>
        <v>8.0437580437580429</v>
      </c>
    </row>
    <row r="2570" spans="2:11" x14ac:dyDescent="0.3">
      <c r="B2570" s="63">
        <v>43916</v>
      </c>
      <c r="C2570" s="66" t="s">
        <v>75</v>
      </c>
      <c r="D2570" s="65">
        <v>10.8</v>
      </c>
      <c r="E2570" s="66">
        <v>6</v>
      </c>
      <c r="F2570" s="79">
        <f>tblGem[[#This Row],[Aantal]]-SUMIFS(tblGem[Aantal],tblGem[Datum],tblGem[[#This Row],[Datum]]-1,tblGem[Plaats],tblGem[[#This Row],[Plaats]])</f>
        <v>1</v>
      </c>
      <c r="G2570" s="59" t="str">
        <f>INDEX(tblGemProv[Grootte],MATCH(tblGem[[#This Row],[Plaats]],tblGemProv[Gemeentenaam],0))</f>
        <v>Middelgroot</v>
      </c>
      <c r="H2570" s="59" t="str">
        <f>INDEX(tblGemProv[Provincie],MATCH(tblGem[[#This Row],[Plaats]],tblGemProv[Gemeentenaam],0))</f>
        <v>Noord-Holland</v>
      </c>
      <c r="I2570" s="68">
        <f>INDEX(tblGemProv[InwonerAantal],MATCH(tblGem[[#This Row],[Plaats]],tblGemProv[Gemeentenaam],0))</f>
        <v>55760</v>
      </c>
      <c r="J2570" s="69">
        <f>tblGem[[#This Row],[Aantal]]/INDEX($N$5:$N$16,MATCH(tblGem[[#This Row],[Prov]],$M$5:$M$16,0))*100000</f>
        <v>0.21192561975881449</v>
      </c>
      <c r="K2570" s="69">
        <f>tblGem[[#This Row],[Aantal]]/tblGem[[#This Row],[Inwoners]]*100000</f>
        <v>10.760401721664275</v>
      </c>
    </row>
    <row r="2571" spans="2:11" x14ac:dyDescent="0.3">
      <c r="B2571" s="63">
        <v>43916</v>
      </c>
      <c r="C2571" s="66" t="s">
        <v>76</v>
      </c>
      <c r="D2571" s="65">
        <v>108.2</v>
      </c>
      <c r="E2571" s="66">
        <v>35</v>
      </c>
      <c r="F2571" s="79">
        <f>tblGem[[#This Row],[Aantal]]-SUMIFS(tblGem[Aantal],tblGem[Datum],tblGem[[#This Row],[Datum]]-1,tblGem[Plaats],tblGem[[#This Row],[Plaats]])</f>
        <v>5</v>
      </c>
      <c r="G2571" s="59" t="str">
        <f>INDEX(tblGemProv[Grootte],MATCH(tblGem[[#This Row],[Plaats]],tblGemProv[Gemeentenaam],0))</f>
        <v>Klein</v>
      </c>
      <c r="H2571" s="59" t="str">
        <f>INDEX(tblGemProv[Provincie],MATCH(tblGem[[#This Row],[Plaats]],tblGemProv[Gemeentenaam],0))</f>
        <v>Noord-Brabant</v>
      </c>
      <c r="I2571" s="68">
        <f>INDEX(tblGemProv[InwonerAantal],MATCH(tblGem[[#This Row],[Plaats]],tblGemProv[Gemeentenaam],0))</f>
        <v>32137</v>
      </c>
      <c r="J2571" s="69">
        <f>tblGem[[#This Row],[Aantal]]/INDEX($N$5:$N$16,MATCH(tblGem[[#This Row],[Prov]],$M$5:$M$16,0))*100000</f>
        <v>1.3843370568044913</v>
      </c>
      <c r="K2571" s="69">
        <f>tblGem[[#This Row],[Aantal]]/tblGem[[#This Row],[Inwoners]]*100000</f>
        <v>108.90873448050533</v>
      </c>
    </row>
    <row r="2572" spans="2:11" x14ac:dyDescent="0.3">
      <c r="B2572" s="63">
        <v>43916</v>
      </c>
      <c r="C2572" s="66" t="s">
        <v>77</v>
      </c>
      <c r="D2572" s="65">
        <v>30</v>
      </c>
      <c r="E2572" s="66">
        <v>30</v>
      </c>
      <c r="F2572" s="79">
        <f>tblGem[[#This Row],[Aantal]]-SUMIFS(tblGem[Aantal],tblGem[Datum],tblGem[[#This Row],[Datum]]-1,tblGem[Plaats],tblGem[[#This Row],[Plaats]])</f>
        <v>4</v>
      </c>
      <c r="G2572" s="59" t="str">
        <f>INDEX(tblGemProv[Grootte],MATCH(tblGem[[#This Row],[Plaats]],tblGemProv[Gemeentenaam],0))</f>
        <v>Middelgroot</v>
      </c>
      <c r="H2572" s="59" t="str">
        <f>INDEX(tblGemProv[Provincie],MATCH(tblGem[[#This Row],[Plaats]],tblGemProv[Gemeentenaam],0))</f>
        <v>Overijssel</v>
      </c>
      <c r="I2572" s="68">
        <f>INDEX(tblGemProv[InwonerAantal],MATCH(tblGem[[#This Row],[Plaats]],tblGemProv[Gemeentenaam],0))</f>
        <v>99653</v>
      </c>
      <c r="J2572" s="69">
        <f>tblGem[[#This Row],[Aantal]]/INDEX($N$5:$N$16,MATCH(tblGem[[#This Row],[Prov]],$M$5:$M$16,0))*100000</f>
        <v>2.605295175601237</v>
      </c>
      <c r="K2572" s="69">
        <f>tblGem[[#This Row],[Aantal]]/tblGem[[#This Row],[Inwoners]]*100000</f>
        <v>30.104462484822335</v>
      </c>
    </row>
    <row r="2573" spans="2:11" x14ac:dyDescent="0.3">
      <c r="B2573" s="63">
        <v>43916</v>
      </c>
      <c r="C2573" s="66" t="s">
        <v>78</v>
      </c>
      <c r="D2573" s="65">
        <v>20.6</v>
      </c>
      <c r="E2573" s="66">
        <v>6</v>
      </c>
      <c r="F2573" s="79">
        <f>tblGem[[#This Row],[Aantal]]-SUMIFS(tblGem[Aantal],tblGem[Datum],tblGem[[#This Row],[Datum]]-1,tblGem[Plaats],tblGem[[#This Row],[Plaats]])</f>
        <v>0</v>
      </c>
      <c r="G2573" s="59" t="str">
        <f>INDEX(tblGemProv[Grootte],MATCH(tblGem[[#This Row],[Plaats]],tblGemProv[Gemeentenaam],0))</f>
        <v>Klein</v>
      </c>
      <c r="H2573" s="59" t="str">
        <f>INDEX(tblGemProv[Provincie],MATCH(tblGem[[#This Row],[Plaats]],tblGemProv[Gemeentenaam],0))</f>
        <v>Noord-Holland</v>
      </c>
      <c r="I2573" s="68">
        <f>INDEX(tblGemProv[InwonerAantal],MATCH(tblGem[[#This Row],[Plaats]],tblGemProv[Gemeentenaam],0))</f>
        <v>28121</v>
      </c>
      <c r="J2573" s="69">
        <f>tblGem[[#This Row],[Aantal]]/INDEX($N$5:$N$16,MATCH(tblGem[[#This Row],[Prov]],$M$5:$M$16,0))*100000</f>
        <v>0.21192561975881449</v>
      </c>
      <c r="K2573" s="69">
        <f>tblGem[[#This Row],[Aantal]]/tblGem[[#This Row],[Inwoners]]*100000</f>
        <v>21.336367838981541</v>
      </c>
    </row>
    <row r="2574" spans="2:11" x14ac:dyDescent="0.3">
      <c r="B2574" s="63">
        <v>43916</v>
      </c>
      <c r="C2574" s="66" t="s">
        <v>79</v>
      </c>
      <c r="D2574" s="65">
        <v>94.9</v>
      </c>
      <c r="E2574" s="66">
        <v>25</v>
      </c>
      <c r="F2574" s="79">
        <f>tblGem[[#This Row],[Aantal]]-SUMIFS(tblGem[Aantal],tblGem[Datum],tblGem[[#This Row],[Datum]]-1,tblGem[Plaats],tblGem[[#This Row],[Plaats]])</f>
        <v>5</v>
      </c>
      <c r="G2574" s="59" t="str">
        <f>INDEX(tblGemProv[Grootte],MATCH(tblGem[[#This Row],[Plaats]],tblGemProv[Gemeentenaam],0))</f>
        <v>Klein</v>
      </c>
      <c r="H2574" s="59" t="str">
        <f>INDEX(tblGemProv[Provincie],MATCH(tblGem[[#This Row],[Plaats]],tblGemProv[Gemeentenaam],0))</f>
        <v>Overijssel</v>
      </c>
      <c r="I2574" s="68">
        <f>INDEX(tblGemProv[InwonerAantal],MATCH(tblGem[[#This Row],[Plaats]],tblGemProv[Gemeentenaam],0))</f>
        <v>26291</v>
      </c>
      <c r="J2574" s="69">
        <f>tblGem[[#This Row],[Aantal]]/INDEX($N$5:$N$16,MATCH(tblGem[[#This Row],[Prov]],$M$5:$M$16,0))*100000</f>
        <v>2.1710793130010306</v>
      </c>
      <c r="K2574" s="69">
        <f>tblGem[[#This Row],[Aantal]]/tblGem[[#This Row],[Inwoners]]*100000</f>
        <v>95.089574379065084</v>
      </c>
    </row>
    <row r="2575" spans="2:11" x14ac:dyDescent="0.3">
      <c r="B2575" s="63">
        <v>43916</v>
      </c>
      <c r="C2575" s="66" t="s">
        <v>80</v>
      </c>
      <c r="D2575" s="65">
        <v>44.9</v>
      </c>
      <c r="E2575" s="66">
        <v>5</v>
      </c>
      <c r="F2575" s="79">
        <f>tblGem[[#This Row],[Aantal]]-SUMIFS(tblGem[Aantal],tblGem[Datum],tblGem[[#This Row],[Datum]]-1,tblGem[Plaats],tblGem[[#This Row],[Plaats]])</f>
        <v>0</v>
      </c>
      <c r="G2575" s="59" t="str">
        <f>INDEX(tblGemProv[Grootte],MATCH(tblGem[[#This Row],[Plaats]],tblGemProv[Gemeentenaam],0))</f>
        <v>Klein</v>
      </c>
      <c r="H2575" s="59" t="str">
        <f>INDEX(tblGemProv[Provincie],MATCH(tblGem[[#This Row],[Plaats]],tblGemProv[Gemeentenaam],0))</f>
        <v>Gelderland</v>
      </c>
      <c r="I2575" s="68">
        <f>INDEX(tblGemProv[InwonerAantal],MATCH(tblGem[[#This Row],[Plaats]],tblGemProv[Gemeentenaam],0))</f>
        <v>11328</v>
      </c>
      <c r="J2575" s="69">
        <f>tblGem[[#This Row],[Aantal]]/INDEX($N$5:$N$16,MATCH(tblGem[[#This Row],[Prov]],$M$5:$M$16,0))*100000</f>
        <v>0.24270631128637743</v>
      </c>
      <c r="K2575" s="69">
        <f>tblGem[[#This Row],[Aantal]]/tblGem[[#This Row],[Inwoners]]*100000</f>
        <v>44.138418079096049</v>
      </c>
    </row>
    <row r="2576" spans="2:11" x14ac:dyDescent="0.3">
      <c r="B2576" s="63">
        <v>43916</v>
      </c>
      <c r="C2576" s="66" t="s">
        <v>81</v>
      </c>
      <c r="D2576" s="65">
        <v>29.5</v>
      </c>
      <c r="E2576" s="66">
        <v>17</v>
      </c>
      <c r="F2576" s="79">
        <f>tblGem[[#This Row],[Aantal]]-SUMIFS(tblGem[Aantal],tblGem[Datum],tblGem[[#This Row],[Datum]]-1,tblGem[Plaats],tblGem[[#This Row],[Plaats]])</f>
        <v>7</v>
      </c>
      <c r="G2576" s="59" t="str">
        <f>INDEX(tblGemProv[Grootte],MATCH(tblGem[[#This Row],[Plaats]],tblGemProv[Gemeentenaam],0))</f>
        <v>Middelgroot</v>
      </c>
      <c r="H2576" s="59" t="str">
        <f>INDEX(tblGemProv[Provincie],MATCH(tblGem[[#This Row],[Plaats]],tblGemProv[Gemeentenaam],0))</f>
        <v>Gelderland</v>
      </c>
      <c r="I2576" s="68">
        <f>INDEX(tblGemProv[InwonerAantal],MATCH(tblGem[[#This Row],[Plaats]],tblGemProv[Gemeentenaam],0))</f>
        <v>57382</v>
      </c>
      <c r="J2576" s="69">
        <f>tblGem[[#This Row],[Aantal]]/INDEX($N$5:$N$16,MATCH(tblGem[[#This Row],[Prov]],$M$5:$M$16,0))*100000</f>
        <v>0.82520145837368331</v>
      </c>
      <c r="K2576" s="69">
        <f>tblGem[[#This Row],[Aantal]]/tblGem[[#This Row],[Inwoners]]*100000</f>
        <v>29.626015126694782</v>
      </c>
    </row>
    <row r="2577" spans="2:11" x14ac:dyDescent="0.3">
      <c r="B2577" s="63">
        <v>43916</v>
      </c>
      <c r="C2577" s="66" t="s">
        <v>82</v>
      </c>
      <c r="D2577" s="65">
        <v>23</v>
      </c>
      <c r="E2577" s="66">
        <v>6</v>
      </c>
      <c r="F2577" s="79">
        <f>tblGem[[#This Row],[Aantal]]-SUMIFS(tblGem[Aantal],tblGem[Datum],tblGem[[#This Row],[Datum]]-1,tblGem[Plaats],tblGem[[#This Row],[Plaats]])</f>
        <v>0</v>
      </c>
      <c r="G2577" s="59" t="str">
        <f>INDEX(tblGemProv[Grootte],MATCH(tblGem[[#This Row],[Plaats]],tblGemProv[Gemeentenaam],0))</f>
        <v>Klein</v>
      </c>
      <c r="H2577" s="59" t="str">
        <f>INDEX(tblGemProv[Provincie],MATCH(tblGem[[#This Row],[Plaats]],tblGemProv[Gemeentenaam],0))</f>
        <v>Noord-Brabant</v>
      </c>
      <c r="I2577" s="68">
        <f>INDEX(tblGemProv[InwonerAantal],MATCH(tblGem[[#This Row],[Plaats]],tblGemProv[Gemeentenaam],0))</f>
        <v>25777</v>
      </c>
      <c r="J2577" s="69">
        <f>tblGem[[#This Row],[Aantal]]/INDEX($N$5:$N$16,MATCH(tblGem[[#This Row],[Prov]],$M$5:$M$16,0))*100000</f>
        <v>0.23731492402362706</v>
      </c>
      <c r="K2577" s="69">
        <f>tblGem[[#This Row],[Aantal]]/tblGem[[#This Row],[Inwoners]]*100000</f>
        <v>23.276564379097646</v>
      </c>
    </row>
    <row r="2578" spans="2:11" x14ac:dyDescent="0.3">
      <c r="B2578" s="63">
        <v>43916</v>
      </c>
      <c r="C2578" s="66" t="s">
        <v>83</v>
      </c>
      <c r="D2578" s="65">
        <v>23.6</v>
      </c>
      <c r="E2578" s="66">
        <v>28</v>
      </c>
      <c r="F2578" s="79">
        <f>tblGem[[#This Row],[Aantal]]-SUMIFS(tblGem[Aantal],tblGem[Datum],tblGem[[#This Row],[Datum]]-1,tblGem[Plaats],tblGem[[#This Row],[Plaats]])</f>
        <v>2</v>
      </c>
      <c r="G2578" s="59" t="str">
        <f>INDEX(tblGemProv[Grootte],MATCH(tblGem[[#This Row],[Plaats]],tblGemProv[Gemeentenaam],0))</f>
        <v>Groot</v>
      </c>
      <c r="H2578" s="59" t="str">
        <f>INDEX(tblGemProv[Provincie],MATCH(tblGem[[#This Row],[Plaats]],tblGemProv[Gemeentenaam],0))</f>
        <v>Zuid-Holland</v>
      </c>
      <c r="I2578" s="68">
        <f>INDEX(tblGemProv[InwonerAantal],MATCH(tblGem[[#This Row],[Plaats]],tblGemProv[Gemeentenaam],0))</f>
        <v>118426</v>
      </c>
      <c r="J2578" s="69">
        <f>tblGem[[#This Row],[Aantal]]/INDEX($N$5:$N$16,MATCH(tblGem[[#This Row],[Prov]],$M$5:$M$16,0))*100000</f>
        <v>0.76796278671753504</v>
      </c>
      <c r="K2578" s="69">
        <f>tblGem[[#This Row],[Aantal]]/tblGem[[#This Row],[Inwoners]]*100000</f>
        <v>23.643456673365648</v>
      </c>
    </row>
    <row r="2579" spans="2:11" x14ac:dyDescent="0.3">
      <c r="B2579" s="63">
        <v>43916</v>
      </c>
      <c r="C2579" s="66" t="s">
        <v>84</v>
      </c>
      <c r="D2579" s="65">
        <v>20.399999999999999</v>
      </c>
      <c r="E2579" s="66">
        <v>4</v>
      </c>
      <c r="F2579" s="79">
        <f>tblGem[[#This Row],[Aantal]]-SUMIFS(tblGem[Aantal],tblGem[Datum],tblGem[[#This Row],[Datum]]-1,tblGem[Plaats],tblGem[[#This Row],[Plaats]])</f>
        <v>1</v>
      </c>
      <c r="G2579" s="59" t="str">
        <f>INDEX(tblGemProv[Grootte],MATCH(tblGem[[#This Row],[Plaats]],tblGemProv[Gemeentenaam],0))</f>
        <v>Klein</v>
      </c>
      <c r="H2579" s="59" t="str">
        <f>INDEX(tblGemProv[Provincie],MATCH(tblGem[[#This Row],[Plaats]],tblGemProv[Gemeentenaam],0))</f>
        <v>Noord-Holland</v>
      </c>
      <c r="I2579" s="68">
        <f>INDEX(tblGemProv[InwonerAantal],MATCH(tblGem[[#This Row],[Plaats]],tblGemProv[Gemeentenaam],0))</f>
        <v>19440</v>
      </c>
      <c r="J2579" s="69">
        <f>tblGem[[#This Row],[Aantal]]/INDEX($N$5:$N$16,MATCH(tblGem[[#This Row],[Prov]],$M$5:$M$16,0))*100000</f>
        <v>0.14128374650587636</v>
      </c>
      <c r="K2579" s="69">
        <f>tblGem[[#This Row],[Aantal]]/tblGem[[#This Row],[Inwoners]]*100000</f>
        <v>20.576131687242796</v>
      </c>
    </row>
    <row r="2580" spans="2:11" x14ac:dyDescent="0.3">
      <c r="B2580" s="63">
        <v>43916</v>
      </c>
      <c r="C2580" s="66" t="s">
        <v>85</v>
      </c>
      <c r="D2580" s="65">
        <v>77.3</v>
      </c>
      <c r="E2580" s="66">
        <v>21</v>
      </c>
      <c r="F2580" s="79">
        <f>tblGem[[#This Row],[Aantal]]-SUMIFS(tblGem[Aantal],tblGem[Datum],tblGem[[#This Row],[Datum]]-1,tblGem[Plaats],tblGem[[#This Row],[Plaats]])</f>
        <v>1</v>
      </c>
      <c r="G2580" s="59" t="str">
        <f>INDEX(tblGemProv[Grootte],MATCH(tblGem[[#This Row],[Plaats]],tblGemProv[Gemeentenaam],0))</f>
        <v>Klein</v>
      </c>
      <c r="H2580" s="59" t="str">
        <f>INDEX(tblGemProv[Provincie],MATCH(tblGem[[#This Row],[Plaats]],tblGemProv[Gemeentenaam],0))</f>
        <v>Noord-Brabant</v>
      </c>
      <c r="I2580" s="68">
        <f>INDEX(tblGemProv[InwonerAantal],MATCH(tblGem[[#This Row],[Plaats]],tblGemProv[Gemeentenaam],0))</f>
        <v>27063</v>
      </c>
      <c r="J2580" s="69">
        <f>tblGem[[#This Row],[Aantal]]/INDEX($N$5:$N$16,MATCH(tblGem[[#This Row],[Prov]],$M$5:$M$16,0))*100000</f>
        <v>0.83060223408269473</v>
      </c>
      <c r="K2580" s="69">
        <f>tblGem[[#This Row],[Aantal]]/tblGem[[#This Row],[Inwoners]]*100000</f>
        <v>77.596718767320695</v>
      </c>
    </row>
    <row r="2581" spans="2:11" x14ac:dyDescent="0.3">
      <c r="B2581" s="63">
        <v>43916</v>
      </c>
      <c r="C2581" s="66" t="s">
        <v>86</v>
      </c>
      <c r="D2581" s="65">
        <v>27</v>
      </c>
      <c r="E2581" s="66">
        <v>11</v>
      </c>
      <c r="F2581" s="79">
        <f>tblGem[[#This Row],[Aantal]]-SUMIFS(tblGem[Aantal],tblGem[Datum],tblGem[[#This Row],[Datum]]-1,tblGem[Plaats],tblGem[[#This Row],[Plaats]])</f>
        <v>0</v>
      </c>
      <c r="G2581" s="59" t="str">
        <f>INDEX(tblGemProv[Grootte],MATCH(tblGem[[#This Row],[Plaats]],tblGemProv[Gemeentenaam],0))</f>
        <v>Klein</v>
      </c>
      <c r="H2581" s="59" t="str">
        <f>INDEX(tblGemProv[Provincie],MATCH(tblGem[[#This Row],[Plaats]],tblGemProv[Gemeentenaam],0))</f>
        <v>Flevoland</v>
      </c>
      <c r="I2581" s="68">
        <f>INDEX(tblGemProv[InwonerAantal],MATCH(tblGem[[#This Row],[Plaats]],tblGemProv[Gemeentenaam],0))</f>
        <v>40735</v>
      </c>
      <c r="J2581" s="69">
        <f>tblGem[[#This Row],[Aantal]]/INDEX($N$5:$N$16,MATCH(tblGem[[#This Row],[Prov]],$M$5:$M$16,0))*100000</f>
        <v>2.6720431413510823</v>
      </c>
      <c r="K2581" s="69">
        <f>tblGem[[#This Row],[Aantal]]/tblGem[[#This Row],[Inwoners]]*100000</f>
        <v>27.003805081625138</v>
      </c>
    </row>
    <row r="2582" spans="2:11" x14ac:dyDescent="0.3">
      <c r="B2582" s="63">
        <v>43916</v>
      </c>
      <c r="C2582" s="66" t="s">
        <v>87</v>
      </c>
      <c r="D2582" s="65">
        <v>37.200000000000003</v>
      </c>
      <c r="E2582" s="66">
        <v>7</v>
      </c>
      <c r="F2582" s="79">
        <f>tblGem[[#This Row],[Aantal]]-SUMIFS(tblGem[Aantal],tblGem[Datum],tblGem[[#This Row],[Datum]]-1,tblGem[Plaats],tblGem[[#This Row],[Plaats]])</f>
        <v>0</v>
      </c>
      <c r="G2582" s="59" t="str">
        <f>INDEX(tblGemProv[Grootte],MATCH(tblGem[[#This Row],[Plaats]],tblGemProv[Gemeentenaam],0))</f>
        <v>Klein</v>
      </c>
      <c r="H2582" s="59" t="str">
        <f>INDEX(tblGemProv[Provincie],MATCH(tblGem[[#This Row],[Plaats]],tblGemProv[Gemeentenaam],0))</f>
        <v>Gelderland</v>
      </c>
      <c r="I2582" s="68">
        <f>INDEX(tblGemProv[InwonerAantal],MATCH(tblGem[[#This Row],[Plaats]],tblGemProv[Gemeentenaam],0))</f>
        <v>18701</v>
      </c>
      <c r="J2582" s="69">
        <f>tblGem[[#This Row],[Aantal]]/INDEX($N$5:$N$16,MATCH(tblGem[[#This Row],[Prov]],$M$5:$M$16,0))*100000</f>
        <v>0.33978883580092839</v>
      </c>
      <c r="K2582" s="69">
        <f>tblGem[[#This Row],[Aantal]]/tblGem[[#This Row],[Inwoners]]*100000</f>
        <v>37.431153414255924</v>
      </c>
    </row>
    <row r="2583" spans="2:11" x14ac:dyDescent="0.3">
      <c r="B2583" s="63">
        <v>43916</v>
      </c>
      <c r="C2583" s="66" t="s">
        <v>88</v>
      </c>
      <c r="D2583" s="65">
        <v>11.8</v>
      </c>
      <c r="E2583" s="66">
        <v>3</v>
      </c>
      <c r="F2583" s="79">
        <f>tblGem[[#This Row],[Aantal]]-SUMIFS(tblGem[Aantal],tblGem[Datum],tblGem[[#This Row],[Datum]]-1,tblGem[Plaats],tblGem[[#This Row],[Plaats]])</f>
        <v>1</v>
      </c>
      <c r="G2583" s="59" t="str">
        <f>INDEX(tblGemProv[Grootte],MATCH(tblGem[[#This Row],[Plaats]],tblGemProv[Gemeentenaam],0))</f>
        <v>Klein</v>
      </c>
      <c r="H2583" s="59" t="str">
        <f>INDEX(tblGemProv[Provincie],MATCH(tblGem[[#This Row],[Plaats]],tblGemProv[Gemeentenaam],0))</f>
        <v>Gelderland</v>
      </c>
      <c r="I2583" s="68">
        <f>INDEX(tblGemProv[InwonerAantal],MATCH(tblGem[[#This Row],[Plaats]],tblGemProv[Gemeentenaam],0))</f>
        <v>25438</v>
      </c>
      <c r="J2583" s="69">
        <f>tblGem[[#This Row],[Aantal]]/INDEX($N$5:$N$16,MATCH(tblGem[[#This Row],[Prov]],$M$5:$M$16,0))*100000</f>
        <v>0.14562378677182647</v>
      </c>
      <c r="K2583" s="69">
        <f>tblGem[[#This Row],[Aantal]]/tblGem[[#This Row],[Inwoners]]*100000</f>
        <v>11.793379982703042</v>
      </c>
    </row>
    <row r="2584" spans="2:11" x14ac:dyDescent="0.3">
      <c r="B2584" s="63">
        <v>43916</v>
      </c>
      <c r="C2584" s="66" t="s">
        <v>89</v>
      </c>
      <c r="D2584" s="65">
        <v>72.7</v>
      </c>
      <c r="E2584" s="66">
        <v>23</v>
      </c>
      <c r="F2584" s="79">
        <f>tblGem[[#This Row],[Aantal]]-SUMIFS(tblGem[Aantal],tblGem[Datum],tblGem[[#This Row],[Datum]]-1,tblGem[Plaats],tblGem[[#This Row],[Plaats]])</f>
        <v>3</v>
      </c>
      <c r="G2584" s="59" t="str">
        <f>INDEX(tblGemProv[Grootte],MATCH(tblGem[[#This Row],[Plaats]],tblGemProv[Gemeentenaam],0))</f>
        <v>Klein</v>
      </c>
      <c r="H2584" s="59" t="str">
        <f>INDEX(tblGemProv[Provincie],MATCH(tblGem[[#This Row],[Plaats]],tblGemProv[Gemeentenaam],0))</f>
        <v>Limburg</v>
      </c>
      <c r="I2584" s="68">
        <f>INDEX(tblGemProv[InwonerAantal],MATCH(tblGem[[#This Row],[Plaats]],tblGemProv[Gemeentenaam],0))</f>
        <v>31751</v>
      </c>
      <c r="J2584" s="69">
        <f>tblGem[[#This Row],[Aantal]]/INDEX($N$5:$N$16,MATCH(tblGem[[#This Row],[Prov]],$M$5:$M$16,0))*100000</f>
        <v>2.0587219096346399</v>
      </c>
      <c r="K2584" s="69">
        <f>tblGem[[#This Row],[Aantal]]/tblGem[[#This Row],[Inwoners]]*100000</f>
        <v>72.438663349185845</v>
      </c>
    </row>
    <row r="2585" spans="2:11" x14ac:dyDescent="0.3">
      <c r="B2585" s="63">
        <v>43916</v>
      </c>
      <c r="C2585" s="66" t="s">
        <v>90</v>
      </c>
      <c r="D2585" s="65">
        <v>27.7</v>
      </c>
      <c r="E2585" s="66">
        <v>10</v>
      </c>
      <c r="F2585" s="79">
        <f>tblGem[[#This Row],[Aantal]]-SUMIFS(tblGem[Aantal],tblGem[Datum],tblGem[[#This Row],[Datum]]-1,tblGem[Plaats],tblGem[[#This Row],[Plaats]])</f>
        <v>1</v>
      </c>
      <c r="G2585" s="59" t="str">
        <f>INDEX(tblGemProv[Grootte],MATCH(tblGem[[#This Row],[Plaats]],tblGemProv[Gemeentenaam],0))</f>
        <v>Klein</v>
      </c>
      <c r="H2585" s="59" t="str">
        <f>INDEX(tblGemProv[Provincie],MATCH(tblGem[[#This Row],[Plaats]],tblGemProv[Gemeentenaam],0))</f>
        <v>Noord-Holland</v>
      </c>
      <c r="I2585" s="68">
        <f>INDEX(tblGemProv[InwonerAantal],MATCH(tblGem[[#This Row],[Plaats]],tblGemProv[Gemeentenaam],0))</f>
        <v>35953</v>
      </c>
      <c r="J2585" s="69">
        <f>tblGem[[#This Row],[Aantal]]/INDEX($N$5:$N$16,MATCH(tblGem[[#This Row],[Prov]],$M$5:$M$16,0))*100000</f>
        <v>0.35320936626469085</v>
      </c>
      <c r="K2585" s="69">
        <f>tblGem[[#This Row],[Aantal]]/tblGem[[#This Row],[Inwoners]]*100000</f>
        <v>27.814090618307233</v>
      </c>
    </row>
    <row r="2586" spans="2:11" x14ac:dyDescent="0.3">
      <c r="B2586" s="63">
        <v>43916</v>
      </c>
      <c r="C2586" s="66" t="s">
        <v>91</v>
      </c>
      <c r="D2586" s="65">
        <v>28.5</v>
      </c>
      <c r="E2586" s="66">
        <v>33</v>
      </c>
      <c r="F2586" s="79">
        <f>tblGem[[#This Row],[Aantal]]-SUMIFS(tblGem[Aantal],tblGem[Datum],tblGem[[#This Row],[Datum]]-1,tblGem[Plaats],tblGem[[#This Row],[Plaats]])</f>
        <v>7</v>
      </c>
      <c r="G2586" s="59" t="str">
        <f>INDEX(tblGemProv[Grootte],MATCH(tblGem[[#This Row],[Plaats]],tblGemProv[Gemeentenaam],0))</f>
        <v>Groot</v>
      </c>
      <c r="H2586" s="59" t="str">
        <f>INDEX(tblGemProv[Provincie],MATCH(tblGem[[#This Row],[Plaats]],tblGemProv[Gemeentenaam],0))</f>
        <v>Gelderland</v>
      </c>
      <c r="I2586" s="68">
        <f>INDEX(tblGemProv[InwonerAantal],MATCH(tblGem[[#This Row],[Plaats]],tblGemProv[Gemeentenaam],0))</f>
        <v>114682</v>
      </c>
      <c r="J2586" s="69">
        <f>tblGem[[#This Row],[Aantal]]/INDEX($N$5:$N$16,MATCH(tblGem[[#This Row],[Prov]],$M$5:$M$16,0))*100000</f>
        <v>1.601861654490091</v>
      </c>
      <c r="K2586" s="69">
        <f>tblGem[[#This Row],[Aantal]]/tblGem[[#This Row],[Inwoners]]*100000</f>
        <v>28.775221917999339</v>
      </c>
    </row>
    <row r="2587" spans="2:11" x14ac:dyDescent="0.3">
      <c r="B2587" s="63">
        <v>43916</v>
      </c>
      <c r="C2587" s="66" t="s">
        <v>92</v>
      </c>
      <c r="D2587" s="65">
        <v>11</v>
      </c>
      <c r="E2587" s="66">
        <v>1</v>
      </c>
      <c r="F2587" s="79">
        <f>tblGem[[#This Row],[Aantal]]-SUMIFS(tblGem[Aantal],tblGem[Datum],tblGem[[#This Row],[Datum]]-1,tblGem[Plaats],tblGem[[#This Row],[Plaats]])</f>
        <v>0</v>
      </c>
      <c r="G2587" s="59" t="str">
        <f>INDEX(tblGemProv[Grootte],MATCH(tblGem[[#This Row],[Plaats]],tblGemProv[Gemeentenaam],0))</f>
        <v>Klein</v>
      </c>
      <c r="H2587" s="59" t="str">
        <f>INDEX(tblGemProv[Provincie],MATCH(tblGem[[#This Row],[Plaats]],tblGemProv[Gemeentenaam],0))</f>
        <v>Utrecht</v>
      </c>
      <c r="I2587" s="68">
        <f>INDEX(tblGemProv[InwonerAantal],MATCH(tblGem[[#This Row],[Plaats]],tblGemProv[Gemeentenaam],0))</f>
        <v>9112</v>
      </c>
      <c r="J2587" s="69">
        <f>tblGem[[#This Row],[Aantal]]/INDEX($N$5:$N$16,MATCH(tblGem[[#This Row],[Prov]],$M$5:$M$16,0))*100000</f>
        <v>7.5158697589961201E-2</v>
      </c>
      <c r="K2587" s="69">
        <f>tblGem[[#This Row],[Aantal]]/tblGem[[#This Row],[Inwoners]]*100000</f>
        <v>10.974539069359087</v>
      </c>
    </row>
    <row r="2588" spans="2:11" x14ac:dyDescent="0.3">
      <c r="B2588" s="63">
        <v>43916</v>
      </c>
      <c r="C2588" s="66" t="s">
        <v>93</v>
      </c>
      <c r="D2588" s="65">
        <v>73.3</v>
      </c>
      <c r="E2588" s="66">
        <v>14</v>
      </c>
      <c r="F2588" s="79">
        <f>tblGem[[#This Row],[Aantal]]-SUMIFS(tblGem[Aantal],tblGem[Datum],tblGem[[#This Row],[Datum]]-1,tblGem[Plaats],tblGem[[#This Row],[Plaats]])</f>
        <v>1</v>
      </c>
      <c r="G2588" s="59" t="str">
        <f>INDEX(tblGemProv[Grootte],MATCH(tblGem[[#This Row],[Plaats]],tblGemProv[Gemeentenaam],0))</f>
        <v>Klein</v>
      </c>
      <c r="H2588" s="59" t="str">
        <f>INDEX(tblGemProv[Provincie],MATCH(tblGem[[#This Row],[Plaats]],tblGemProv[Gemeentenaam],0))</f>
        <v>Noord-Brabant</v>
      </c>
      <c r="I2588" s="68">
        <f>INDEX(tblGemProv[InwonerAantal],MATCH(tblGem[[#This Row],[Plaats]],tblGemProv[Gemeentenaam],0))</f>
        <v>18778</v>
      </c>
      <c r="J2588" s="69">
        <f>tblGem[[#This Row],[Aantal]]/INDEX($N$5:$N$16,MATCH(tblGem[[#This Row],[Prov]],$M$5:$M$16,0))*100000</f>
        <v>0.55373482272179653</v>
      </c>
      <c r="K2588" s="69">
        <f>tblGem[[#This Row],[Aantal]]/tblGem[[#This Row],[Inwoners]]*100000</f>
        <v>74.555330706145483</v>
      </c>
    </row>
    <row r="2589" spans="2:11" x14ac:dyDescent="0.3">
      <c r="B2589" s="63">
        <v>43916</v>
      </c>
      <c r="C2589" s="66" t="s">
        <v>94</v>
      </c>
      <c r="D2589" s="65">
        <v>101.3</v>
      </c>
      <c r="E2589" s="66">
        <v>26</v>
      </c>
      <c r="F2589" s="79">
        <f>tblGem[[#This Row],[Aantal]]-SUMIFS(tblGem[Aantal],tblGem[Datum],tblGem[[#This Row],[Datum]]-1,tblGem[Plaats],tblGem[[#This Row],[Plaats]])</f>
        <v>6</v>
      </c>
      <c r="G2589" s="59" t="str">
        <f>INDEX(tblGemProv[Grootte],MATCH(tblGem[[#This Row],[Plaats]],tblGemProv[Gemeentenaam],0))</f>
        <v>Klein</v>
      </c>
      <c r="H2589" s="59" t="str">
        <f>INDEX(tblGemProv[Provincie],MATCH(tblGem[[#This Row],[Plaats]],tblGemProv[Gemeentenaam],0))</f>
        <v>Limburg</v>
      </c>
      <c r="I2589" s="68">
        <f>INDEX(tblGemProv[InwonerAantal],MATCH(tblGem[[#This Row],[Plaats]],tblGemProv[Gemeentenaam],0))</f>
        <v>25566</v>
      </c>
      <c r="J2589" s="69">
        <f>tblGem[[#This Row],[Aantal]]/INDEX($N$5:$N$16,MATCH(tblGem[[#This Row],[Prov]],$M$5:$M$16,0))*100000</f>
        <v>2.3272508543695922</v>
      </c>
      <c r="K2589" s="69">
        <f>tblGem[[#This Row],[Aantal]]/tblGem[[#This Row],[Inwoners]]*100000</f>
        <v>101.69756708127981</v>
      </c>
    </row>
    <row r="2590" spans="2:11" x14ac:dyDescent="0.3">
      <c r="B2590" s="63">
        <v>43916</v>
      </c>
      <c r="C2590" s="66" t="s">
        <v>95</v>
      </c>
      <c r="D2590" s="65">
        <v>40.1</v>
      </c>
      <c r="E2590" s="66">
        <v>93</v>
      </c>
      <c r="F2590" s="79">
        <f>tblGem[[#This Row],[Aantal]]-SUMIFS(tblGem[Aantal],tblGem[Datum],tblGem[[#This Row],[Datum]]-1,tblGem[Plaats],tblGem[[#This Row],[Plaats]])</f>
        <v>13</v>
      </c>
      <c r="G2590" s="59" t="str">
        <f>INDEX(tblGemProv[Grootte],MATCH(tblGem[[#This Row],[Plaats]],tblGemProv[Gemeentenaam],0))</f>
        <v>Groot</v>
      </c>
      <c r="H2590" s="59" t="str">
        <f>INDEX(tblGemProv[Provincie],MATCH(tblGem[[#This Row],[Plaats]],tblGemProv[Gemeentenaam],0))</f>
        <v>Noord-Brabant</v>
      </c>
      <c r="I2590" s="68">
        <f>INDEX(tblGemProv[InwonerAantal],MATCH(tblGem[[#This Row],[Plaats]],tblGemProv[Gemeentenaam],0))</f>
        <v>229126</v>
      </c>
      <c r="J2590" s="69">
        <f>tblGem[[#This Row],[Aantal]]/INDEX($N$5:$N$16,MATCH(tblGem[[#This Row],[Prov]],$M$5:$M$16,0))*100000</f>
        <v>3.6783813223662194</v>
      </c>
      <c r="K2590" s="69">
        <f>tblGem[[#This Row],[Aantal]]/tblGem[[#This Row],[Inwoners]]*100000</f>
        <v>40.589020888070323</v>
      </c>
    </row>
    <row r="2591" spans="2:11" x14ac:dyDescent="0.3">
      <c r="B2591" s="63">
        <v>43916</v>
      </c>
      <c r="C2591" s="66" t="s">
        <v>96</v>
      </c>
      <c r="D2591" s="65">
        <v>26</v>
      </c>
      <c r="E2591" s="66">
        <v>6</v>
      </c>
      <c r="F2591" s="79">
        <f>tblGem[[#This Row],[Aantal]]-SUMIFS(tblGem[Aantal],tblGem[Datum],tblGem[[#This Row],[Datum]]-1,tblGem[Plaats],tblGem[[#This Row],[Plaats]])</f>
        <v>1</v>
      </c>
      <c r="G2591" s="59" t="str">
        <f>INDEX(tblGemProv[Grootte],MATCH(tblGem[[#This Row],[Plaats]],tblGemProv[Gemeentenaam],0))</f>
        <v>Klein</v>
      </c>
      <c r="H2591" s="59" t="str">
        <f>INDEX(tblGemProv[Provincie],MATCH(tblGem[[#This Row],[Plaats]],tblGemProv[Gemeentenaam],0))</f>
        <v>Gelderland</v>
      </c>
      <c r="I2591" s="68">
        <f>INDEX(tblGemProv[InwonerAantal],MATCH(tblGem[[#This Row],[Plaats]],tblGemProv[Gemeentenaam],0))</f>
        <v>23107</v>
      </c>
      <c r="J2591" s="69">
        <f>tblGem[[#This Row],[Aantal]]/INDEX($N$5:$N$16,MATCH(tblGem[[#This Row],[Prov]],$M$5:$M$16,0))*100000</f>
        <v>0.29124757354365294</v>
      </c>
      <c r="K2591" s="69">
        <f>tblGem[[#This Row],[Aantal]]/tblGem[[#This Row],[Inwoners]]*100000</f>
        <v>25.966157441467953</v>
      </c>
    </row>
    <row r="2592" spans="2:11" x14ac:dyDescent="0.3">
      <c r="B2592" s="63">
        <v>43916</v>
      </c>
      <c r="C2592" s="66" t="s">
        <v>97</v>
      </c>
      <c r="D2592" s="65">
        <v>7.5</v>
      </c>
      <c r="E2592" s="66">
        <v>8</v>
      </c>
      <c r="F2592" s="79">
        <f>tblGem[[#This Row],[Aantal]]-SUMIFS(tblGem[Aantal],tblGem[Datum],tblGem[[#This Row],[Datum]]-1,tblGem[Plaats],tblGem[[#This Row],[Plaats]])</f>
        <v>0</v>
      </c>
      <c r="G2592" s="59" t="str">
        <f>INDEX(tblGemProv[Grootte],MATCH(tblGem[[#This Row],[Plaats]],tblGemProv[Gemeentenaam],0))</f>
        <v>Groot</v>
      </c>
      <c r="H2592" s="59" t="str">
        <f>INDEX(tblGemProv[Provincie],MATCH(tblGem[[#This Row],[Plaats]],tblGemProv[Gemeentenaam],0))</f>
        <v>Drenthe</v>
      </c>
      <c r="I2592" s="68">
        <f>INDEX(tblGemProv[InwonerAantal],MATCH(tblGem[[#This Row],[Plaats]],tblGemProv[Gemeentenaam],0))</f>
        <v>107192</v>
      </c>
      <c r="J2592" s="69">
        <f>tblGem[[#This Row],[Aantal]]/INDEX($N$5:$N$16,MATCH(tblGem[[#This Row],[Prov]],$M$5:$M$16,0))*100000</f>
        <v>1.6256858362121518</v>
      </c>
      <c r="K2592" s="69">
        <f>tblGem[[#This Row],[Aantal]]/tblGem[[#This Row],[Inwoners]]*100000</f>
        <v>7.4632435256362415</v>
      </c>
    </row>
    <row r="2593" spans="2:11" x14ac:dyDescent="0.3">
      <c r="B2593" s="63">
        <v>43916</v>
      </c>
      <c r="C2593" s="66" t="s">
        <v>98</v>
      </c>
      <c r="D2593" s="65">
        <v>81.099999999999994</v>
      </c>
      <c r="E2593" s="66">
        <v>15</v>
      </c>
      <c r="F2593" s="79">
        <f>tblGem[[#This Row],[Aantal]]-SUMIFS(tblGem[Aantal],tblGem[Datum],tblGem[[#This Row],[Datum]]-1,tblGem[Plaats],tblGem[[#This Row],[Plaats]])</f>
        <v>2</v>
      </c>
      <c r="G2593" s="59" t="str">
        <f>INDEX(tblGemProv[Grootte],MATCH(tblGem[[#This Row],[Plaats]],tblGemProv[Gemeentenaam],0))</f>
        <v>Klein</v>
      </c>
      <c r="H2593" s="59" t="str">
        <f>INDEX(tblGemProv[Provincie],MATCH(tblGem[[#This Row],[Plaats]],tblGemProv[Gemeentenaam],0))</f>
        <v>Noord-Holland</v>
      </c>
      <c r="I2593" s="68">
        <f>INDEX(tblGemProv[InwonerAantal],MATCH(tblGem[[#This Row],[Plaats]],tblGemProv[Gemeentenaam],0))</f>
        <v>18476</v>
      </c>
      <c r="J2593" s="69">
        <f>tblGem[[#This Row],[Aantal]]/INDEX($N$5:$N$16,MATCH(tblGem[[#This Row],[Prov]],$M$5:$M$16,0))*100000</f>
        <v>0.52981404939703636</v>
      </c>
      <c r="K2593" s="69">
        <f>tblGem[[#This Row],[Aantal]]/tblGem[[#This Row],[Inwoners]]*100000</f>
        <v>81.186403983546228</v>
      </c>
    </row>
    <row r="2594" spans="2:11" x14ac:dyDescent="0.3">
      <c r="B2594" s="63">
        <v>43916</v>
      </c>
      <c r="C2594" s="66" t="s">
        <v>99</v>
      </c>
      <c r="D2594" s="65">
        <v>21.4</v>
      </c>
      <c r="E2594" s="66">
        <v>34</v>
      </c>
      <c r="F2594" s="79">
        <f>tblGem[[#This Row],[Aantal]]-SUMIFS(tblGem[Aantal],tblGem[Datum],tblGem[[#This Row],[Datum]]-1,tblGem[Plaats],tblGem[[#This Row],[Plaats]])</f>
        <v>8</v>
      </c>
      <c r="G2594" s="59" t="str">
        <f>INDEX(tblGemProv[Grootte],MATCH(tblGem[[#This Row],[Plaats]],tblGemProv[Gemeentenaam],0))</f>
        <v>Groot</v>
      </c>
      <c r="H2594" s="59" t="str">
        <f>INDEX(tblGemProv[Provincie],MATCH(tblGem[[#This Row],[Plaats]],tblGemProv[Gemeentenaam],0))</f>
        <v>Overijssel</v>
      </c>
      <c r="I2594" s="68">
        <f>INDEX(tblGemProv[InwonerAantal],MATCH(tblGem[[#This Row],[Plaats]],tblGemProv[Gemeentenaam],0))</f>
        <v>158261</v>
      </c>
      <c r="J2594" s="69">
        <f>tblGem[[#This Row],[Aantal]]/INDEX($N$5:$N$16,MATCH(tblGem[[#This Row],[Prov]],$M$5:$M$16,0))*100000</f>
        <v>2.952667865681402</v>
      </c>
      <c r="K2594" s="69">
        <f>tblGem[[#This Row],[Aantal]]/tblGem[[#This Row],[Inwoners]]*100000</f>
        <v>21.483498777336173</v>
      </c>
    </row>
    <row r="2595" spans="2:11" x14ac:dyDescent="0.3">
      <c r="B2595" s="63">
        <v>43916</v>
      </c>
      <c r="C2595" s="66" t="s">
        <v>100</v>
      </c>
      <c r="D2595" s="65">
        <v>48.3</v>
      </c>
      <c r="E2595" s="66">
        <v>16</v>
      </c>
      <c r="F2595" s="79">
        <f>tblGem[[#This Row],[Aantal]]-SUMIFS(tblGem[Aantal],tblGem[Datum],tblGem[[#This Row],[Datum]]-1,tblGem[Plaats],tblGem[[#This Row],[Plaats]])</f>
        <v>1</v>
      </c>
      <c r="G2595" s="59" t="str">
        <f>INDEX(tblGemProv[Grootte],MATCH(tblGem[[#This Row],[Plaats]],tblGemProv[Gemeentenaam],0))</f>
        <v>Klein</v>
      </c>
      <c r="H2595" s="59" t="str">
        <f>INDEX(tblGemProv[Provincie],MATCH(tblGem[[#This Row],[Plaats]],tblGemProv[Gemeentenaam],0))</f>
        <v>Gelderland</v>
      </c>
      <c r="I2595" s="68">
        <f>INDEX(tblGemProv[InwonerAantal],MATCH(tblGem[[#This Row],[Plaats]],tblGemProv[Gemeentenaam],0))</f>
        <v>32863</v>
      </c>
      <c r="J2595" s="69">
        <f>tblGem[[#This Row],[Aantal]]/INDEX($N$5:$N$16,MATCH(tblGem[[#This Row],[Prov]],$M$5:$M$16,0))*100000</f>
        <v>0.7766601961164078</v>
      </c>
      <c r="K2595" s="69">
        <f>tblGem[[#This Row],[Aantal]]/tblGem[[#This Row],[Inwoners]]*100000</f>
        <v>48.68697319173539</v>
      </c>
    </row>
    <row r="2596" spans="2:11" x14ac:dyDescent="0.3">
      <c r="B2596" s="63">
        <v>43916</v>
      </c>
      <c r="C2596" s="66" t="s">
        <v>101</v>
      </c>
      <c r="D2596" s="65">
        <v>63.3</v>
      </c>
      <c r="E2596" s="66">
        <v>17</v>
      </c>
      <c r="F2596" s="79">
        <f>tblGem[[#This Row],[Aantal]]-SUMIFS(tblGem[Aantal],tblGem[Datum],tblGem[[#This Row],[Datum]]-1,tblGem[Plaats],tblGem[[#This Row],[Plaats]])</f>
        <v>0</v>
      </c>
      <c r="G2596" s="59" t="str">
        <f>INDEX(tblGemProv[Grootte],MATCH(tblGem[[#This Row],[Plaats]],tblGemProv[Gemeentenaam],0))</f>
        <v>Klein</v>
      </c>
      <c r="H2596" s="59" t="str">
        <f>INDEX(tblGemProv[Provincie],MATCH(tblGem[[#This Row],[Plaats]],tblGemProv[Gemeentenaam],0))</f>
        <v>Gelderland</v>
      </c>
      <c r="I2596" s="68">
        <f>INDEX(tblGemProv[InwonerAantal],MATCH(tblGem[[#This Row],[Plaats]],tblGemProv[Gemeentenaam],0))</f>
        <v>26793</v>
      </c>
      <c r="J2596" s="69">
        <f>tblGem[[#This Row],[Aantal]]/INDEX($N$5:$N$16,MATCH(tblGem[[#This Row],[Prov]],$M$5:$M$16,0))*100000</f>
        <v>0.82520145837368331</v>
      </c>
      <c r="K2596" s="69">
        <f>tblGem[[#This Row],[Aantal]]/tblGem[[#This Row],[Inwoners]]*100000</f>
        <v>63.449408427574369</v>
      </c>
    </row>
    <row r="2597" spans="2:11" x14ac:dyDescent="0.3">
      <c r="B2597" s="63">
        <v>43916</v>
      </c>
      <c r="C2597" s="66" t="s">
        <v>102</v>
      </c>
      <c r="D2597" s="65">
        <v>84.5</v>
      </c>
      <c r="E2597" s="66">
        <v>37</v>
      </c>
      <c r="F2597" s="79">
        <f>tblGem[[#This Row],[Aantal]]-SUMIFS(tblGem[Aantal],tblGem[Datum],tblGem[[#This Row],[Datum]]-1,tblGem[Plaats],tblGem[[#This Row],[Plaats]])</f>
        <v>6</v>
      </c>
      <c r="G2597" s="59" t="str">
        <f>INDEX(tblGemProv[Grootte],MATCH(tblGem[[#This Row],[Plaats]],tblGemProv[Gemeentenaam],0))</f>
        <v>Klein</v>
      </c>
      <c r="H2597" s="59" t="str">
        <f>INDEX(tblGemProv[Provincie],MATCH(tblGem[[#This Row],[Plaats]],tblGemProv[Gemeentenaam],0))</f>
        <v>Noord-Brabant</v>
      </c>
      <c r="I2597" s="68">
        <f>INDEX(tblGemProv[InwonerAantal],MATCH(tblGem[[#This Row],[Plaats]],tblGemProv[Gemeentenaam],0))</f>
        <v>43532</v>
      </c>
      <c r="J2597" s="69">
        <f>tblGem[[#This Row],[Aantal]]/INDEX($N$5:$N$16,MATCH(tblGem[[#This Row],[Prov]],$M$5:$M$16,0))*100000</f>
        <v>1.4634420314790337</v>
      </c>
      <c r="K2597" s="69">
        <f>tblGem[[#This Row],[Aantal]]/tblGem[[#This Row],[Inwoners]]*100000</f>
        <v>84.994946246439412</v>
      </c>
    </row>
    <row r="2598" spans="2:11" x14ac:dyDescent="0.3">
      <c r="B2598" s="63">
        <v>43916</v>
      </c>
      <c r="C2598" s="66" t="s">
        <v>103</v>
      </c>
      <c r="D2598" s="65">
        <v>51.1</v>
      </c>
      <c r="E2598" s="66">
        <v>11</v>
      </c>
      <c r="F2598" s="79">
        <f>tblGem[[#This Row],[Aantal]]-SUMIFS(tblGem[Aantal],tblGem[Datum],tblGem[[#This Row],[Datum]]-1,tblGem[Plaats],tblGem[[#This Row],[Plaats]])</f>
        <v>0</v>
      </c>
      <c r="G2598" s="59" t="str">
        <f>INDEX(tblGemProv[Grootte],MATCH(tblGem[[#This Row],[Plaats]],tblGemProv[Gemeentenaam],0))</f>
        <v>Klein</v>
      </c>
      <c r="H2598" s="59" t="str">
        <f>INDEX(tblGemProv[Provincie],MATCH(tblGem[[#This Row],[Plaats]],tblGemProv[Gemeentenaam],0))</f>
        <v>Noord-Brabant</v>
      </c>
      <c r="I2598" s="68">
        <f>INDEX(tblGemProv[InwonerAantal],MATCH(tblGem[[#This Row],[Plaats]],tblGemProv[Gemeentenaam],0))</f>
        <v>21517</v>
      </c>
      <c r="J2598" s="69">
        <f>tblGem[[#This Row],[Aantal]]/INDEX($N$5:$N$16,MATCH(tblGem[[#This Row],[Prov]],$M$5:$M$16,0))*100000</f>
        <v>0.43507736070998299</v>
      </c>
      <c r="K2598" s="69">
        <f>tblGem[[#This Row],[Aantal]]/tblGem[[#This Row],[Inwoners]]*100000</f>
        <v>51.122368359901472</v>
      </c>
    </row>
    <row r="2599" spans="2:11" x14ac:dyDescent="0.3">
      <c r="B2599" s="63">
        <v>43916</v>
      </c>
      <c r="C2599" s="66" t="s">
        <v>104</v>
      </c>
      <c r="D2599" s="65">
        <v>40.4</v>
      </c>
      <c r="E2599" s="66">
        <v>16</v>
      </c>
      <c r="F2599" s="79">
        <f>tblGem[[#This Row],[Aantal]]-SUMIFS(tblGem[Aantal],tblGem[Datum],tblGem[[#This Row],[Datum]]-1,tblGem[Plaats],tblGem[[#This Row],[Plaats]])</f>
        <v>1</v>
      </c>
      <c r="G2599" s="59" t="str">
        <f>INDEX(tblGemProv[Grootte],MATCH(tblGem[[#This Row],[Plaats]],tblGemProv[Gemeentenaam],0))</f>
        <v>Klein</v>
      </c>
      <c r="H2599" s="59" t="str">
        <f>INDEX(tblGemProv[Provincie],MATCH(tblGem[[#This Row],[Plaats]],tblGemProv[Gemeentenaam],0))</f>
        <v>Noord-Brabant</v>
      </c>
      <c r="I2599" s="68">
        <f>INDEX(tblGemProv[InwonerAantal],MATCH(tblGem[[#This Row],[Plaats]],tblGemProv[Gemeentenaam],0))</f>
        <v>39252</v>
      </c>
      <c r="J2599" s="69">
        <f>tblGem[[#This Row],[Aantal]]/INDEX($N$5:$N$16,MATCH(tblGem[[#This Row],[Prov]],$M$5:$M$16,0))*100000</f>
        <v>0.63283979739633889</v>
      </c>
      <c r="K2599" s="69">
        <f>tblGem[[#This Row],[Aantal]]/tblGem[[#This Row],[Inwoners]]*100000</f>
        <v>40.762254152654641</v>
      </c>
    </row>
    <row r="2600" spans="2:11" x14ac:dyDescent="0.3">
      <c r="B2600" s="63">
        <v>43916</v>
      </c>
      <c r="C2600" s="66" t="s">
        <v>105</v>
      </c>
      <c r="D2600" s="65">
        <v>233.2</v>
      </c>
      <c r="E2600" s="66">
        <v>71</v>
      </c>
      <c r="F2600" s="79">
        <f>tblGem[[#This Row],[Aantal]]-SUMIFS(tblGem[Aantal],tblGem[Datum],tblGem[[#This Row],[Datum]]-1,tblGem[Plaats],tblGem[[#This Row],[Plaats]])</f>
        <v>3</v>
      </c>
      <c r="G2600" s="59" t="str">
        <f>INDEX(tblGemProv[Grootte],MATCH(tblGem[[#This Row],[Plaats]],tblGemProv[Gemeentenaam],0))</f>
        <v>Klein</v>
      </c>
      <c r="H2600" s="59" t="str">
        <f>INDEX(tblGemProv[Provincie],MATCH(tblGem[[#This Row],[Plaats]],tblGemProv[Gemeentenaam],0))</f>
        <v>Noord-Brabant</v>
      </c>
      <c r="I2600" s="68">
        <f>INDEX(tblGemProv[InwonerAantal],MATCH(tblGem[[#This Row],[Plaats]],tblGemProv[Gemeentenaam],0))</f>
        <v>30340</v>
      </c>
      <c r="J2600" s="69">
        <f>tblGem[[#This Row],[Aantal]]/INDEX($N$5:$N$16,MATCH(tblGem[[#This Row],[Prov]],$M$5:$M$16,0))*100000</f>
        <v>2.808226600946254</v>
      </c>
      <c r="K2600" s="69">
        <f>tblGem[[#This Row],[Aantal]]/tblGem[[#This Row],[Inwoners]]*100000</f>
        <v>234.01450230718521</v>
      </c>
    </row>
    <row r="2601" spans="2:11" x14ac:dyDescent="0.3">
      <c r="B2601" s="63">
        <v>43916</v>
      </c>
      <c r="C2601" s="66" t="s">
        <v>106</v>
      </c>
      <c r="D2601" s="65">
        <v>46.9</v>
      </c>
      <c r="E2601" s="66">
        <v>8</v>
      </c>
      <c r="F2601" s="79">
        <f>tblGem[[#This Row],[Aantal]]-SUMIFS(tblGem[Aantal],tblGem[Datum],tblGem[[#This Row],[Datum]]-1,tblGem[Plaats],tblGem[[#This Row],[Plaats]])</f>
        <v>1</v>
      </c>
      <c r="G2601" s="59" t="str">
        <f>INDEX(tblGemProv[Grootte],MATCH(tblGem[[#This Row],[Plaats]],tblGemProv[Gemeentenaam],0))</f>
        <v>Klein</v>
      </c>
      <c r="H2601" s="59" t="str">
        <f>INDEX(tblGemProv[Provincie],MATCH(tblGem[[#This Row],[Plaats]],tblGemProv[Gemeentenaam],0))</f>
        <v>Limburg</v>
      </c>
      <c r="I2601" s="68">
        <f>INDEX(tblGemProv[InwonerAantal],MATCH(tblGem[[#This Row],[Plaats]],tblGemProv[Gemeentenaam],0))</f>
        <v>17052</v>
      </c>
      <c r="J2601" s="69">
        <f>tblGem[[#This Row],[Aantal]]/INDEX($N$5:$N$16,MATCH(tblGem[[#This Row],[Prov]],$M$5:$M$16,0))*100000</f>
        <v>0.71607718595987457</v>
      </c>
      <c r="K2601" s="69">
        <f>tblGem[[#This Row],[Aantal]]/tblGem[[#This Row],[Inwoners]]*100000</f>
        <v>46.915317851278438</v>
      </c>
    </row>
    <row r="2602" spans="2:11" x14ac:dyDescent="0.3">
      <c r="B2602" s="63">
        <v>43916</v>
      </c>
      <c r="C2602" s="66" t="s">
        <v>107</v>
      </c>
      <c r="D2602" s="65">
        <v>71.900000000000006</v>
      </c>
      <c r="E2602" s="66">
        <v>19</v>
      </c>
      <c r="F2602" s="79">
        <f>tblGem[[#This Row],[Aantal]]-SUMIFS(tblGem[Aantal],tblGem[Datum],tblGem[[#This Row],[Datum]]-1,tblGem[Plaats],tblGem[[#This Row],[Plaats]])</f>
        <v>1</v>
      </c>
      <c r="G2602" s="59" t="str">
        <f>INDEX(tblGemProv[Grootte],MATCH(tblGem[[#This Row],[Plaats]],tblGemProv[Gemeentenaam],0))</f>
        <v>Klein</v>
      </c>
      <c r="H2602" s="59" t="str">
        <f>INDEX(tblGemProv[Provincie],MATCH(tblGem[[#This Row],[Plaats]],tblGemProv[Gemeentenaam],0))</f>
        <v>Noord-Brabant</v>
      </c>
      <c r="I2602" s="68">
        <f>INDEX(tblGemProv[InwonerAantal],MATCH(tblGem[[#This Row],[Plaats]],tblGemProv[Gemeentenaam],0))</f>
        <v>26313</v>
      </c>
      <c r="J2602" s="69">
        <f>tblGem[[#This Row],[Aantal]]/INDEX($N$5:$N$16,MATCH(tblGem[[#This Row],[Prov]],$M$5:$M$16,0))*100000</f>
        <v>0.75149725940815237</v>
      </c>
      <c r="K2602" s="69">
        <f>tblGem[[#This Row],[Aantal]]/tblGem[[#This Row],[Inwoners]]*100000</f>
        <v>72.207654011325189</v>
      </c>
    </row>
    <row r="2603" spans="2:11" x14ac:dyDescent="0.3">
      <c r="B2603" s="63">
        <v>43916</v>
      </c>
      <c r="C2603" s="66" t="s">
        <v>108</v>
      </c>
      <c r="D2603" s="65">
        <v>112.9</v>
      </c>
      <c r="E2603" s="66">
        <v>56</v>
      </c>
      <c r="F2603" s="79">
        <f>tblGem[[#This Row],[Aantal]]-SUMIFS(tblGem[Aantal],tblGem[Datum],tblGem[[#This Row],[Datum]]-1,tblGem[Plaats],tblGem[[#This Row],[Plaats]])</f>
        <v>12</v>
      </c>
      <c r="G2603" s="59" t="str">
        <f>INDEX(tblGemProv[Grootte],MATCH(tblGem[[#This Row],[Plaats]],tblGemProv[Gemeentenaam],0))</f>
        <v>Klein</v>
      </c>
      <c r="H2603" s="59" t="str">
        <f>INDEX(tblGemProv[Provincie],MATCH(tblGem[[#This Row],[Plaats]],tblGemProv[Gemeentenaam],0))</f>
        <v>Zuid-Holland</v>
      </c>
      <c r="I2603" s="68">
        <f>INDEX(tblGemProv[InwonerAantal],MATCH(tblGem[[#This Row],[Plaats]],tblGemProv[Gemeentenaam],0))</f>
        <v>49129</v>
      </c>
      <c r="J2603" s="69">
        <f>tblGem[[#This Row],[Aantal]]/INDEX($N$5:$N$16,MATCH(tblGem[[#This Row],[Prov]],$M$5:$M$16,0))*100000</f>
        <v>1.5359255734350701</v>
      </c>
      <c r="K2603" s="69">
        <f>tblGem[[#This Row],[Aantal]]/tblGem[[#This Row],[Inwoners]]*100000</f>
        <v>113.98562966883102</v>
      </c>
    </row>
    <row r="2604" spans="2:11" x14ac:dyDescent="0.3">
      <c r="B2604" s="63">
        <v>43916</v>
      </c>
      <c r="C2604" s="66" t="s">
        <v>109</v>
      </c>
      <c r="D2604" s="65">
        <v>18.600000000000001</v>
      </c>
      <c r="E2604" s="66">
        <v>7</v>
      </c>
      <c r="F2604" s="79">
        <f>tblGem[[#This Row],[Aantal]]-SUMIFS(tblGem[Aantal],tblGem[Datum],tblGem[[#This Row],[Datum]]-1,tblGem[Plaats],tblGem[[#This Row],[Plaats]])</f>
        <v>3</v>
      </c>
      <c r="G2604" s="59" t="str">
        <f>INDEX(tblGemProv[Grootte],MATCH(tblGem[[#This Row],[Plaats]],tblGemProv[Gemeentenaam],0))</f>
        <v>Klein</v>
      </c>
      <c r="H2604" s="59" t="str">
        <f>INDEX(tblGemProv[Provincie],MATCH(tblGem[[#This Row],[Plaats]],tblGemProv[Gemeentenaam],0))</f>
        <v>Zeeland</v>
      </c>
      <c r="I2604" s="68">
        <f>INDEX(tblGemProv[InwonerAantal],MATCH(tblGem[[#This Row],[Plaats]],tblGemProv[Gemeentenaam],0))</f>
        <v>37636</v>
      </c>
      <c r="J2604" s="69">
        <f>tblGem[[#This Row],[Aantal]]/INDEX($N$5:$N$16,MATCH(tblGem[[#This Row],[Prov]],$M$5:$M$16,0))*100000</f>
        <v>1.8310035992299323</v>
      </c>
      <c r="K2604" s="69">
        <f>tblGem[[#This Row],[Aantal]]/tblGem[[#This Row],[Inwoners]]*100000</f>
        <v>18.599213518971197</v>
      </c>
    </row>
    <row r="2605" spans="2:11" x14ac:dyDescent="0.3">
      <c r="B2605" s="63">
        <v>43916</v>
      </c>
      <c r="C2605" s="66" t="s">
        <v>110</v>
      </c>
      <c r="D2605" s="65">
        <v>88.3</v>
      </c>
      <c r="E2605" s="66">
        <v>21</v>
      </c>
      <c r="F2605" s="79">
        <f>tblGem[[#This Row],[Aantal]]-SUMIFS(tblGem[Aantal],tblGem[Datum],tblGem[[#This Row],[Datum]]-1,tblGem[Plaats],tblGem[[#This Row],[Plaats]])</f>
        <v>3</v>
      </c>
      <c r="G2605" s="59" t="str">
        <f>INDEX(tblGemProv[Grootte],MATCH(tblGem[[#This Row],[Plaats]],tblGemProv[Gemeentenaam],0))</f>
        <v>Klein</v>
      </c>
      <c r="H2605" s="59" t="str">
        <f>INDEX(tblGemProv[Provincie],MATCH(tblGem[[#This Row],[Plaats]],tblGemProv[Gemeentenaam],0))</f>
        <v>Noord-Brabant</v>
      </c>
      <c r="I2605" s="68">
        <f>INDEX(tblGemProv[InwonerAantal],MATCH(tblGem[[#This Row],[Plaats]],tblGemProv[Gemeentenaam],0))</f>
        <v>23621</v>
      </c>
      <c r="J2605" s="69">
        <f>tblGem[[#This Row],[Aantal]]/INDEX($N$5:$N$16,MATCH(tblGem[[#This Row],[Prov]],$M$5:$M$16,0))*100000</f>
        <v>0.83060223408269473</v>
      </c>
      <c r="K2605" s="69">
        <f>tblGem[[#This Row],[Aantal]]/tblGem[[#This Row],[Inwoners]]*100000</f>
        <v>88.903941408069102</v>
      </c>
    </row>
    <row r="2606" spans="2:11" x14ac:dyDescent="0.3">
      <c r="B2606" s="63">
        <v>43916</v>
      </c>
      <c r="C2606" s="66" t="s">
        <v>111</v>
      </c>
      <c r="D2606" s="65">
        <v>34.700000000000003</v>
      </c>
      <c r="E2606" s="66">
        <v>20</v>
      </c>
      <c r="F2606" s="79">
        <f>tblGem[[#This Row],[Aantal]]-SUMIFS(tblGem[Aantal],tblGem[Datum],tblGem[[#This Row],[Datum]]-1,tblGem[Plaats],tblGem[[#This Row],[Plaats]])</f>
        <v>2</v>
      </c>
      <c r="G2606" s="59" t="str">
        <f>INDEX(tblGemProv[Grootte],MATCH(tblGem[[#This Row],[Plaats]],tblGemProv[Gemeentenaam],0))</f>
        <v>Middelgroot</v>
      </c>
      <c r="H2606" s="59" t="str">
        <f>INDEX(tblGemProv[Provincie],MATCH(tblGem[[#This Row],[Plaats]],tblGemProv[Gemeentenaam],0))</f>
        <v>Noord-Holland</v>
      </c>
      <c r="I2606" s="68">
        <f>INDEX(tblGemProv[InwonerAantal],MATCH(tblGem[[#This Row],[Plaats]],tblGemProv[Gemeentenaam],0))</f>
        <v>57337</v>
      </c>
      <c r="J2606" s="69">
        <f>tblGem[[#This Row],[Aantal]]/INDEX($N$5:$N$16,MATCH(tblGem[[#This Row],[Prov]],$M$5:$M$16,0))*100000</f>
        <v>0.7064187325293817</v>
      </c>
      <c r="K2606" s="69">
        <f>tblGem[[#This Row],[Aantal]]/tblGem[[#This Row],[Inwoners]]*100000</f>
        <v>34.881490137258659</v>
      </c>
    </row>
    <row r="2607" spans="2:11" x14ac:dyDescent="0.3">
      <c r="B2607" s="63">
        <v>43916</v>
      </c>
      <c r="C2607" s="66" t="s">
        <v>112</v>
      </c>
      <c r="D2607" s="65">
        <v>24.5</v>
      </c>
      <c r="E2607" s="66">
        <v>9</v>
      </c>
      <c r="F2607" s="79">
        <f>tblGem[[#This Row],[Aantal]]-SUMIFS(tblGem[Aantal],tblGem[Datum],tblGem[[#This Row],[Datum]]-1,tblGem[Plaats],tblGem[[#This Row],[Plaats]])</f>
        <v>1</v>
      </c>
      <c r="G2607" s="59" t="str">
        <f>INDEX(tblGemProv[Grootte],MATCH(tblGem[[#This Row],[Plaats]],tblGemProv[Gemeentenaam],0))</f>
        <v>Klein</v>
      </c>
      <c r="H2607" s="59" t="str">
        <f>INDEX(tblGemProv[Provincie],MATCH(tblGem[[#This Row],[Plaats]],tblGemProv[Gemeentenaam],0))</f>
        <v>Zuid-Holland</v>
      </c>
      <c r="I2607" s="68">
        <f>INDEX(tblGemProv[InwonerAantal],MATCH(tblGem[[#This Row],[Plaats]],tblGemProv[Gemeentenaam],0))</f>
        <v>36284</v>
      </c>
      <c r="J2607" s="69">
        <f>tblGem[[#This Row],[Aantal]]/INDEX($N$5:$N$16,MATCH(tblGem[[#This Row],[Prov]],$M$5:$M$16,0))*100000</f>
        <v>0.24684518144492198</v>
      </c>
      <c r="K2607" s="69">
        <f>tblGem[[#This Row],[Aantal]]/tblGem[[#This Row],[Inwoners]]*100000</f>
        <v>24.804321464006172</v>
      </c>
    </row>
    <row r="2608" spans="2:11" x14ac:dyDescent="0.3">
      <c r="B2608" s="63">
        <v>43916</v>
      </c>
      <c r="C2608" s="66" t="s">
        <v>113</v>
      </c>
      <c r="D2608" s="65">
        <v>34.200000000000003</v>
      </c>
      <c r="E2608" s="66">
        <v>25</v>
      </c>
      <c r="F2608" s="79">
        <f>tblGem[[#This Row],[Aantal]]-SUMIFS(tblGem[Aantal],tblGem[Datum],tblGem[[#This Row],[Datum]]-1,tblGem[Plaats],tblGem[[#This Row],[Plaats]])</f>
        <v>7</v>
      </c>
      <c r="G2608" s="59" t="str">
        <f>INDEX(tblGemProv[Grootte],MATCH(tblGem[[#This Row],[Plaats]],tblGemProv[Gemeentenaam],0))</f>
        <v>Middelgroot</v>
      </c>
      <c r="H2608" s="59" t="str">
        <f>INDEX(tblGemProv[Provincie],MATCH(tblGem[[#This Row],[Plaats]],tblGemProv[Gemeentenaam],0))</f>
        <v>Zuid-Holland</v>
      </c>
      <c r="I2608" s="68">
        <f>INDEX(tblGemProv[InwonerAantal],MATCH(tblGem[[#This Row],[Plaats]],tblGemProv[Gemeentenaam],0))</f>
        <v>72700</v>
      </c>
      <c r="J2608" s="69">
        <f>tblGem[[#This Row],[Aantal]]/INDEX($N$5:$N$16,MATCH(tblGem[[#This Row],[Prov]],$M$5:$M$16,0))*100000</f>
        <v>0.68568105956922776</v>
      </c>
      <c r="K2608" s="69">
        <f>tblGem[[#This Row],[Aantal]]/tblGem[[#This Row],[Inwoners]]*100000</f>
        <v>34.3878954607978</v>
      </c>
    </row>
    <row r="2609" spans="2:11" x14ac:dyDescent="0.3">
      <c r="B2609" s="63">
        <v>43916</v>
      </c>
      <c r="C2609" s="66" t="s">
        <v>114</v>
      </c>
      <c r="D2609" s="65">
        <v>112.2</v>
      </c>
      <c r="E2609" s="66">
        <v>14</v>
      </c>
      <c r="F2609" s="79">
        <f>tblGem[[#This Row],[Aantal]]-SUMIFS(tblGem[Aantal],tblGem[Datum],tblGem[[#This Row],[Datum]]-1,tblGem[Plaats],tblGem[[#This Row],[Plaats]])</f>
        <v>3</v>
      </c>
      <c r="G2609" s="59" t="str">
        <f>INDEX(tblGemProv[Grootte],MATCH(tblGem[[#This Row],[Plaats]],tblGemProv[Gemeentenaam],0))</f>
        <v>Klein</v>
      </c>
      <c r="H2609" s="59" t="str">
        <f>INDEX(tblGemProv[Provincie],MATCH(tblGem[[#This Row],[Plaats]],tblGemProv[Gemeentenaam],0))</f>
        <v>Noord-Brabant</v>
      </c>
      <c r="I2609" s="68">
        <f>INDEX(tblGemProv[InwonerAantal],MATCH(tblGem[[#This Row],[Plaats]],tblGemProv[Gemeentenaam],0))</f>
        <v>12419</v>
      </c>
      <c r="J2609" s="69">
        <f>tblGem[[#This Row],[Aantal]]/INDEX($N$5:$N$16,MATCH(tblGem[[#This Row],[Prov]],$M$5:$M$16,0))*100000</f>
        <v>0.55373482272179653</v>
      </c>
      <c r="K2609" s="69">
        <f>tblGem[[#This Row],[Aantal]]/tblGem[[#This Row],[Inwoners]]*100000</f>
        <v>112.73049359851841</v>
      </c>
    </row>
    <row r="2610" spans="2:11" x14ac:dyDescent="0.3">
      <c r="B2610" s="63">
        <v>43916</v>
      </c>
      <c r="C2610" s="66" t="s">
        <v>115</v>
      </c>
      <c r="D2610" s="65">
        <v>32.9</v>
      </c>
      <c r="E2610" s="66">
        <v>76</v>
      </c>
      <c r="F2610" s="79">
        <f>tblGem[[#This Row],[Aantal]]-SUMIFS(tblGem[Aantal],tblGem[Datum],tblGem[[#This Row],[Datum]]-1,tblGem[Plaats],tblGem[[#This Row],[Plaats]])</f>
        <v>18</v>
      </c>
      <c r="G2610" s="59" t="str">
        <f>INDEX(tblGemProv[Grootte],MATCH(tblGem[[#This Row],[Plaats]],tblGemProv[Gemeentenaam],0))</f>
        <v>Groot</v>
      </c>
      <c r="H2610" s="59" t="str">
        <f>INDEX(tblGemProv[Provincie],MATCH(tblGem[[#This Row],[Plaats]],tblGemProv[Gemeentenaam],0))</f>
        <v>Groningen</v>
      </c>
      <c r="I2610" s="68">
        <f>INDEX(tblGemProv[InwonerAantal],MATCH(tblGem[[#This Row],[Plaats]],tblGemProv[Gemeentenaam],0))</f>
        <v>229962</v>
      </c>
      <c r="J2610" s="69">
        <f>tblGem[[#This Row],[Aantal]]/INDEX($N$5:$N$16,MATCH(tblGem[[#This Row],[Prov]],$M$5:$M$16,0))*100000</f>
        <v>13.037295241558779</v>
      </c>
      <c r="K2610" s="69">
        <f>tblGem[[#This Row],[Aantal]]/tblGem[[#This Row],[Inwoners]]*100000</f>
        <v>33.048938520277261</v>
      </c>
    </row>
    <row r="2611" spans="2:11" x14ac:dyDescent="0.3">
      <c r="B2611" s="63">
        <v>43916</v>
      </c>
      <c r="C2611" s="66" t="s">
        <v>116</v>
      </c>
      <c r="D2611" s="65">
        <v>35.1</v>
      </c>
      <c r="E2611" s="66">
        <v>5</v>
      </c>
      <c r="F2611" s="79">
        <f>tblGem[[#This Row],[Aantal]]-SUMIFS(tblGem[Aantal],tblGem[Datum],tblGem[[#This Row],[Datum]]-1,tblGem[Plaats],tblGem[[#This Row],[Plaats]])</f>
        <v>0</v>
      </c>
      <c r="G2611" s="59" t="str">
        <f>INDEX(tblGemProv[Grootte],MATCH(tblGem[[#This Row],[Plaats]],tblGemProv[Gemeentenaam],0))</f>
        <v>Klein</v>
      </c>
      <c r="H2611" s="59" t="str">
        <f>INDEX(tblGemProv[Provincie],MATCH(tblGem[[#This Row],[Plaats]],tblGemProv[Gemeentenaam],0))</f>
        <v>Limburg</v>
      </c>
      <c r="I2611" s="68">
        <f>INDEX(tblGemProv[InwonerAantal],MATCH(tblGem[[#This Row],[Plaats]],tblGemProv[Gemeentenaam],0))</f>
        <v>14196</v>
      </c>
      <c r="J2611" s="69">
        <f>tblGem[[#This Row],[Aantal]]/INDEX($N$5:$N$16,MATCH(tblGem[[#This Row],[Prov]],$M$5:$M$16,0))*100000</f>
        <v>0.44754824122492165</v>
      </c>
      <c r="K2611" s="69">
        <f>tblGem[[#This Row],[Aantal]]/tblGem[[#This Row],[Inwoners]]*100000</f>
        <v>35.221189067342912</v>
      </c>
    </row>
    <row r="2612" spans="2:11" x14ac:dyDescent="0.3">
      <c r="B2612" s="63">
        <v>43916</v>
      </c>
      <c r="C2612" s="66" t="s">
        <v>117</v>
      </c>
      <c r="D2612" s="65">
        <v>16.5</v>
      </c>
      <c r="E2612" s="66">
        <v>4</v>
      </c>
      <c r="F2612" s="79">
        <f>tblGem[[#This Row],[Aantal]]-SUMIFS(tblGem[Aantal],tblGem[Datum],tblGem[[#This Row],[Datum]]-1,tblGem[Plaats],tblGem[[#This Row],[Plaats]])</f>
        <v>1</v>
      </c>
      <c r="G2612" s="59" t="str">
        <f>INDEX(tblGemProv[Grootte],MATCH(tblGem[[#This Row],[Plaats]],tblGemProv[Gemeentenaam],0))</f>
        <v>Klein</v>
      </c>
      <c r="H2612" s="59" t="str">
        <f>INDEX(tblGemProv[Provincie],MATCH(tblGem[[#This Row],[Plaats]],tblGemProv[Gemeentenaam],0))</f>
        <v>Overijssel</v>
      </c>
      <c r="I2612" s="68">
        <f>INDEX(tblGemProv[InwonerAantal],MATCH(tblGem[[#This Row],[Plaats]],tblGemProv[Gemeentenaam],0))</f>
        <v>24291</v>
      </c>
      <c r="J2612" s="69">
        <f>tblGem[[#This Row],[Aantal]]/INDEX($N$5:$N$16,MATCH(tblGem[[#This Row],[Prov]],$M$5:$M$16,0))*100000</f>
        <v>0.34737269008016491</v>
      </c>
      <c r="K2612" s="69">
        <f>tblGem[[#This Row],[Aantal]]/tblGem[[#This Row],[Inwoners]]*100000</f>
        <v>16.467004240253591</v>
      </c>
    </row>
    <row r="2613" spans="2:11" x14ac:dyDescent="0.3">
      <c r="B2613" s="63">
        <v>43916</v>
      </c>
      <c r="C2613" s="66" t="s">
        <v>118</v>
      </c>
      <c r="D2613" s="65">
        <v>98.6</v>
      </c>
      <c r="E2613" s="66">
        <v>14</v>
      </c>
      <c r="F2613" s="79">
        <f>tblGem[[#This Row],[Aantal]]-SUMIFS(tblGem[Aantal],tblGem[Datum],tblGem[[#This Row],[Datum]]-1,tblGem[Plaats],tblGem[[#This Row],[Plaats]])</f>
        <v>2</v>
      </c>
      <c r="G2613" s="59" t="str">
        <f>INDEX(tblGemProv[Grootte],MATCH(tblGem[[#This Row],[Plaats]],tblGemProv[Gemeentenaam],0))</f>
        <v>Klein</v>
      </c>
      <c r="H2613" s="59" t="str">
        <f>INDEX(tblGemProv[Provincie],MATCH(tblGem[[#This Row],[Plaats]],tblGemProv[Gemeentenaam],0))</f>
        <v>Noord-Brabant</v>
      </c>
      <c r="I2613" s="68">
        <f>INDEX(tblGemProv[InwonerAantal],MATCH(tblGem[[#This Row],[Plaats]],tblGemProv[Gemeentenaam],0))</f>
        <v>14103</v>
      </c>
      <c r="J2613" s="69">
        <f>tblGem[[#This Row],[Aantal]]/INDEX($N$5:$N$16,MATCH(tblGem[[#This Row],[Prov]],$M$5:$M$16,0))*100000</f>
        <v>0.55373482272179653</v>
      </c>
      <c r="K2613" s="69">
        <f>tblGem[[#This Row],[Aantal]]/tblGem[[#This Row],[Inwoners]]*100000</f>
        <v>99.269658937814654</v>
      </c>
    </row>
    <row r="2614" spans="2:11" x14ac:dyDescent="0.3">
      <c r="B2614" s="63">
        <v>43916</v>
      </c>
      <c r="C2614" s="66" t="s">
        <v>119</v>
      </c>
      <c r="D2614" s="65">
        <v>33.5</v>
      </c>
      <c r="E2614" s="66">
        <v>54</v>
      </c>
      <c r="F2614" s="79">
        <f>tblGem[[#This Row],[Aantal]]-SUMIFS(tblGem[Aantal],tblGem[Datum],tblGem[[#This Row],[Datum]]-1,tblGem[Plaats],tblGem[[#This Row],[Plaats]])</f>
        <v>8</v>
      </c>
      <c r="G2614" s="59" t="str">
        <f>INDEX(tblGemProv[Grootte],MATCH(tblGem[[#This Row],[Plaats]],tblGemProv[Gemeentenaam],0))</f>
        <v>Groot</v>
      </c>
      <c r="H2614" s="59" t="str">
        <f>INDEX(tblGemProv[Provincie],MATCH(tblGem[[#This Row],[Plaats]],tblGemProv[Gemeentenaam],0))</f>
        <v>Noord-Holland</v>
      </c>
      <c r="I2614" s="68">
        <f>INDEX(tblGemProv[InwonerAantal],MATCH(tblGem[[#This Row],[Plaats]],tblGemProv[Gemeentenaam],0))</f>
        <v>159709</v>
      </c>
      <c r="J2614" s="69">
        <f>tblGem[[#This Row],[Aantal]]/INDEX($N$5:$N$16,MATCH(tblGem[[#This Row],[Prov]],$M$5:$M$16,0))*100000</f>
        <v>1.9073305778293306</v>
      </c>
      <c r="K2614" s="69">
        <f>tblGem[[#This Row],[Aantal]]/tblGem[[#This Row],[Inwoners]]*100000</f>
        <v>33.811494655905427</v>
      </c>
    </row>
    <row r="2615" spans="2:11" x14ac:dyDescent="0.3">
      <c r="B2615" s="63">
        <v>43916</v>
      </c>
      <c r="C2615" s="66" t="s">
        <v>120</v>
      </c>
      <c r="D2615" s="65">
        <v>19.5</v>
      </c>
      <c r="E2615" s="66">
        <v>30</v>
      </c>
      <c r="F2615" s="79">
        <f>tblGem[[#This Row],[Aantal]]-SUMIFS(tblGem[Aantal],tblGem[Datum],tblGem[[#This Row],[Datum]]-1,tblGem[Plaats],tblGem[[#This Row],[Plaats]])</f>
        <v>7</v>
      </c>
      <c r="G2615" s="59" t="str">
        <f>INDEX(tblGemProv[Grootte],MATCH(tblGem[[#This Row],[Plaats]],tblGemProv[Gemeentenaam],0))</f>
        <v>Groot</v>
      </c>
      <c r="H2615" s="59" t="str">
        <f>INDEX(tblGemProv[Provincie],MATCH(tblGem[[#This Row],[Plaats]],tblGemProv[Gemeentenaam],0))</f>
        <v>Noord-Holland</v>
      </c>
      <c r="I2615" s="68">
        <f>INDEX(tblGemProv[InwonerAantal],MATCH(tblGem[[#This Row],[Plaats]],tblGemProv[Gemeentenaam],0))</f>
        <v>153149</v>
      </c>
      <c r="J2615" s="69">
        <f>tblGem[[#This Row],[Aantal]]/INDEX($N$5:$N$16,MATCH(tblGem[[#This Row],[Prov]],$M$5:$M$16,0))*100000</f>
        <v>1.0596280987940727</v>
      </c>
      <c r="K2615" s="69">
        <f>tblGem[[#This Row],[Aantal]]/tblGem[[#This Row],[Inwoners]]*100000</f>
        <v>19.588766495373786</v>
      </c>
    </row>
    <row r="2616" spans="2:11" x14ac:dyDescent="0.3">
      <c r="B2616" s="63">
        <v>43916</v>
      </c>
      <c r="C2616" s="66" t="s">
        <v>121</v>
      </c>
      <c r="D2616" s="65">
        <v>26.5</v>
      </c>
      <c r="E2616" s="66">
        <v>8</v>
      </c>
      <c r="F2616" s="79">
        <f>tblGem[[#This Row],[Aantal]]-SUMIFS(tblGem[Aantal],tblGem[Datum],tblGem[[#This Row],[Datum]]-1,tblGem[Plaats],tblGem[[#This Row],[Plaats]])</f>
        <v>0</v>
      </c>
      <c r="G2616" s="59" t="str">
        <f>INDEX(tblGemProv[Grootte],MATCH(tblGem[[#This Row],[Plaats]],tblGemProv[Gemeentenaam],0))</f>
        <v>Klein</v>
      </c>
      <c r="H2616" s="59" t="str">
        <f>INDEX(tblGemProv[Provincie],MATCH(tblGem[[#This Row],[Plaats]],tblGemProv[Gemeentenaam],0))</f>
        <v>Noord-Brabant</v>
      </c>
      <c r="I2616" s="68">
        <f>INDEX(tblGemProv[InwonerAantal],MATCH(tblGem[[#This Row],[Plaats]],tblGemProv[Gemeentenaam],0))</f>
        <v>29888</v>
      </c>
      <c r="J2616" s="69">
        <f>tblGem[[#This Row],[Aantal]]/INDEX($N$5:$N$16,MATCH(tblGem[[#This Row],[Prov]],$M$5:$M$16,0))*100000</f>
        <v>0.31641989869816944</v>
      </c>
      <c r="K2616" s="69">
        <f>tblGem[[#This Row],[Aantal]]/tblGem[[#This Row],[Inwoners]]*100000</f>
        <v>26.76659528907923</v>
      </c>
    </row>
    <row r="2617" spans="2:11" x14ac:dyDescent="0.3">
      <c r="B2617" s="63">
        <v>43916</v>
      </c>
      <c r="C2617" s="66" t="s">
        <v>122</v>
      </c>
      <c r="D2617" s="65">
        <v>14.9</v>
      </c>
      <c r="E2617" s="66">
        <v>9</v>
      </c>
      <c r="F2617" s="79">
        <f>tblGem[[#This Row],[Aantal]]-SUMIFS(tblGem[Aantal],tblGem[Datum],tblGem[[#This Row],[Datum]]-1,tblGem[Plaats],tblGem[[#This Row],[Plaats]])</f>
        <v>2</v>
      </c>
      <c r="G2617" s="59" t="str">
        <f>INDEX(tblGemProv[Grootte],MATCH(tblGem[[#This Row],[Plaats]],tblGemProv[Gemeentenaam],0))</f>
        <v>Middelgroot</v>
      </c>
      <c r="H2617" s="59" t="str">
        <f>INDEX(tblGemProv[Provincie],MATCH(tblGem[[#This Row],[Plaats]],tblGemProv[Gemeentenaam],0))</f>
        <v>Overijssel</v>
      </c>
      <c r="I2617" s="68">
        <f>INDEX(tblGemProv[InwonerAantal],MATCH(tblGem[[#This Row],[Plaats]],tblGemProv[Gemeentenaam],0))</f>
        <v>60539</v>
      </c>
      <c r="J2617" s="69">
        <f>tblGem[[#This Row],[Aantal]]/INDEX($N$5:$N$16,MATCH(tblGem[[#This Row],[Prov]],$M$5:$M$16,0))*100000</f>
        <v>0.7815885526803712</v>
      </c>
      <c r="K2617" s="69">
        <f>tblGem[[#This Row],[Aantal]]/tblGem[[#This Row],[Inwoners]]*100000</f>
        <v>14.866449726622509</v>
      </c>
    </row>
    <row r="2618" spans="2:11" x14ac:dyDescent="0.3">
      <c r="B2618" s="63">
        <v>43916</v>
      </c>
      <c r="C2618" s="66" t="s">
        <v>123</v>
      </c>
      <c r="D2618" s="65">
        <v>29.4</v>
      </c>
      <c r="E2618" s="66">
        <v>14</v>
      </c>
      <c r="F2618" s="79">
        <f>tblGem[[#This Row],[Aantal]]-SUMIFS(tblGem[Aantal],tblGem[Datum],tblGem[[#This Row],[Datum]]-1,tblGem[Plaats],tblGem[[#This Row],[Plaats]])</f>
        <v>1</v>
      </c>
      <c r="G2618" s="59" t="str">
        <f>INDEX(tblGemProv[Grootte],MATCH(tblGem[[#This Row],[Plaats]],tblGemProv[Gemeentenaam],0))</f>
        <v>Klein</v>
      </c>
      <c r="H2618" s="59" t="str">
        <f>INDEX(tblGemProv[Provincie],MATCH(tblGem[[#This Row],[Plaats]],tblGemProv[Gemeentenaam],0))</f>
        <v>Gelderland</v>
      </c>
      <c r="I2618" s="68">
        <f>INDEX(tblGemProv[InwonerAantal],MATCH(tblGem[[#This Row],[Plaats]],tblGemProv[Gemeentenaam],0))</f>
        <v>46832</v>
      </c>
      <c r="J2618" s="69">
        <f>tblGem[[#This Row],[Aantal]]/INDEX($N$5:$N$16,MATCH(tblGem[[#This Row],[Prov]],$M$5:$M$16,0))*100000</f>
        <v>0.67957767160185678</v>
      </c>
      <c r="K2618" s="69">
        <f>tblGem[[#This Row],[Aantal]]/tblGem[[#This Row],[Inwoners]]*100000</f>
        <v>29.894089511445166</v>
      </c>
    </row>
    <row r="2619" spans="2:11" x14ac:dyDescent="0.3">
      <c r="B2619" s="63">
        <v>43916</v>
      </c>
      <c r="C2619" s="66" t="s">
        <v>124</v>
      </c>
      <c r="D2619" s="65">
        <v>33.200000000000003</v>
      </c>
      <c r="E2619" s="66">
        <v>6</v>
      </c>
      <c r="F2619" s="79">
        <f>tblGem[[#This Row],[Aantal]]-SUMIFS(tblGem[Aantal],tblGem[Datum],tblGem[[#This Row],[Datum]]-1,tblGem[Plaats],tblGem[[#This Row],[Plaats]])</f>
        <v>0</v>
      </c>
      <c r="G2619" s="59" t="str">
        <f>INDEX(tblGemProv[Grootte],MATCH(tblGem[[#This Row],[Plaats]],tblGemProv[Gemeentenaam],0))</f>
        <v>Klein</v>
      </c>
      <c r="H2619" s="59" t="str">
        <f>INDEX(tblGemProv[Provincie],MATCH(tblGem[[#This Row],[Plaats]],tblGemProv[Gemeentenaam],0))</f>
        <v>Zuid-Holland</v>
      </c>
      <c r="I2619" s="68">
        <f>INDEX(tblGemProv[InwonerAantal],MATCH(tblGem[[#This Row],[Plaats]],tblGemProv[Gemeentenaam],0))</f>
        <v>17958</v>
      </c>
      <c r="J2619" s="69">
        <f>tblGem[[#This Row],[Aantal]]/INDEX($N$5:$N$16,MATCH(tblGem[[#This Row],[Prov]],$M$5:$M$16,0))*100000</f>
        <v>0.16456345429661468</v>
      </c>
      <c r="K2619" s="69">
        <f>tblGem[[#This Row],[Aantal]]/tblGem[[#This Row],[Inwoners]]*100000</f>
        <v>33.41129301703976</v>
      </c>
    </row>
    <row r="2620" spans="2:11" x14ac:dyDescent="0.3">
      <c r="B2620" s="63">
        <v>43916</v>
      </c>
      <c r="C2620" s="66" t="s">
        <v>125</v>
      </c>
      <c r="D2620" s="65">
        <v>19</v>
      </c>
      <c r="E2620" s="66">
        <v>3</v>
      </c>
      <c r="F2620" s="79">
        <f>tblGem[[#This Row],[Aantal]]-SUMIFS(tblGem[Aantal],tblGem[Datum],tblGem[[#This Row],[Datum]]-1,tblGem[Plaats],tblGem[[#This Row],[Plaats]])</f>
        <v>0</v>
      </c>
      <c r="G2620" s="59" t="str">
        <f>INDEX(tblGemProv[Grootte],MATCH(tblGem[[#This Row],[Plaats]],tblGemProv[Gemeentenaam],0))</f>
        <v>Klein</v>
      </c>
      <c r="H2620" s="59" t="str">
        <f>INDEX(tblGemProv[Provincie],MATCH(tblGem[[#This Row],[Plaats]],tblGemProv[Gemeentenaam],0))</f>
        <v>Friesland</v>
      </c>
      <c r="I2620" s="68">
        <f>INDEX(tblGemProv[InwonerAantal],MATCH(tblGem[[#This Row],[Plaats]],tblGemProv[Gemeentenaam],0))</f>
        <v>15783</v>
      </c>
      <c r="J2620" s="69">
        <f>tblGem[[#This Row],[Aantal]]/INDEX($N$5:$N$16,MATCH(tblGem[[#This Row],[Prov]],$M$5:$M$16,0))*100000</f>
        <v>0.46348653108140681</v>
      </c>
      <c r="K2620" s="69">
        <f>tblGem[[#This Row],[Aantal]]/tblGem[[#This Row],[Inwoners]]*100000</f>
        <v>19.007793195210038</v>
      </c>
    </row>
    <row r="2621" spans="2:11" x14ac:dyDescent="0.3">
      <c r="B2621" s="63">
        <v>43916</v>
      </c>
      <c r="C2621" s="66" t="s">
        <v>126</v>
      </c>
      <c r="D2621" s="65">
        <v>41.1</v>
      </c>
      <c r="E2621" s="66">
        <v>5</v>
      </c>
      <c r="F2621" s="79">
        <f>tblGem[[#This Row],[Aantal]]-SUMIFS(tblGem[Aantal],tblGem[Datum],tblGem[[#This Row],[Datum]]-1,tblGem[Plaats],tblGem[[#This Row],[Plaats]])</f>
        <v>2</v>
      </c>
      <c r="G2621" s="59" t="str">
        <f>INDEX(tblGemProv[Grootte],MATCH(tblGem[[#This Row],[Plaats]],tblGemProv[Gemeentenaam],0))</f>
        <v>Klein</v>
      </c>
      <c r="H2621" s="59" t="str">
        <f>INDEX(tblGemProv[Provincie],MATCH(tblGem[[#This Row],[Plaats]],tblGemProv[Gemeentenaam],0))</f>
        <v>Gelderland</v>
      </c>
      <c r="I2621" s="68">
        <f>INDEX(tblGemProv[InwonerAantal],MATCH(tblGem[[#This Row],[Plaats]],tblGemProv[Gemeentenaam],0))</f>
        <v>12154</v>
      </c>
      <c r="J2621" s="69">
        <f>tblGem[[#This Row],[Aantal]]/INDEX($N$5:$N$16,MATCH(tblGem[[#This Row],[Prov]],$M$5:$M$16,0))*100000</f>
        <v>0.24270631128637743</v>
      </c>
      <c r="K2621" s="69">
        <f>tblGem[[#This Row],[Aantal]]/tblGem[[#This Row],[Inwoners]]*100000</f>
        <v>41.138719763040974</v>
      </c>
    </row>
    <row r="2622" spans="2:11" x14ac:dyDescent="0.3">
      <c r="B2622" s="63">
        <v>43916</v>
      </c>
      <c r="C2622" s="66" t="s">
        <v>127</v>
      </c>
      <c r="D2622" s="65">
        <v>25.5</v>
      </c>
      <c r="E2622" s="66">
        <v>10</v>
      </c>
      <c r="F2622" s="79">
        <f>tblGem[[#This Row],[Aantal]]-SUMIFS(tblGem[Aantal],tblGem[Datum],tblGem[[#This Row],[Datum]]-1,tblGem[Plaats],tblGem[[#This Row],[Plaats]])</f>
        <v>1</v>
      </c>
      <c r="G2622" s="59" t="str">
        <f>INDEX(tblGemProv[Grootte],MATCH(tblGem[[#This Row],[Plaats]],tblGemProv[Gemeentenaam],0))</f>
        <v>Klein</v>
      </c>
      <c r="H2622" s="59" t="str">
        <f>INDEX(tblGemProv[Provincie],MATCH(tblGem[[#This Row],[Plaats]],tblGemProv[Gemeentenaam],0))</f>
        <v>Noord-Holland</v>
      </c>
      <c r="I2622" s="68">
        <f>INDEX(tblGemProv[InwonerAantal],MATCH(tblGem[[#This Row],[Plaats]],tblGemProv[Gemeentenaam],0))</f>
        <v>39146</v>
      </c>
      <c r="J2622" s="69">
        <f>tblGem[[#This Row],[Aantal]]/INDEX($N$5:$N$16,MATCH(tblGem[[#This Row],[Prov]],$M$5:$M$16,0))*100000</f>
        <v>0.35320936626469085</v>
      </c>
      <c r="K2622" s="69">
        <f>tblGem[[#This Row],[Aantal]]/tblGem[[#This Row],[Inwoners]]*100000</f>
        <v>25.545394165431972</v>
      </c>
    </row>
    <row r="2623" spans="2:11" x14ac:dyDescent="0.3">
      <c r="B2623" s="63">
        <v>43916</v>
      </c>
      <c r="C2623" s="66" t="s">
        <v>128</v>
      </c>
      <c r="D2623" s="65">
        <v>77</v>
      </c>
      <c r="E2623" s="66">
        <v>21</v>
      </c>
      <c r="F2623" s="79">
        <f>tblGem[[#This Row],[Aantal]]-SUMIFS(tblGem[Aantal],tblGem[Datum],tblGem[[#This Row],[Datum]]-1,tblGem[Plaats],tblGem[[#This Row],[Plaats]])</f>
        <v>4</v>
      </c>
      <c r="G2623" s="59" t="str">
        <f>INDEX(tblGemProv[Grootte],MATCH(tblGem[[#This Row],[Plaats]],tblGemProv[Gemeentenaam],0))</f>
        <v>Klein</v>
      </c>
      <c r="H2623" s="59" t="str">
        <f>INDEX(tblGemProv[Provincie],MATCH(tblGem[[#This Row],[Plaats]],tblGemProv[Gemeentenaam],0))</f>
        <v>Noord-Holland</v>
      </c>
      <c r="I2623" s="68">
        <f>INDEX(tblGemProv[InwonerAantal],MATCH(tblGem[[#This Row],[Plaats]],tblGemProv[Gemeentenaam],0))</f>
        <v>27080</v>
      </c>
      <c r="J2623" s="69">
        <f>tblGem[[#This Row],[Aantal]]/INDEX($N$5:$N$16,MATCH(tblGem[[#This Row],[Prov]],$M$5:$M$16,0))*100000</f>
        <v>0.74173966915585088</v>
      </c>
      <c r="K2623" s="69">
        <f>tblGem[[#This Row],[Aantal]]/tblGem[[#This Row],[Inwoners]]*100000</f>
        <v>77.548005908419498</v>
      </c>
    </row>
    <row r="2624" spans="2:11" x14ac:dyDescent="0.3">
      <c r="B2624" s="63">
        <v>43916</v>
      </c>
      <c r="C2624" s="66" t="s">
        <v>129</v>
      </c>
      <c r="D2624" s="65">
        <v>129.4</v>
      </c>
      <c r="E2624" s="66">
        <v>24</v>
      </c>
      <c r="F2624" s="79">
        <f>tblGem[[#This Row],[Aantal]]-SUMIFS(tblGem[Aantal],tblGem[Datum],tblGem[[#This Row],[Datum]]-1,tblGem[Plaats],tblGem[[#This Row],[Plaats]])</f>
        <v>5</v>
      </c>
      <c r="G2624" s="59" t="str">
        <f>INDEX(tblGemProv[Grootte],MATCH(tblGem[[#This Row],[Plaats]],tblGemProv[Gemeentenaam],0))</f>
        <v>Klein</v>
      </c>
      <c r="H2624" s="59" t="str">
        <f>INDEX(tblGemProv[Provincie],MATCH(tblGem[[#This Row],[Plaats]],tblGemProv[Gemeentenaam],0))</f>
        <v>Gelderland</v>
      </c>
      <c r="I2624" s="68">
        <f>INDEX(tblGemProv[InwonerAantal],MATCH(tblGem[[#This Row],[Plaats]],tblGemProv[Gemeentenaam],0))</f>
        <v>18603</v>
      </c>
      <c r="J2624" s="69">
        <f>tblGem[[#This Row],[Aantal]]/INDEX($N$5:$N$16,MATCH(tblGem[[#This Row],[Prov]],$M$5:$M$16,0))*100000</f>
        <v>1.1649902941746118</v>
      </c>
      <c r="K2624" s="69">
        <f>tblGem[[#This Row],[Aantal]]/tblGem[[#This Row],[Inwoners]]*100000</f>
        <v>129.01144976616675</v>
      </c>
    </row>
    <row r="2625" spans="2:11" x14ac:dyDescent="0.3">
      <c r="B2625" s="63">
        <v>43916</v>
      </c>
      <c r="C2625" s="66" t="s">
        <v>130</v>
      </c>
      <c r="D2625" s="65">
        <v>8</v>
      </c>
      <c r="E2625" s="66">
        <v>4</v>
      </c>
      <c r="F2625" s="79">
        <f>tblGem[[#This Row],[Aantal]]-SUMIFS(tblGem[Aantal],tblGem[Datum],tblGem[[#This Row],[Datum]]-1,tblGem[Plaats],tblGem[[#This Row],[Plaats]])</f>
        <v>1</v>
      </c>
      <c r="G2625" s="59" t="str">
        <f>INDEX(tblGemProv[Grootte],MATCH(tblGem[[#This Row],[Plaats]],tblGemProv[Gemeentenaam],0))</f>
        <v>Middelgroot</v>
      </c>
      <c r="H2625" s="59" t="str">
        <f>INDEX(tblGemProv[Provincie],MATCH(tblGem[[#This Row],[Plaats]],tblGemProv[Gemeentenaam],0))</f>
        <v>Friesland</v>
      </c>
      <c r="I2625" s="68">
        <f>INDEX(tblGemProv[InwonerAantal],MATCH(tblGem[[#This Row],[Plaats]],tblGemProv[Gemeentenaam],0))</f>
        <v>50192</v>
      </c>
      <c r="J2625" s="69">
        <f>tblGem[[#This Row],[Aantal]]/INDEX($N$5:$N$16,MATCH(tblGem[[#This Row],[Prov]],$M$5:$M$16,0))*100000</f>
        <v>0.61798204144187574</v>
      </c>
      <c r="K2625" s="69">
        <f>tblGem[[#This Row],[Aantal]]/tblGem[[#This Row],[Inwoners]]*100000</f>
        <v>7.9693975135479755</v>
      </c>
    </row>
    <row r="2626" spans="2:11" x14ac:dyDescent="0.3">
      <c r="B2626" s="63">
        <v>43916</v>
      </c>
      <c r="C2626" s="66" t="s">
        <v>131</v>
      </c>
      <c r="D2626" s="65">
        <v>33.5</v>
      </c>
      <c r="E2626" s="66">
        <v>19</v>
      </c>
      <c r="F2626" s="79">
        <f>tblGem[[#This Row],[Aantal]]-SUMIFS(tblGem[Aantal],tblGem[Datum],tblGem[[#This Row],[Datum]]-1,tblGem[Plaats],tblGem[[#This Row],[Plaats]])</f>
        <v>3</v>
      </c>
      <c r="G2626" s="59" t="str">
        <f>INDEX(tblGemProv[Grootte],MATCH(tblGem[[#This Row],[Plaats]],tblGemProv[Gemeentenaam],0))</f>
        <v>Middelgroot</v>
      </c>
      <c r="H2626" s="59" t="str">
        <f>INDEX(tblGemProv[Provincie],MATCH(tblGem[[#This Row],[Plaats]],tblGemProv[Gemeentenaam],0))</f>
        <v>Noord-Holland</v>
      </c>
      <c r="I2626" s="68">
        <f>INDEX(tblGemProv[InwonerAantal],MATCH(tblGem[[#This Row],[Plaats]],tblGemProv[Gemeentenaam],0))</f>
        <v>55850</v>
      </c>
      <c r="J2626" s="69">
        <f>tblGem[[#This Row],[Aantal]]/INDEX($N$5:$N$16,MATCH(tblGem[[#This Row],[Prov]],$M$5:$M$16,0))*100000</f>
        <v>0.67109779590291263</v>
      </c>
      <c r="K2626" s="69">
        <f>tblGem[[#This Row],[Aantal]]/tblGem[[#This Row],[Inwoners]]*100000</f>
        <v>34.019695613249773</v>
      </c>
    </row>
    <row r="2627" spans="2:11" x14ac:dyDescent="0.3">
      <c r="B2627" s="63">
        <v>43916</v>
      </c>
      <c r="C2627" s="66" t="s">
        <v>132</v>
      </c>
      <c r="D2627" s="65">
        <v>72.599999999999994</v>
      </c>
      <c r="E2627" s="66">
        <v>63</v>
      </c>
      <c r="F2627" s="79">
        <f>tblGem[[#This Row],[Aantal]]-SUMIFS(tblGem[Aantal],tblGem[Datum],tblGem[[#This Row],[Datum]]-1,tblGem[Plaats],tblGem[[#This Row],[Plaats]])</f>
        <v>10</v>
      </c>
      <c r="G2627" s="59" t="str">
        <f>INDEX(tblGemProv[Grootte],MATCH(tblGem[[#This Row],[Plaats]],tblGemProv[Gemeentenaam],0))</f>
        <v>Middelgroot</v>
      </c>
      <c r="H2627" s="59" t="str">
        <f>INDEX(tblGemProv[Provincie],MATCH(tblGem[[#This Row],[Plaats]],tblGemProv[Gemeentenaam],0))</f>
        <v>Limburg</v>
      </c>
      <c r="I2627" s="68">
        <f>INDEX(tblGemProv[InwonerAantal],MATCH(tblGem[[#This Row],[Plaats]],tblGemProv[Gemeentenaam],0))</f>
        <v>86762</v>
      </c>
      <c r="J2627" s="69">
        <f>tblGem[[#This Row],[Aantal]]/INDEX($N$5:$N$16,MATCH(tblGem[[#This Row],[Prov]],$M$5:$M$16,0))*100000</f>
        <v>5.6391078394340131</v>
      </c>
      <c r="K2627" s="69">
        <f>tblGem[[#This Row],[Aantal]]/tblGem[[#This Row],[Inwoners]]*100000</f>
        <v>72.612434014891321</v>
      </c>
    </row>
    <row r="2628" spans="2:11" x14ac:dyDescent="0.3">
      <c r="B2628" s="63">
        <v>43916</v>
      </c>
      <c r="C2628" s="66" t="s">
        <v>133</v>
      </c>
      <c r="D2628" s="65">
        <v>62.6</v>
      </c>
      <c r="E2628" s="66">
        <v>10</v>
      </c>
      <c r="F2628" s="79">
        <f>tblGem[[#This Row],[Aantal]]-SUMIFS(tblGem[Aantal],tblGem[Datum],tblGem[[#This Row],[Datum]]-1,tblGem[Plaats],tblGem[[#This Row],[Plaats]])</f>
        <v>0</v>
      </c>
      <c r="G2628" s="59" t="str">
        <f>INDEX(tblGemProv[Grootte],MATCH(tblGem[[#This Row],[Plaats]],tblGemProv[Gemeentenaam],0))</f>
        <v>Klein</v>
      </c>
      <c r="H2628" s="59" t="str">
        <f>INDEX(tblGemProv[Provincie],MATCH(tblGem[[#This Row],[Plaats]],tblGemProv[Gemeentenaam],0))</f>
        <v>Noord-Brabant</v>
      </c>
      <c r="I2628" s="68">
        <f>INDEX(tblGemProv[InwonerAantal],MATCH(tblGem[[#This Row],[Plaats]],tblGemProv[Gemeentenaam],0))</f>
        <v>15886</v>
      </c>
      <c r="J2628" s="69">
        <f>tblGem[[#This Row],[Aantal]]/INDEX($N$5:$N$16,MATCH(tblGem[[#This Row],[Prov]],$M$5:$M$16,0))*100000</f>
        <v>0.3955248733727118</v>
      </c>
      <c r="K2628" s="69">
        <f>tblGem[[#This Row],[Aantal]]/tblGem[[#This Row],[Inwoners]]*100000</f>
        <v>62.948508120357552</v>
      </c>
    </row>
    <row r="2629" spans="2:11" x14ac:dyDescent="0.3">
      <c r="B2629" s="63">
        <v>43916</v>
      </c>
      <c r="C2629" s="66" t="s">
        <v>134</v>
      </c>
      <c r="D2629" s="65">
        <v>42.6</v>
      </c>
      <c r="E2629" s="66">
        <v>10</v>
      </c>
      <c r="F2629" s="79">
        <f>tblGem[[#This Row],[Aantal]]-SUMIFS(tblGem[Aantal],tblGem[Datum],tblGem[[#This Row],[Datum]]-1,tblGem[Plaats],tblGem[[#This Row],[Plaats]])</f>
        <v>1</v>
      </c>
      <c r="G2629" s="59" t="str">
        <f>INDEX(tblGemProv[Grootte],MATCH(tblGem[[#This Row],[Plaats]],tblGemProv[Gemeentenaam],0))</f>
        <v>Klein</v>
      </c>
      <c r="H2629" s="59" t="str">
        <f>INDEX(tblGemProv[Provincie],MATCH(tblGem[[#This Row],[Plaats]],tblGemProv[Gemeentenaam],0))</f>
        <v>Noord-Holland</v>
      </c>
      <c r="I2629" s="68">
        <f>INDEX(tblGemProv[InwonerAantal],MATCH(tblGem[[#This Row],[Plaats]],tblGemProv[Gemeentenaam],0))</f>
        <v>23099</v>
      </c>
      <c r="J2629" s="69">
        <f>tblGem[[#This Row],[Aantal]]/INDEX($N$5:$N$16,MATCH(tblGem[[#This Row],[Prov]],$M$5:$M$16,0))*100000</f>
        <v>0.35320936626469085</v>
      </c>
      <c r="K2629" s="69">
        <f>tblGem[[#This Row],[Aantal]]/tblGem[[#This Row],[Inwoners]]*100000</f>
        <v>43.291917399021607</v>
      </c>
    </row>
    <row r="2630" spans="2:11" x14ac:dyDescent="0.3">
      <c r="B2630" s="63">
        <v>43916</v>
      </c>
      <c r="C2630" s="66" t="s">
        <v>135</v>
      </c>
      <c r="D2630" s="65">
        <v>19.5</v>
      </c>
      <c r="E2630" s="66">
        <v>7</v>
      </c>
      <c r="F2630" s="79">
        <f>tblGem[[#This Row],[Aantal]]-SUMIFS(tblGem[Aantal],tblGem[Datum],tblGem[[#This Row],[Datum]]-1,tblGem[Plaats],tblGem[[#This Row],[Plaats]])</f>
        <v>0</v>
      </c>
      <c r="G2630" s="59" t="str">
        <f>INDEX(tblGemProv[Grootte],MATCH(tblGem[[#This Row],[Plaats]],tblGemProv[Gemeentenaam],0))</f>
        <v>Klein</v>
      </c>
      <c r="H2630" s="59" t="str">
        <f>INDEX(tblGemProv[Provincie],MATCH(tblGem[[#This Row],[Plaats]],tblGemProv[Gemeentenaam],0))</f>
        <v>Overijssel</v>
      </c>
      <c r="I2630" s="68">
        <f>INDEX(tblGemProv[InwonerAantal],MATCH(tblGem[[#This Row],[Plaats]],tblGemProv[Gemeentenaam],0))</f>
        <v>35796</v>
      </c>
      <c r="J2630" s="69">
        <f>tblGem[[#This Row],[Aantal]]/INDEX($N$5:$N$16,MATCH(tblGem[[#This Row],[Prov]],$M$5:$M$16,0))*100000</f>
        <v>0.60790220764028857</v>
      </c>
      <c r="K2630" s="69">
        <f>tblGem[[#This Row],[Aantal]]/tblGem[[#This Row],[Inwoners]]*100000</f>
        <v>19.55525757067829</v>
      </c>
    </row>
    <row r="2631" spans="2:11" x14ac:dyDescent="0.3">
      <c r="B2631" s="63">
        <v>43916</v>
      </c>
      <c r="C2631" s="66" t="s">
        <v>136</v>
      </c>
      <c r="D2631" s="65">
        <v>17.5</v>
      </c>
      <c r="E2631" s="66">
        <v>7</v>
      </c>
      <c r="F2631" s="79">
        <f>tblGem[[#This Row],[Aantal]]-SUMIFS(tblGem[Aantal],tblGem[Datum],tblGem[[#This Row],[Datum]]-1,tblGem[Plaats],tblGem[[#This Row],[Plaats]])</f>
        <v>2</v>
      </c>
      <c r="G2631" s="59" t="str">
        <f>INDEX(tblGemProv[Grootte],MATCH(tblGem[[#This Row],[Plaats]],tblGemProv[Gemeentenaam],0))</f>
        <v>Klein</v>
      </c>
      <c r="H2631" s="59" t="str">
        <f>INDEX(tblGemProv[Provincie],MATCH(tblGem[[#This Row],[Plaats]],tblGemProv[Gemeentenaam],0))</f>
        <v>Zuid-Holland</v>
      </c>
      <c r="I2631" s="68">
        <f>INDEX(tblGemProv[InwonerAantal],MATCH(tblGem[[#This Row],[Plaats]],tblGemProv[Gemeentenaam],0))</f>
        <v>39997</v>
      </c>
      <c r="J2631" s="69">
        <f>tblGem[[#This Row],[Aantal]]/INDEX($N$5:$N$16,MATCH(tblGem[[#This Row],[Prov]],$M$5:$M$16,0))*100000</f>
        <v>0.19199069667938376</v>
      </c>
      <c r="K2631" s="69">
        <f>tblGem[[#This Row],[Aantal]]/tblGem[[#This Row],[Inwoners]]*100000</f>
        <v>17.501312598444883</v>
      </c>
    </row>
    <row r="2632" spans="2:11" x14ac:dyDescent="0.3">
      <c r="B2632" s="63">
        <v>43916</v>
      </c>
      <c r="C2632" s="66" t="s">
        <v>137</v>
      </c>
      <c r="D2632" s="65">
        <v>72.099999999999994</v>
      </c>
      <c r="E2632" s="66">
        <v>66</v>
      </c>
      <c r="F2632" s="79">
        <f>tblGem[[#This Row],[Aantal]]-SUMIFS(tblGem[Aantal],tblGem[Datum],tblGem[[#This Row],[Datum]]-1,tblGem[Plaats],tblGem[[#This Row],[Plaats]])</f>
        <v>3</v>
      </c>
      <c r="G2632" s="59" t="str">
        <f>INDEX(tblGemProv[Grootte],MATCH(tblGem[[#This Row],[Plaats]],tblGemProv[Gemeentenaam],0))</f>
        <v>Middelgroot</v>
      </c>
      <c r="H2632" s="59" t="str">
        <f>INDEX(tblGemProv[Provincie],MATCH(tblGem[[#This Row],[Plaats]],tblGemProv[Gemeentenaam],0))</f>
        <v>Noord-Brabant</v>
      </c>
      <c r="I2632" s="68">
        <f>INDEX(tblGemProv[InwonerAantal],MATCH(tblGem[[#This Row],[Plaats]],tblGemProv[Gemeentenaam],0))</f>
        <v>90903</v>
      </c>
      <c r="J2632" s="69">
        <f>tblGem[[#This Row],[Aantal]]/INDEX($N$5:$N$16,MATCH(tblGem[[#This Row],[Prov]],$M$5:$M$16,0))*100000</f>
        <v>2.6104641642598976</v>
      </c>
      <c r="K2632" s="69">
        <f>tblGem[[#This Row],[Aantal]]/tblGem[[#This Row],[Inwoners]]*100000</f>
        <v>72.604864525923247</v>
      </c>
    </row>
    <row r="2633" spans="2:11" x14ac:dyDescent="0.3">
      <c r="B2633" s="63">
        <v>43916</v>
      </c>
      <c r="C2633" s="66" t="s">
        <v>138</v>
      </c>
      <c r="D2633" s="65">
        <v>16.100000000000001</v>
      </c>
      <c r="E2633" s="66">
        <v>5</v>
      </c>
      <c r="F2633" s="79">
        <f>tblGem[[#This Row],[Aantal]]-SUMIFS(tblGem[Aantal],tblGem[Datum],tblGem[[#This Row],[Datum]]-1,tblGem[Plaats],tblGem[[#This Row],[Plaats]])</f>
        <v>2</v>
      </c>
      <c r="G2633" s="59" t="str">
        <f>INDEX(tblGemProv[Grootte],MATCH(tblGem[[#This Row],[Plaats]],tblGemProv[Gemeentenaam],0))</f>
        <v>Klein</v>
      </c>
      <c r="H2633" s="59" t="str">
        <f>INDEX(tblGemProv[Provincie],MATCH(tblGem[[#This Row],[Plaats]],tblGemProv[Gemeentenaam],0))</f>
        <v>Zuid-Holland</v>
      </c>
      <c r="I2633" s="68">
        <f>INDEX(tblGemProv[InwonerAantal],MATCH(tblGem[[#This Row],[Plaats]],tblGemProv[Gemeentenaam],0))</f>
        <v>30677</v>
      </c>
      <c r="J2633" s="69">
        <f>tblGem[[#This Row],[Aantal]]/INDEX($N$5:$N$16,MATCH(tblGem[[#This Row],[Prov]],$M$5:$M$16,0))*100000</f>
        <v>0.13713621191384553</v>
      </c>
      <c r="K2633" s="69">
        <f>tblGem[[#This Row],[Aantal]]/tblGem[[#This Row],[Inwoners]]*100000</f>
        <v>16.298855820321414</v>
      </c>
    </row>
    <row r="2634" spans="2:11" x14ac:dyDescent="0.3">
      <c r="B2634" s="63">
        <v>43916</v>
      </c>
      <c r="C2634" s="66" t="s">
        <v>139</v>
      </c>
      <c r="D2634" s="65">
        <v>26</v>
      </c>
      <c r="E2634" s="66">
        <v>21</v>
      </c>
      <c r="F2634" s="79">
        <f>tblGem[[#This Row],[Aantal]]-SUMIFS(tblGem[Aantal],tblGem[Datum],tblGem[[#This Row],[Datum]]-1,tblGem[Plaats],tblGem[[#This Row],[Plaats]])</f>
        <v>4</v>
      </c>
      <c r="G2634" s="59" t="str">
        <f>INDEX(tblGemProv[Grootte],MATCH(tblGem[[#This Row],[Plaats]],tblGemProv[Gemeentenaam],0))</f>
        <v>Middelgroot</v>
      </c>
      <c r="H2634" s="59" t="str">
        <f>INDEX(tblGemProv[Provincie],MATCH(tblGem[[#This Row],[Plaats]],tblGemProv[Gemeentenaam],0))</f>
        <v>Overijssel</v>
      </c>
      <c r="I2634" s="68">
        <f>INDEX(tblGemProv[InwonerAantal],MATCH(tblGem[[#This Row],[Plaats]],tblGemProv[Gemeentenaam],0))</f>
        <v>80593</v>
      </c>
      <c r="J2634" s="69">
        <f>tblGem[[#This Row],[Aantal]]/INDEX($N$5:$N$16,MATCH(tblGem[[#This Row],[Prov]],$M$5:$M$16,0))*100000</f>
        <v>1.823706622920866</v>
      </c>
      <c r="K2634" s="69">
        <f>tblGem[[#This Row],[Aantal]]/tblGem[[#This Row],[Inwoners]]*100000</f>
        <v>26.056853572890944</v>
      </c>
    </row>
    <row r="2635" spans="2:11" x14ac:dyDescent="0.3">
      <c r="B2635" s="63">
        <v>43916</v>
      </c>
      <c r="C2635" s="66" t="s">
        <v>140</v>
      </c>
      <c r="D2635" s="65">
        <v>12.5</v>
      </c>
      <c r="E2635" s="66">
        <v>6</v>
      </c>
      <c r="F2635" s="79">
        <f>tblGem[[#This Row],[Aantal]]-SUMIFS(tblGem[Aantal],tblGem[Datum],tblGem[[#This Row],[Datum]]-1,tblGem[Plaats],tblGem[[#This Row],[Plaats]])</f>
        <v>2</v>
      </c>
      <c r="G2635" s="59" t="str">
        <f>INDEX(tblGemProv[Grootte],MATCH(tblGem[[#This Row],[Plaats]],tblGemProv[Gemeentenaam],0))</f>
        <v>Klein</v>
      </c>
      <c r="H2635" s="59" t="str">
        <f>INDEX(tblGemProv[Provincie],MATCH(tblGem[[#This Row],[Plaats]],tblGemProv[Gemeentenaam],0))</f>
        <v>Groningen</v>
      </c>
      <c r="I2635" s="68">
        <f>INDEX(tblGemProv[InwonerAantal],MATCH(tblGem[[#This Row],[Plaats]],tblGemProv[Gemeentenaam],0))</f>
        <v>48019</v>
      </c>
      <c r="J2635" s="69">
        <f>tblGem[[#This Row],[Aantal]]/INDEX($N$5:$N$16,MATCH(tblGem[[#This Row],[Prov]],$M$5:$M$16,0))*100000</f>
        <v>1.0292601506493775</v>
      </c>
      <c r="K2635" s="69">
        <f>tblGem[[#This Row],[Aantal]]/tblGem[[#This Row],[Inwoners]]*100000</f>
        <v>12.495054041108727</v>
      </c>
    </row>
    <row r="2636" spans="2:11" x14ac:dyDescent="0.3">
      <c r="B2636" s="63">
        <v>43916</v>
      </c>
      <c r="C2636" s="66" t="s">
        <v>141</v>
      </c>
      <c r="D2636" s="65">
        <v>91</v>
      </c>
      <c r="E2636" s="66">
        <v>15</v>
      </c>
      <c r="F2636" s="79">
        <f>tblGem[[#This Row],[Aantal]]-SUMIFS(tblGem[Aantal],tblGem[Datum],tblGem[[#This Row],[Datum]]-1,tblGem[Plaats],tblGem[[#This Row],[Plaats]])</f>
        <v>3</v>
      </c>
      <c r="G2636" s="59" t="str">
        <f>INDEX(tblGemProv[Grootte],MATCH(tblGem[[#This Row],[Plaats]],tblGemProv[Gemeentenaam],0))</f>
        <v>Klein</v>
      </c>
      <c r="H2636" s="59" t="str">
        <f>INDEX(tblGemProv[Provincie],MATCH(tblGem[[#This Row],[Plaats]],tblGemProv[Gemeentenaam],0))</f>
        <v>Gelderland</v>
      </c>
      <c r="I2636" s="68">
        <f>INDEX(tblGemProv[InwonerAantal],MATCH(tblGem[[#This Row],[Plaats]],tblGemProv[Gemeentenaam],0))</f>
        <v>16462</v>
      </c>
      <c r="J2636" s="69">
        <f>tblGem[[#This Row],[Aantal]]/INDEX($N$5:$N$16,MATCH(tblGem[[#This Row],[Prov]],$M$5:$M$16,0))*100000</f>
        <v>0.72811893385913229</v>
      </c>
      <c r="K2636" s="69">
        <f>tblGem[[#This Row],[Aantal]]/tblGem[[#This Row],[Inwoners]]*100000</f>
        <v>91.118940590450734</v>
      </c>
    </row>
    <row r="2637" spans="2:11" x14ac:dyDescent="0.3">
      <c r="B2637" s="63">
        <v>43916</v>
      </c>
      <c r="C2637" s="66" t="s">
        <v>142</v>
      </c>
      <c r="D2637" s="65">
        <v>56.6</v>
      </c>
      <c r="E2637" s="66">
        <v>25</v>
      </c>
      <c r="F2637" s="79">
        <f>tblGem[[#This Row],[Aantal]]-SUMIFS(tblGem[Aantal],tblGem[Datum],tblGem[[#This Row],[Datum]]-1,tblGem[Plaats],tblGem[[#This Row],[Plaats]])</f>
        <v>5</v>
      </c>
      <c r="G2637" s="59" t="str">
        <f>INDEX(tblGemProv[Grootte],MATCH(tblGem[[#This Row],[Plaats]],tblGemProv[Gemeentenaam],0))</f>
        <v>Klein</v>
      </c>
      <c r="H2637" s="59" t="str">
        <f>INDEX(tblGemProv[Provincie],MATCH(tblGem[[#This Row],[Plaats]],tblGemProv[Gemeentenaam],0))</f>
        <v>Noord-Brabant</v>
      </c>
      <c r="I2637" s="68">
        <f>INDEX(tblGemProv[InwonerAantal],MATCH(tblGem[[#This Row],[Plaats]],tblGemProv[Gemeentenaam],0))</f>
        <v>43723</v>
      </c>
      <c r="J2637" s="69">
        <f>tblGem[[#This Row],[Aantal]]/INDEX($N$5:$N$16,MATCH(tblGem[[#This Row],[Prov]],$M$5:$M$16,0))*100000</f>
        <v>0.98881218343177957</v>
      </c>
      <c r="K2637" s="69">
        <f>tblGem[[#This Row],[Aantal]]/tblGem[[#This Row],[Inwoners]]*100000</f>
        <v>57.178144226150998</v>
      </c>
    </row>
    <row r="2638" spans="2:11" x14ac:dyDescent="0.3">
      <c r="B2638" s="63">
        <v>43916</v>
      </c>
      <c r="C2638" s="66" t="s">
        <v>143</v>
      </c>
      <c r="D2638" s="65">
        <v>13.7</v>
      </c>
      <c r="E2638" s="66">
        <v>3</v>
      </c>
      <c r="F2638" s="79">
        <f>tblGem[[#This Row],[Aantal]]-SUMIFS(tblGem[Aantal],tblGem[Datum],tblGem[[#This Row],[Datum]]-1,tblGem[Plaats],tblGem[[#This Row],[Plaats]])</f>
        <v>0</v>
      </c>
      <c r="G2638" s="59" t="str">
        <f>INDEX(tblGemProv[Grootte],MATCH(tblGem[[#This Row],[Plaats]],tblGemProv[Gemeentenaam],0))</f>
        <v>Klein</v>
      </c>
      <c r="H2638" s="59" t="str">
        <f>INDEX(tblGemProv[Provincie],MATCH(tblGem[[#This Row],[Plaats]],tblGemProv[Gemeentenaam],0))</f>
        <v>Zuid-Holland</v>
      </c>
      <c r="I2638" s="68">
        <f>INDEX(tblGemProv[InwonerAantal],MATCH(tblGem[[#This Row],[Plaats]],tblGemProv[Gemeentenaam],0))</f>
        <v>21812</v>
      </c>
      <c r="J2638" s="69">
        <f>tblGem[[#This Row],[Aantal]]/INDEX($N$5:$N$16,MATCH(tblGem[[#This Row],[Prov]],$M$5:$M$16,0))*100000</f>
        <v>8.2281727148307338E-2</v>
      </c>
      <c r="K2638" s="69">
        <f>tblGem[[#This Row],[Aantal]]/tblGem[[#This Row],[Inwoners]]*100000</f>
        <v>13.753896937465615</v>
      </c>
    </row>
    <row r="2639" spans="2:11" x14ac:dyDescent="0.3">
      <c r="B2639" s="63">
        <v>43916</v>
      </c>
      <c r="C2639" s="66" t="s">
        <v>144</v>
      </c>
      <c r="D2639" s="65">
        <v>65.2</v>
      </c>
      <c r="E2639" s="66">
        <v>10</v>
      </c>
      <c r="F2639" s="79">
        <f>tblGem[[#This Row],[Aantal]]-SUMIFS(tblGem[Aantal],tblGem[Datum],tblGem[[#This Row],[Datum]]-1,tblGem[Plaats],tblGem[[#This Row],[Plaats]])</f>
        <v>0</v>
      </c>
      <c r="G2639" s="59" t="str">
        <f>INDEX(tblGemProv[Grootte],MATCH(tblGem[[#This Row],[Plaats]],tblGemProv[Gemeentenaam],0))</f>
        <v>Klein</v>
      </c>
      <c r="H2639" s="59" t="str">
        <f>INDEX(tblGemProv[Provincie],MATCH(tblGem[[#This Row],[Plaats]],tblGemProv[Gemeentenaam],0))</f>
        <v>Noord-Brabant</v>
      </c>
      <c r="I2639" s="68">
        <f>INDEX(tblGemProv[InwonerAantal],MATCH(tblGem[[#This Row],[Plaats]],tblGemProv[Gemeentenaam],0))</f>
        <v>15366</v>
      </c>
      <c r="J2639" s="69">
        <f>tblGem[[#This Row],[Aantal]]/INDEX($N$5:$N$16,MATCH(tblGem[[#This Row],[Prov]],$M$5:$M$16,0))*100000</f>
        <v>0.3955248733727118</v>
      </c>
      <c r="K2639" s="69">
        <f>tblGem[[#This Row],[Aantal]]/tblGem[[#This Row],[Inwoners]]*100000</f>
        <v>65.078745281790972</v>
      </c>
    </row>
    <row r="2640" spans="2:11" x14ac:dyDescent="0.3">
      <c r="B2640" s="63">
        <v>43916</v>
      </c>
      <c r="C2640" s="66" t="s">
        <v>145</v>
      </c>
      <c r="D2640" s="65">
        <v>19.899999999999999</v>
      </c>
      <c r="E2640" s="66">
        <v>18</v>
      </c>
      <c r="F2640" s="79">
        <f>tblGem[[#This Row],[Aantal]]-SUMIFS(tblGem[Aantal],tblGem[Datum],tblGem[[#This Row],[Datum]]-1,tblGem[Plaats],tblGem[[#This Row],[Plaats]])</f>
        <v>2</v>
      </c>
      <c r="G2640" s="59" t="str">
        <f>INDEX(tblGemProv[Grootte],MATCH(tblGem[[#This Row],[Plaats]],tblGemProv[Gemeentenaam],0))</f>
        <v>Middelgroot</v>
      </c>
      <c r="H2640" s="59" t="str">
        <f>INDEX(tblGemProv[Provincie],MATCH(tblGem[[#This Row],[Plaats]],tblGemProv[Gemeentenaam],0))</f>
        <v>Noord-Holland</v>
      </c>
      <c r="I2640" s="68">
        <f>INDEX(tblGemProv[InwonerAantal],MATCH(tblGem[[#This Row],[Plaats]],tblGemProv[Gemeentenaam],0))</f>
        <v>89521</v>
      </c>
      <c r="J2640" s="69">
        <f>tblGem[[#This Row],[Aantal]]/INDEX($N$5:$N$16,MATCH(tblGem[[#This Row],[Prov]],$M$5:$M$16,0))*100000</f>
        <v>0.63577685927644356</v>
      </c>
      <c r="K2640" s="69">
        <f>tblGem[[#This Row],[Aantal]]/tblGem[[#This Row],[Inwoners]]*100000</f>
        <v>20.107013996715853</v>
      </c>
    </row>
    <row r="2641" spans="2:11" x14ac:dyDescent="0.3">
      <c r="B2641" s="63">
        <v>43916</v>
      </c>
      <c r="C2641" s="66" t="s">
        <v>146</v>
      </c>
      <c r="D2641" s="65">
        <v>49.6</v>
      </c>
      <c r="E2641" s="66">
        <v>43</v>
      </c>
      <c r="F2641" s="79">
        <f>tblGem[[#This Row],[Aantal]]-SUMIFS(tblGem[Aantal],tblGem[Datum],tblGem[[#This Row],[Datum]]-1,tblGem[Plaats],tblGem[[#This Row],[Plaats]])</f>
        <v>7</v>
      </c>
      <c r="G2641" s="59" t="str">
        <f>INDEX(tblGemProv[Grootte],MATCH(tblGem[[#This Row],[Plaats]],tblGemProv[Gemeentenaam],0))</f>
        <v>Middelgroot</v>
      </c>
      <c r="H2641" s="59" t="str">
        <f>INDEX(tblGemProv[Provincie],MATCH(tblGem[[#This Row],[Plaats]],tblGemProv[Gemeentenaam],0))</f>
        <v>Zuid-Holland</v>
      </c>
      <c r="I2641" s="68">
        <f>INDEX(tblGemProv[InwonerAantal],MATCH(tblGem[[#This Row],[Plaats]],tblGemProv[Gemeentenaam],0))</f>
        <v>86115</v>
      </c>
      <c r="J2641" s="69">
        <f>tblGem[[#This Row],[Aantal]]/INDEX($N$5:$N$16,MATCH(tblGem[[#This Row],[Prov]],$M$5:$M$16,0))*100000</f>
        <v>1.1793714224590717</v>
      </c>
      <c r="K2641" s="69">
        <f>tblGem[[#This Row],[Aantal]]/tblGem[[#This Row],[Inwoners]]*100000</f>
        <v>49.933228821924168</v>
      </c>
    </row>
    <row r="2642" spans="2:11" x14ac:dyDescent="0.3">
      <c r="B2642" s="63">
        <v>43916</v>
      </c>
      <c r="C2642" s="66" t="s">
        <v>147</v>
      </c>
      <c r="D2642" s="65">
        <v>22.9</v>
      </c>
      <c r="E2642" s="66">
        <v>8</v>
      </c>
      <c r="F2642" s="79">
        <f>tblGem[[#This Row],[Aantal]]-SUMIFS(tblGem[Aantal],tblGem[Datum],tblGem[[#This Row],[Datum]]-1,tblGem[Plaats],tblGem[[#This Row],[Plaats]])</f>
        <v>2</v>
      </c>
      <c r="G2642" s="59" t="str">
        <f>INDEX(tblGemProv[Grootte],MATCH(tblGem[[#This Row],[Plaats]],tblGemProv[Gemeentenaam],0))</f>
        <v>Klein</v>
      </c>
      <c r="H2642" s="59" t="str">
        <f>INDEX(tblGemProv[Provincie],MATCH(tblGem[[#This Row],[Plaats]],tblGemProv[Gemeentenaam],0))</f>
        <v>Overijssel</v>
      </c>
      <c r="I2642" s="68">
        <f>INDEX(tblGemProv[InwonerAantal],MATCH(tblGem[[#This Row],[Plaats]],tblGemProv[Gemeentenaam],0))</f>
        <v>34930</v>
      </c>
      <c r="J2642" s="69">
        <f>tblGem[[#This Row],[Aantal]]/INDEX($N$5:$N$16,MATCH(tblGem[[#This Row],[Prov]],$M$5:$M$16,0))*100000</f>
        <v>0.69474538016032983</v>
      </c>
      <c r="K2642" s="69">
        <f>tblGem[[#This Row],[Aantal]]/tblGem[[#This Row],[Inwoners]]*100000</f>
        <v>22.902948754652162</v>
      </c>
    </row>
    <row r="2643" spans="2:11" x14ac:dyDescent="0.3">
      <c r="B2643" s="63">
        <v>43916</v>
      </c>
      <c r="C2643" s="66" t="s">
        <v>148</v>
      </c>
      <c r="D2643" s="65">
        <v>29.3</v>
      </c>
      <c r="E2643" s="66">
        <v>14</v>
      </c>
      <c r="F2643" s="79">
        <f>tblGem[[#This Row],[Aantal]]-SUMIFS(tblGem[Aantal],tblGem[Datum],tblGem[[#This Row],[Datum]]-1,tblGem[Plaats],tblGem[[#This Row],[Plaats]])</f>
        <v>4</v>
      </c>
      <c r="G2643" s="59" t="str">
        <f>INDEX(tblGemProv[Grootte],MATCH(tblGem[[#This Row],[Plaats]],tblGemProv[Gemeentenaam],0))</f>
        <v>Klein</v>
      </c>
      <c r="H2643" s="59" t="str">
        <f>INDEX(tblGemProv[Provincie],MATCH(tblGem[[#This Row],[Plaats]],tblGemProv[Gemeentenaam],0))</f>
        <v>Noord-Holland</v>
      </c>
      <c r="I2643" s="68">
        <f>INDEX(tblGemProv[InwonerAantal],MATCH(tblGem[[#This Row],[Plaats]],tblGemProv[Gemeentenaam],0))</f>
        <v>47681</v>
      </c>
      <c r="J2643" s="69">
        <f>tblGem[[#This Row],[Aantal]]/INDEX($N$5:$N$16,MATCH(tblGem[[#This Row],[Prov]],$M$5:$M$16,0))*100000</f>
        <v>0.49449311277056723</v>
      </c>
      <c r="K2643" s="69">
        <f>tblGem[[#This Row],[Aantal]]/tblGem[[#This Row],[Inwoners]]*100000</f>
        <v>29.361800297812543</v>
      </c>
    </row>
    <row r="2644" spans="2:11" x14ac:dyDescent="0.3">
      <c r="B2644" s="63">
        <v>43916</v>
      </c>
      <c r="C2644" s="66" t="s">
        <v>149</v>
      </c>
      <c r="D2644" s="65">
        <v>12.6</v>
      </c>
      <c r="E2644" s="66">
        <v>7</v>
      </c>
      <c r="F2644" s="79">
        <f>tblGem[[#This Row],[Aantal]]-SUMIFS(tblGem[Aantal],tblGem[Datum],tblGem[[#This Row],[Datum]]-1,tblGem[Plaats],tblGem[[#This Row],[Plaats]])</f>
        <v>0</v>
      </c>
      <c r="G2644" s="59" t="str">
        <f>INDEX(tblGemProv[Grootte],MATCH(tblGem[[#This Row],[Plaats]],tblGemProv[Gemeentenaam],0))</f>
        <v>Middelgroot</v>
      </c>
      <c r="H2644" s="59" t="str">
        <f>INDEX(tblGemProv[Provincie],MATCH(tblGem[[#This Row],[Plaats]],tblGemProv[Gemeentenaam],0))</f>
        <v>Drenthe</v>
      </c>
      <c r="I2644" s="68">
        <f>INDEX(tblGemProv[InwonerAantal],MATCH(tblGem[[#This Row],[Plaats]],tblGemProv[Gemeentenaam],0))</f>
        <v>55677</v>
      </c>
      <c r="J2644" s="69">
        <f>tblGem[[#This Row],[Aantal]]/INDEX($N$5:$N$16,MATCH(tblGem[[#This Row],[Prov]],$M$5:$M$16,0))*100000</f>
        <v>1.4224751066856329</v>
      </c>
      <c r="K2644" s="69">
        <f>tblGem[[#This Row],[Aantal]]/tblGem[[#This Row],[Inwoners]]*100000</f>
        <v>12.572516478976956</v>
      </c>
    </row>
    <row r="2645" spans="2:11" x14ac:dyDescent="0.3">
      <c r="B2645" s="63">
        <v>43916</v>
      </c>
      <c r="C2645" s="66" t="s">
        <v>150</v>
      </c>
      <c r="D2645" s="65">
        <v>20.5</v>
      </c>
      <c r="E2645" s="66">
        <v>15</v>
      </c>
      <c r="F2645" s="79">
        <f>tblGem[[#This Row],[Aantal]]-SUMIFS(tblGem[Aantal],tblGem[Datum],tblGem[[#This Row],[Datum]]-1,tblGem[Plaats],tblGem[[#This Row],[Plaats]])</f>
        <v>1</v>
      </c>
      <c r="G2645" s="59" t="str">
        <f>INDEX(tblGemProv[Grootte],MATCH(tblGem[[#This Row],[Plaats]],tblGemProv[Gemeentenaam],0))</f>
        <v>Middelgroot</v>
      </c>
      <c r="H2645" s="59" t="str">
        <f>INDEX(tblGemProv[Provincie],MATCH(tblGem[[#This Row],[Plaats]],tblGemProv[Gemeentenaam],0))</f>
        <v>Noord-Holland</v>
      </c>
      <c r="I2645" s="68">
        <f>INDEX(tblGemProv[InwonerAantal],MATCH(tblGem[[#This Row],[Plaats]],tblGemProv[Gemeentenaam],0))</f>
        <v>72806</v>
      </c>
      <c r="J2645" s="69">
        <f>tblGem[[#This Row],[Aantal]]/INDEX($N$5:$N$16,MATCH(tblGem[[#This Row],[Prov]],$M$5:$M$16,0))*100000</f>
        <v>0.52981404939703636</v>
      </c>
      <c r="K2645" s="69">
        <f>tblGem[[#This Row],[Aantal]]/tblGem[[#This Row],[Inwoners]]*100000</f>
        <v>20.60269757986979</v>
      </c>
    </row>
    <row r="2646" spans="2:11" x14ac:dyDescent="0.3">
      <c r="B2646" s="63">
        <v>43916</v>
      </c>
      <c r="C2646" s="66" t="s">
        <v>151</v>
      </c>
      <c r="D2646" s="65">
        <v>47.3</v>
      </c>
      <c r="E2646" s="66">
        <v>20</v>
      </c>
      <c r="F2646" s="79">
        <f>tblGem[[#This Row],[Aantal]]-SUMIFS(tblGem[Aantal],tblGem[Datum],tblGem[[#This Row],[Datum]]-1,tblGem[Plaats],tblGem[[#This Row],[Plaats]])</f>
        <v>2</v>
      </c>
      <c r="G2646" s="59" t="str">
        <f>INDEX(tblGemProv[Grootte],MATCH(tblGem[[#This Row],[Plaats]],tblGemProv[Gemeentenaam],0))</f>
        <v>Klein</v>
      </c>
      <c r="H2646" s="59" t="str">
        <f>INDEX(tblGemProv[Provincie],MATCH(tblGem[[#This Row],[Plaats]],tblGemProv[Gemeentenaam],0))</f>
        <v>Limburg</v>
      </c>
      <c r="I2646" s="68">
        <f>INDEX(tblGemProv[InwonerAantal],MATCH(tblGem[[#This Row],[Plaats]],tblGemProv[Gemeentenaam],0))</f>
        <v>42271</v>
      </c>
      <c r="J2646" s="69">
        <f>tblGem[[#This Row],[Aantal]]/INDEX($N$5:$N$16,MATCH(tblGem[[#This Row],[Prov]],$M$5:$M$16,0))*100000</f>
        <v>1.7901929648996866</v>
      </c>
      <c r="K2646" s="69">
        <f>tblGem[[#This Row],[Aantal]]/tblGem[[#This Row],[Inwoners]]*100000</f>
        <v>47.313761207447186</v>
      </c>
    </row>
    <row r="2647" spans="2:11" x14ac:dyDescent="0.3">
      <c r="B2647" s="63">
        <v>43916</v>
      </c>
      <c r="C2647" s="66" t="s">
        <v>152</v>
      </c>
      <c r="D2647" s="65">
        <v>86.2</v>
      </c>
      <c r="E2647" s="66">
        <v>43</v>
      </c>
      <c r="F2647" s="79">
        <f>tblGem[[#This Row],[Aantal]]-SUMIFS(tblGem[Aantal],tblGem[Datum],tblGem[[#This Row],[Datum]]-1,tblGem[Plaats],tblGem[[#This Row],[Plaats]])</f>
        <v>6</v>
      </c>
      <c r="G2647" s="59" t="str">
        <f>INDEX(tblGemProv[Grootte],MATCH(tblGem[[#This Row],[Plaats]],tblGemProv[Gemeentenaam],0))</f>
        <v>Klein</v>
      </c>
      <c r="H2647" s="59" t="str">
        <f>INDEX(tblGemProv[Provincie],MATCH(tblGem[[#This Row],[Plaats]],tblGemProv[Gemeentenaam],0))</f>
        <v>Utrecht</v>
      </c>
      <c r="I2647" s="68">
        <f>INDEX(tblGemProv[InwonerAantal],MATCH(tblGem[[#This Row],[Plaats]],tblGemProv[Gemeentenaam],0))</f>
        <v>49579</v>
      </c>
      <c r="J2647" s="69">
        <f>tblGem[[#This Row],[Aantal]]/INDEX($N$5:$N$16,MATCH(tblGem[[#This Row],[Prov]],$M$5:$M$16,0))*100000</f>
        <v>3.2318239963683313</v>
      </c>
      <c r="K2647" s="69">
        <f>tblGem[[#This Row],[Aantal]]/tblGem[[#This Row],[Inwoners]]*100000</f>
        <v>86.730268863833473</v>
      </c>
    </row>
    <row r="2648" spans="2:11" x14ac:dyDescent="0.3">
      <c r="B2648" s="63">
        <v>43916</v>
      </c>
      <c r="C2648" s="66" t="s">
        <v>153</v>
      </c>
      <c r="D2648" s="65">
        <v>19.399999999999999</v>
      </c>
      <c r="E2648" s="66">
        <v>8</v>
      </c>
      <c r="F2648" s="79">
        <f>tblGem[[#This Row],[Aantal]]-SUMIFS(tblGem[Aantal],tblGem[Datum],tblGem[[#This Row],[Datum]]-1,tblGem[Plaats],tblGem[[#This Row],[Plaats]])</f>
        <v>1</v>
      </c>
      <c r="G2648" s="59" t="str">
        <f>INDEX(tblGemProv[Grootte],MATCH(tblGem[[#This Row],[Plaats]],tblGemProv[Gemeentenaam],0))</f>
        <v>Klein</v>
      </c>
      <c r="H2648" s="59" t="str">
        <f>INDEX(tblGemProv[Provincie],MATCH(tblGem[[#This Row],[Plaats]],tblGemProv[Gemeentenaam],0))</f>
        <v>Noord-Holland</v>
      </c>
      <c r="I2648" s="68">
        <f>INDEX(tblGemProv[InwonerAantal],MATCH(tblGem[[#This Row],[Plaats]],tblGemProv[Gemeentenaam],0))</f>
        <v>41369</v>
      </c>
      <c r="J2648" s="69">
        <f>tblGem[[#This Row],[Aantal]]/INDEX($N$5:$N$16,MATCH(tblGem[[#This Row],[Prov]],$M$5:$M$16,0))*100000</f>
        <v>0.28256749301175271</v>
      </c>
      <c r="K2648" s="69">
        <f>tblGem[[#This Row],[Aantal]]/tblGem[[#This Row],[Inwoners]]*100000</f>
        <v>19.338151756145905</v>
      </c>
    </row>
    <row r="2649" spans="2:11" x14ac:dyDescent="0.3">
      <c r="B2649" s="63">
        <v>43916</v>
      </c>
      <c r="C2649" s="66" t="s">
        <v>154</v>
      </c>
      <c r="D2649" s="65">
        <v>3.6</v>
      </c>
      <c r="E2649" s="66">
        <v>1</v>
      </c>
      <c r="F2649" s="79">
        <f>tblGem[[#This Row],[Aantal]]-SUMIFS(tblGem[Aantal],tblGem[Datum],tblGem[[#This Row],[Datum]]-1,tblGem[Plaats],tblGem[[#This Row],[Plaats]])</f>
        <v>0</v>
      </c>
      <c r="G2649" s="59" t="str">
        <f>INDEX(tblGemProv[Grootte],MATCH(tblGem[[#This Row],[Plaats]],tblGemProv[Gemeentenaam],0))</f>
        <v>Klein</v>
      </c>
      <c r="H2649" s="59" t="str">
        <f>INDEX(tblGemProv[Provincie],MATCH(tblGem[[#This Row],[Plaats]],tblGemProv[Gemeentenaam],0))</f>
        <v>Zeeland</v>
      </c>
      <c r="I2649" s="68">
        <f>INDEX(tblGemProv[InwonerAantal],MATCH(tblGem[[#This Row],[Plaats]],tblGemProv[Gemeentenaam],0))</f>
        <v>27472</v>
      </c>
      <c r="J2649" s="69">
        <f>tblGem[[#This Row],[Aantal]]/INDEX($N$5:$N$16,MATCH(tblGem[[#This Row],[Prov]],$M$5:$M$16,0))*100000</f>
        <v>0.26157194274713313</v>
      </c>
      <c r="K2649" s="69">
        <f>tblGem[[#This Row],[Aantal]]/tblGem[[#This Row],[Inwoners]]*100000</f>
        <v>3.6400698893418757</v>
      </c>
    </row>
    <row r="2650" spans="2:11" x14ac:dyDescent="0.3">
      <c r="B2650" s="63">
        <v>43916</v>
      </c>
      <c r="C2650" s="66" t="s">
        <v>155</v>
      </c>
      <c r="D2650" s="65">
        <v>67.3</v>
      </c>
      <c r="E2650" s="66">
        <v>23</v>
      </c>
      <c r="F2650" s="79">
        <f>tblGem[[#This Row],[Aantal]]-SUMIFS(tblGem[Aantal],tblGem[Datum],tblGem[[#This Row],[Datum]]-1,tblGem[Plaats],tblGem[[#This Row],[Plaats]])</f>
        <v>5</v>
      </c>
      <c r="G2650" s="59" t="str">
        <f>INDEX(tblGemProv[Grootte],MATCH(tblGem[[#This Row],[Plaats]],tblGemProv[Gemeentenaam],0))</f>
        <v>Klein</v>
      </c>
      <c r="H2650" s="59" t="str">
        <f>INDEX(tblGemProv[Provincie],MATCH(tblGem[[#This Row],[Plaats]],tblGemProv[Gemeentenaam],0))</f>
        <v>Utrecht</v>
      </c>
      <c r="I2650" s="68">
        <f>INDEX(tblGemProv[InwonerAantal],MATCH(tblGem[[#This Row],[Plaats]],tblGemProv[Gemeentenaam],0))</f>
        <v>34302</v>
      </c>
      <c r="J2650" s="69">
        <f>tblGem[[#This Row],[Aantal]]/INDEX($N$5:$N$16,MATCH(tblGem[[#This Row],[Prov]],$M$5:$M$16,0))*100000</f>
        <v>1.7286500445691075</v>
      </c>
      <c r="K2650" s="69">
        <f>tblGem[[#This Row],[Aantal]]/tblGem[[#This Row],[Inwoners]]*100000</f>
        <v>67.051483878491055</v>
      </c>
    </row>
    <row r="2651" spans="2:11" x14ac:dyDescent="0.3">
      <c r="B2651" s="63">
        <v>43916</v>
      </c>
      <c r="C2651" s="66" t="s">
        <v>156</v>
      </c>
      <c r="D2651" s="65">
        <v>18.600000000000001</v>
      </c>
      <c r="E2651" s="66">
        <v>5</v>
      </c>
      <c r="F2651" s="79">
        <f>tblGem[[#This Row],[Aantal]]-SUMIFS(tblGem[Aantal],tblGem[Datum],tblGem[[#This Row],[Datum]]-1,tblGem[Plaats],tblGem[[#This Row],[Plaats]])</f>
        <v>0</v>
      </c>
      <c r="G2651" s="59" t="str">
        <f>INDEX(tblGemProv[Grootte],MATCH(tblGem[[#This Row],[Plaats]],tblGemProv[Gemeentenaam],0))</f>
        <v>Klein</v>
      </c>
      <c r="H2651" s="59" t="str">
        <f>INDEX(tblGemProv[Provincie],MATCH(tblGem[[#This Row],[Plaats]],tblGemProv[Gemeentenaam],0))</f>
        <v>Zuid-Holland</v>
      </c>
      <c r="I2651" s="68">
        <f>INDEX(tblGemProv[InwonerAantal],MATCH(tblGem[[#This Row],[Plaats]],tblGemProv[Gemeentenaam],0))</f>
        <v>26625</v>
      </c>
      <c r="J2651" s="69">
        <f>tblGem[[#This Row],[Aantal]]/INDEX($N$5:$N$16,MATCH(tblGem[[#This Row],[Prov]],$M$5:$M$16,0))*100000</f>
        <v>0.13713621191384553</v>
      </c>
      <c r="K2651" s="69">
        <f>tblGem[[#This Row],[Aantal]]/tblGem[[#This Row],[Inwoners]]*100000</f>
        <v>18.779342723004696</v>
      </c>
    </row>
    <row r="2652" spans="2:11" x14ac:dyDescent="0.3">
      <c r="B2652" s="63">
        <v>43916</v>
      </c>
      <c r="C2652" s="66" t="s">
        <v>157</v>
      </c>
      <c r="D2652" s="65">
        <v>76.2</v>
      </c>
      <c r="E2652" s="66">
        <v>41</v>
      </c>
      <c r="F2652" s="79">
        <f>tblGem[[#This Row],[Aantal]]-SUMIFS(tblGem[Aantal],tblGem[Datum],tblGem[[#This Row],[Datum]]-1,tblGem[Plaats],tblGem[[#This Row],[Plaats]])</f>
        <v>11</v>
      </c>
      <c r="G2652" s="59" t="str">
        <f>INDEX(tblGemProv[Grootte],MATCH(tblGem[[#This Row],[Plaats]],tblGemProv[Gemeentenaam],0))</f>
        <v>Middelgroot</v>
      </c>
      <c r="H2652" s="59" t="str">
        <f>INDEX(tblGemProv[Provincie],MATCH(tblGem[[#This Row],[Plaats]],tblGemProv[Gemeentenaam],0))</f>
        <v>Overijssel</v>
      </c>
      <c r="I2652" s="68">
        <f>INDEX(tblGemProv[InwonerAantal],MATCH(tblGem[[#This Row],[Plaats]],tblGemProv[Gemeentenaam],0))</f>
        <v>53259</v>
      </c>
      <c r="J2652" s="69">
        <f>tblGem[[#This Row],[Aantal]]/INDEX($N$5:$N$16,MATCH(tblGem[[#This Row],[Prov]],$M$5:$M$16,0))*100000</f>
        <v>3.5605700733216903</v>
      </c>
      <c r="K2652" s="69">
        <f>tblGem[[#This Row],[Aantal]]/tblGem[[#This Row],[Inwoners]]*100000</f>
        <v>76.982294072363345</v>
      </c>
    </row>
    <row r="2653" spans="2:11" x14ac:dyDescent="0.3">
      <c r="B2653" s="63">
        <v>43916</v>
      </c>
      <c r="C2653" s="66" t="s">
        <v>158</v>
      </c>
      <c r="D2653" s="65">
        <v>15.6</v>
      </c>
      <c r="E2653" s="66">
        <v>2</v>
      </c>
      <c r="F2653" s="79">
        <f>tblGem[[#This Row],[Aantal]]-SUMIFS(tblGem[Aantal],tblGem[Datum],tblGem[[#This Row],[Datum]]-1,tblGem[Plaats],tblGem[[#This Row],[Plaats]])</f>
        <v>0</v>
      </c>
      <c r="G2653" s="59" t="str">
        <f>INDEX(tblGemProv[Grootte],MATCH(tblGem[[#This Row],[Plaats]],tblGemProv[Gemeentenaam],0))</f>
        <v>Klein</v>
      </c>
      <c r="H2653" s="59" t="str">
        <f>INDEX(tblGemProv[Provincie],MATCH(tblGem[[#This Row],[Plaats]],tblGemProv[Gemeentenaam],0))</f>
        <v>Zeeland</v>
      </c>
      <c r="I2653" s="68">
        <f>INDEX(tblGemProv[InwonerAantal],MATCH(tblGem[[#This Row],[Plaats]],tblGemProv[Gemeentenaam],0))</f>
        <v>12720</v>
      </c>
      <c r="J2653" s="69">
        <f>tblGem[[#This Row],[Aantal]]/INDEX($N$5:$N$16,MATCH(tblGem[[#This Row],[Prov]],$M$5:$M$16,0))*100000</f>
        <v>0.52314388549426627</v>
      </c>
      <c r="K2653" s="69">
        <f>tblGem[[#This Row],[Aantal]]/tblGem[[#This Row],[Inwoners]]*100000</f>
        <v>15.723270440251572</v>
      </c>
    </row>
    <row r="2654" spans="2:11" x14ac:dyDescent="0.3">
      <c r="B2654" s="63">
        <v>43916</v>
      </c>
      <c r="C2654" s="66" t="s">
        <v>159</v>
      </c>
      <c r="D2654" s="65">
        <v>15.3</v>
      </c>
      <c r="E2654" s="66">
        <v>10</v>
      </c>
      <c r="F2654" s="79">
        <f>tblGem[[#This Row],[Aantal]]-SUMIFS(tblGem[Aantal],tblGem[Datum],tblGem[[#This Row],[Datum]]-1,tblGem[Plaats],tblGem[[#This Row],[Plaats]])</f>
        <v>3</v>
      </c>
      <c r="G2654" s="59" t="str">
        <f>INDEX(tblGemProv[Grootte],MATCH(tblGem[[#This Row],[Plaats]],tblGemProv[Gemeentenaam],0))</f>
        <v>Middelgroot</v>
      </c>
      <c r="H2654" s="59" t="str">
        <f>INDEX(tblGemProv[Provincie],MATCH(tblGem[[#This Row],[Plaats]],tblGemProv[Gemeentenaam],0))</f>
        <v>Zuid-Holland</v>
      </c>
      <c r="I2654" s="68">
        <f>INDEX(tblGemProv[InwonerAantal],MATCH(tblGem[[#This Row],[Plaats]],tblGemProv[Gemeentenaam],0))</f>
        <v>64956</v>
      </c>
      <c r="J2654" s="69">
        <f>tblGem[[#This Row],[Aantal]]/INDEX($N$5:$N$16,MATCH(tblGem[[#This Row],[Prov]],$M$5:$M$16,0))*100000</f>
        <v>0.27427242382769107</v>
      </c>
      <c r="K2654" s="69">
        <f>tblGem[[#This Row],[Aantal]]/tblGem[[#This Row],[Inwoners]]*100000</f>
        <v>15.395036640187204</v>
      </c>
    </row>
    <row r="2655" spans="2:11" x14ac:dyDescent="0.3">
      <c r="B2655" s="63">
        <v>43916</v>
      </c>
      <c r="C2655" s="66" t="s">
        <v>160</v>
      </c>
      <c r="D2655" s="65">
        <v>57</v>
      </c>
      <c r="E2655" s="66">
        <v>26</v>
      </c>
      <c r="F2655" s="79">
        <f>tblGem[[#This Row],[Aantal]]-SUMIFS(tblGem[Aantal],tblGem[Datum],tblGem[[#This Row],[Datum]]-1,tblGem[Plaats],tblGem[[#This Row],[Plaats]])</f>
        <v>5</v>
      </c>
      <c r="G2655" s="59" t="str">
        <f>INDEX(tblGemProv[Grootte],MATCH(tblGem[[#This Row],[Plaats]],tblGemProv[Gemeentenaam],0))</f>
        <v>Klein</v>
      </c>
      <c r="H2655" s="59" t="str">
        <f>INDEX(tblGemProv[Provincie],MATCH(tblGem[[#This Row],[Plaats]],tblGemProv[Gemeentenaam],0))</f>
        <v>Limburg</v>
      </c>
      <c r="I2655" s="68">
        <f>INDEX(tblGemProv[InwonerAantal],MATCH(tblGem[[#This Row],[Plaats]],tblGemProv[Gemeentenaam],0))</f>
        <v>45823</v>
      </c>
      <c r="J2655" s="69">
        <f>tblGem[[#This Row],[Aantal]]/INDEX($N$5:$N$16,MATCH(tblGem[[#This Row],[Prov]],$M$5:$M$16,0))*100000</f>
        <v>2.3272508543695922</v>
      </c>
      <c r="K2655" s="69">
        <f>tblGem[[#This Row],[Aantal]]/tblGem[[#This Row],[Inwoners]]*100000</f>
        <v>56.740065032843773</v>
      </c>
    </row>
    <row r="2656" spans="2:11" x14ac:dyDescent="0.3">
      <c r="B2656" s="63">
        <v>43916</v>
      </c>
      <c r="C2656" s="66" t="s">
        <v>161</v>
      </c>
      <c r="D2656" s="65">
        <v>26.4</v>
      </c>
      <c r="E2656" s="66">
        <v>6</v>
      </c>
      <c r="F2656" s="79">
        <f>tblGem[[#This Row],[Aantal]]-SUMIFS(tblGem[Aantal],tblGem[Datum],tblGem[[#This Row],[Datum]]-1,tblGem[Plaats],tblGem[[#This Row],[Plaats]])</f>
        <v>1</v>
      </c>
      <c r="G2656" s="59" t="str">
        <f>INDEX(tblGemProv[Grootte],MATCH(tblGem[[#This Row],[Plaats]],tblGemProv[Gemeentenaam],0))</f>
        <v>Klein</v>
      </c>
      <c r="H2656" s="59" t="str">
        <f>INDEX(tblGemProv[Provincie],MATCH(tblGem[[#This Row],[Plaats]],tblGemProv[Gemeentenaam],0))</f>
        <v>Noord-Holland</v>
      </c>
      <c r="I2656" s="68">
        <f>INDEX(tblGemProv[InwonerAantal],MATCH(tblGem[[#This Row],[Plaats]],tblGemProv[Gemeentenaam],0))</f>
        <v>22659</v>
      </c>
      <c r="J2656" s="69">
        <f>tblGem[[#This Row],[Aantal]]/INDEX($N$5:$N$16,MATCH(tblGem[[#This Row],[Prov]],$M$5:$M$16,0))*100000</f>
        <v>0.21192561975881449</v>
      </c>
      <c r="K2656" s="69">
        <f>tblGem[[#This Row],[Aantal]]/tblGem[[#This Row],[Inwoners]]*100000</f>
        <v>26.479544551833708</v>
      </c>
    </row>
    <row r="2657" spans="2:11" x14ac:dyDescent="0.3">
      <c r="B2657" s="63">
        <v>43916</v>
      </c>
      <c r="C2657" s="66" t="s">
        <v>162</v>
      </c>
      <c r="D2657" s="65">
        <v>23.8</v>
      </c>
      <c r="E2657" s="66">
        <v>7</v>
      </c>
      <c r="F2657" s="79">
        <f>tblGem[[#This Row],[Aantal]]-SUMIFS(tblGem[Aantal],tblGem[Datum],tblGem[[#This Row],[Datum]]-1,tblGem[Plaats],tblGem[[#This Row],[Plaats]])</f>
        <v>1</v>
      </c>
      <c r="G2657" s="59" t="str">
        <f>INDEX(tblGemProv[Grootte],MATCH(tblGem[[#This Row],[Plaats]],tblGemProv[Gemeentenaam],0))</f>
        <v>Klein</v>
      </c>
      <c r="H2657" s="59" t="str">
        <f>INDEX(tblGemProv[Provincie],MATCH(tblGem[[#This Row],[Plaats]],tblGemProv[Gemeentenaam],0))</f>
        <v>Zuid-Holland</v>
      </c>
      <c r="I2657" s="68">
        <f>INDEX(tblGemProv[InwonerAantal],MATCH(tblGem[[#This Row],[Plaats]],tblGemProv[Gemeentenaam],0))</f>
        <v>29306</v>
      </c>
      <c r="J2657" s="69">
        <f>tblGem[[#This Row],[Aantal]]/INDEX($N$5:$N$16,MATCH(tblGem[[#This Row],[Prov]],$M$5:$M$16,0))*100000</f>
        <v>0.19199069667938376</v>
      </c>
      <c r="K2657" s="69">
        <f>tblGem[[#This Row],[Aantal]]/tblGem[[#This Row],[Inwoners]]*100000</f>
        <v>23.885893673650447</v>
      </c>
    </row>
    <row r="2658" spans="2:11" x14ac:dyDescent="0.3">
      <c r="B2658" s="63">
        <v>43916</v>
      </c>
      <c r="C2658" s="66" t="s">
        <v>163</v>
      </c>
      <c r="D2658" s="65">
        <v>33.9</v>
      </c>
      <c r="E2658" s="66">
        <v>19</v>
      </c>
      <c r="F2658" s="79">
        <f>tblGem[[#This Row],[Aantal]]-SUMIFS(tblGem[Aantal],tblGem[Datum],tblGem[[#This Row],[Datum]]-1,tblGem[Plaats],tblGem[[#This Row],[Plaats]])</f>
        <v>3</v>
      </c>
      <c r="G2658" s="59" t="str">
        <f>INDEX(tblGemProv[Grootte],MATCH(tblGem[[#This Row],[Plaats]],tblGemProv[Gemeentenaam],0))</f>
        <v>Middelgroot</v>
      </c>
      <c r="H2658" s="59" t="str">
        <f>INDEX(tblGemProv[Provincie],MATCH(tblGem[[#This Row],[Plaats]],tblGemProv[Gemeentenaam],0))</f>
        <v>Zuid-Holland</v>
      </c>
      <c r="I2658" s="68">
        <f>INDEX(tblGemProv[InwonerAantal],MATCH(tblGem[[#This Row],[Plaats]],tblGemProv[Gemeentenaam],0))</f>
        <v>55644</v>
      </c>
      <c r="J2658" s="69">
        <f>tblGem[[#This Row],[Aantal]]/INDEX($N$5:$N$16,MATCH(tblGem[[#This Row],[Prov]],$M$5:$M$16,0))*100000</f>
        <v>0.52111760527261308</v>
      </c>
      <c r="K2658" s="69">
        <f>tblGem[[#This Row],[Aantal]]/tblGem[[#This Row],[Inwoners]]*100000</f>
        <v>34.145640140895694</v>
      </c>
    </row>
    <row r="2659" spans="2:11" x14ac:dyDescent="0.3">
      <c r="B2659" s="63">
        <v>43916</v>
      </c>
      <c r="C2659" s="66" t="s">
        <v>164</v>
      </c>
      <c r="D2659" s="65">
        <v>107.5</v>
      </c>
      <c r="E2659" s="66">
        <v>24</v>
      </c>
      <c r="F2659" s="79">
        <f>tblGem[[#This Row],[Aantal]]-SUMIFS(tblGem[Aantal],tblGem[Datum],tblGem[[#This Row],[Datum]]-1,tblGem[Plaats],tblGem[[#This Row],[Plaats]])</f>
        <v>5</v>
      </c>
      <c r="G2659" s="59" t="str">
        <f>INDEX(tblGemProv[Grootte],MATCH(tblGem[[#This Row],[Plaats]],tblGemProv[Gemeentenaam],0))</f>
        <v>Klein</v>
      </c>
      <c r="H2659" s="59" t="str">
        <f>INDEX(tblGemProv[Provincie],MATCH(tblGem[[#This Row],[Plaats]],tblGemProv[Gemeentenaam],0))</f>
        <v>Noord-Brabant</v>
      </c>
      <c r="I2659" s="68">
        <f>INDEX(tblGemProv[InwonerAantal],MATCH(tblGem[[#This Row],[Plaats]],tblGemProv[Gemeentenaam],0))</f>
        <v>22158</v>
      </c>
      <c r="J2659" s="69">
        <f>tblGem[[#This Row],[Aantal]]/INDEX($N$5:$N$16,MATCH(tblGem[[#This Row],[Prov]],$M$5:$M$16,0))*100000</f>
        <v>0.94925969609450822</v>
      </c>
      <c r="K2659" s="69">
        <f>tblGem[[#This Row],[Aantal]]/tblGem[[#This Row],[Inwoners]]*100000</f>
        <v>108.3130246412131</v>
      </c>
    </row>
    <row r="2660" spans="2:11" x14ac:dyDescent="0.3">
      <c r="B2660" s="63">
        <v>43916</v>
      </c>
      <c r="C2660" s="66" t="s">
        <v>165</v>
      </c>
      <c r="D2660" s="65">
        <v>218.9</v>
      </c>
      <c r="E2660" s="66">
        <v>34</v>
      </c>
      <c r="F2660" s="79">
        <f>tblGem[[#This Row],[Aantal]]-SUMIFS(tblGem[Aantal],tblGem[Datum],tblGem[[#This Row],[Datum]]-1,tblGem[Plaats],tblGem[[#This Row],[Plaats]])</f>
        <v>9</v>
      </c>
      <c r="G2660" s="59" t="str">
        <f>INDEX(tblGemProv[Grootte],MATCH(tblGem[[#This Row],[Plaats]],tblGemProv[Gemeentenaam],0))</f>
        <v>Klein</v>
      </c>
      <c r="H2660" s="59" t="str">
        <f>INDEX(tblGemProv[Provincie],MATCH(tblGem[[#This Row],[Plaats]],tblGemProv[Gemeentenaam],0))</f>
        <v>Noord-Brabant</v>
      </c>
      <c r="I2660" s="68">
        <f>INDEX(tblGemProv[InwonerAantal],MATCH(tblGem[[#This Row],[Plaats]],tblGemProv[Gemeentenaam],0))</f>
        <v>15332</v>
      </c>
      <c r="J2660" s="69">
        <f>tblGem[[#This Row],[Aantal]]/INDEX($N$5:$N$16,MATCH(tblGem[[#This Row],[Prov]],$M$5:$M$16,0))*100000</f>
        <v>1.34478456946722</v>
      </c>
      <c r="K2660" s="69">
        <f>tblGem[[#This Row],[Aantal]]/tblGem[[#This Row],[Inwoners]]*100000</f>
        <v>221.75841377511091</v>
      </c>
    </row>
    <row r="2661" spans="2:11" x14ac:dyDescent="0.3">
      <c r="B2661" s="63">
        <v>43916</v>
      </c>
      <c r="C2661" s="66" t="s">
        <v>166</v>
      </c>
      <c r="D2661" s="65">
        <v>66.5</v>
      </c>
      <c r="E2661" s="66">
        <v>25</v>
      </c>
      <c r="F2661" s="79">
        <f>tblGem[[#This Row],[Aantal]]-SUMIFS(tblGem[Aantal],tblGem[Datum],tblGem[[#This Row],[Datum]]-1,tblGem[Plaats],tblGem[[#This Row],[Plaats]])</f>
        <v>4</v>
      </c>
      <c r="G2661" s="59" t="str">
        <f>INDEX(tblGemProv[Grootte],MATCH(tblGem[[#This Row],[Plaats]],tblGemProv[Gemeentenaam],0))</f>
        <v>Klein</v>
      </c>
      <c r="H2661" s="59" t="str">
        <f>INDEX(tblGemProv[Provincie],MATCH(tblGem[[#This Row],[Plaats]],tblGemProv[Gemeentenaam],0))</f>
        <v>Limburg</v>
      </c>
      <c r="I2661" s="68">
        <f>INDEX(tblGemProv[InwonerAantal],MATCH(tblGem[[#This Row],[Plaats]],tblGemProv[Gemeentenaam],0))</f>
        <v>37612</v>
      </c>
      <c r="J2661" s="69">
        <f>tblGem[[#This Row],[Aantal]]/INDEX($N$5:$N$16,MATCH(tblGem[[#This Row],[Prov]],$M$5:$M$16,0))*100000</f>
        <v>2.2377412061246083</v>
      </c>
      <c r="K2661" s="69">
        <f>tblGem[[#This Row],[Aantal]]/tblGem[[#This Row],[Inwoners]]*100000</f>
        <v>66.468148463256412</v>
      </c>
    </row>
    <row r="2662" spans="2:11" x14ac:dyDescent="0.3">
      <c r="B2662" s="63">
        <v>43916</v>
      </c>
      <c r="C2662" s="66" t="s">
        <v>167</v>
      </c>
      <c r="D2662" s="65">
        <v>60.9</v>
      </c>
      <c r="E2662" s="66">
        <v>7</v>
      </c>
      <c r="F2662" s="79">
        <f>tblGem[[#This Row],[Aantal]]-SUMIFS(tblGem[Aantal],tblGem[Datum],tblGem[[#This Row],[Datum]]-1,tblGem[Plaats],tblGem[[#This Row],[Plaats]])</f>
        <v>1</v>
      </c>
      <c r="G2662" s="59" t="str">
        <f>INDEX(tblGemProv[Grootte],MATCH(tblGem[[#This Row],[Plaats]],tblGemProv[Gemeentenaam],0))</f>
        <v>Klein</v>
      </c>
      <c r="H2662" s="59" t="str">
        <f>INDEX(tblGemProv[Provincie],MATCH(tblGem[[#This Row],[Plaats]],tblGemProv[Gemeentenaam],0))</f>
        <v>Noord-Holland</v>
      </c>
      <c r="I2662" s="68">
        <f>INDEX(tblGemProv[InwonerAantal],MATCH(tblGem[[#This Row],[Plaats]],tblGemProv[Gemeentenaam],0))</f>
        <v>11435</v>
      </c>
      <c r="J2662" s="69">
        <f>tblGem[[#This Row],[Aantal]]/INDEX($N$5:$N$16,MATCH(tblGem[[#This Row],[Prov]],$M$5:$M$16,0))*100000</f>
        <v>0.24724655638528362</v>
      </c>
      <c r="K2662" s="69">
        <f>tblGem[[#This Row],[Aantal]]/tblGem[[#This Row],[Inwoners]]*100000</f>
        <v>61.215566243987752</v>
      </c>
    </row>
    <row r="2663" spans="2:11" x14ac:dyDescent="0.3">
      <c r="B2663" s="63">
        <v>43916</v>
      </c>
      <c r="C2663" s="66" t="s">
        <v>168</v>
      </c>
      <c r="D2663" s="65">
        <v>46.4</v>
      </c>
      <c r="E2663" s="66">
        <v>13</v>
      </c>
      <c r="F2663" s="79">
        <f>tblGem[[#This Row],[Aantal]]-SUMIFS(tblGem[Aantal],tblGem[Datum],tblGem[[#This Row],[Datum]]-1,tblGem[Plaats],tblGem[[#This Row],[Plaats]])</f>
        <v>1</v>
      </c>
      <c r="G2663" s="59" t="str">
        <f>INDEX(tblGemProv[Grootte],MATCH(tblGem[[#This Row],[Plaats]],tblGemProv[Gemeentenaam],0))</f>
        <v>Klein</v>
      </c>
      <c r="H2663" s="59" t="str">
        <f>INDEX(tblGemProv[Provincie],MATCH(tblGem[[#This Row],[Plaats]],tblGemProv[Gemeentenaam],0))</f>
        <v>Noord-Holland</v>
      </c>
      <c r="I2663" s="68">
        <f>INDEX(tblGemProv[InwonerAantal],MATCH(tblGem[[#This Row],[Plaats]],tblGemProv[Gemeentenaam],0))</f>
        <v>27836</v>
      </c>
      <c r="J2663" s="69">
        <f>tblGem[[#This Row],[Aantal]]/INDEX($N$5:$N$16,MATCH(tblGem[[#This Row],[Prov]],$M$5:$M$16,0))*100000</f>
        <v>0.45917217614409817</v>
      </c>
      <c r="K2663" s="69">
        <f>tblGem[[#This Row],[Aantal]]/tblGem[[#This Row],[Inwoners]]*100000</f>
        <v>46.702112372467312</v>
      </c>
    </row>
    <row r="2664" spans="2:11" x14ac:dyDescent="0.3">
      <c r="B2664" s="63">
        <v>43916</v>
      </c>
      <c r="C2664" s="66" t="s">
        <v>169</v>
      </c>
      <c r="D2664" s="65">
        <v>45.5</v>
      </c>
      <c r="E2664" s="66">
        <v>28</v>
      </c>
      <c r="F2664" s="79">
        <f>tblGem[[#This Row],[Aantal]]-SUMIFS(tblGem[Aantal],tblGem[Datum],tblGem[[#This Row],[Datum]]-1,tblGem[Plaats],tblGem[[#This Row],[Plaats]])</f>
        <v>3</v>
      </c>
      <c r="G2664" s="59" t="str">
        <f>INDEX(tblGemProv[Grootte],MATCH(tblGem[[#This Row],[Plaats]],tblGemProv[Gemeentenaam],0))</f>
        <v>Middelgroot</v>
      </c>
      <c r="H2664" s="59" t="str">
        <f>INDEX(tblGemProv[Provincie],MATCH(tblGem[[#This Row],[Plaats]],tblGemProv[Gemeentenaam],0))</f>
        <v>Zuid-Holland</v>
      </c>
      <c r="I2664" s="68">
        <f>INDEX(tblGemProv[InwonerAantal],MATCH(tblGem[[#This Row],[Plaats]],tblGemProv[Gemeentenaam],0))</f>
        <v>61155</v>
      </c>
      <c r="J2664" s="69">
        <f>tblGem[[#This Row],[Aantal]]/INDEX($N$5:$N$16,MATCH(tblGem[[#This Row],[Prov]],$M$5:$M$16,0))*100000</f>
        <v>0.76796278671753504</v>
      </c>
      <c r="K2664" s="69">
        <f>tblGem[[#This Row],[Aantal]]/tblGem[[#This Row],[Inwoners]]*100000</f>
        <v>45.785299648434311</v>
      </c>
    </row>
    <row r="2665" spans="2:11" x14ac:dyDescent="0.3">
      <c r="B2665" s="63">
        <v>43916</v>
      </c>
      <c r="C2665" s="66" t="s">
        <v>170</v>
      </c>
      <c r="D2665" s="65">
        <v>44.7</v>
      </c>
      <c r="E2665" s="66">
        <v>5</v>
      </c>
      <c r="F2665" s="79">
        <f>tblGem[[#This Row],[Aantal]]-SUMIFS(tblGem[Aantal],tblGem[Datum],tblGem[[#This Row],[Datum]]-1,tblGem[Plaats],tblGem[[#This Row],[Plaats]])</f>
        <v>1</v>
      </c>
      <c r="G2665" s="59" t="str">
        <f>INDEX(tblGemProv[Grootte],MATCH(tblGem[[#This Row],[Plaats]],tblGemProv[Gemeentenaam],0))</f>
        <v>Klein</v>
      </c>
      <c r="H2665" s="59" t="str">
        <f>INDEX(tblGemProv[Provincie],MATCH(tblGem[[#This Row],[Plaats]],tblGemProv[Gemeentenaam],0))</f>
        <v>Noord-Holland</v>
      </c>
      <c r="I2665" s="68">
        <f>INDEX(tblGemProv[InwonerAantal],MATCH(tblGem[[#This Row],[Plaats]],tblGemProv[Gemeentenaam],0))</f>
        <v>11146</v>
      </c>
      <c r="J2665" s="69">
        <f>tblGem[[#This Row],[Aantal]]/INDEX($N$5:$N$16,MATCH(tblGem[[#This Row],[Prov]],$M$5:$M$16,0))*100000</f>
        <v>0.17660468313234542</v>
      </c>
      <c r="K2665" s="69">
        <f>tblGem[[#This Row],[Aantal]]/tblGem[[#This Row],[Inwoners]]*100000</f>
        <v>44.859142293199355</v>
      </c>
    </row>
    <row r="2666" spans="2:11" x14ac:dyDescent="0.3">
      <c r="B2666" s="63">
        <v>43916</v>
      </c>
      <c r="C2666" s="66" t="s">
        <v>171</v>
      </c>
      <c r="D2666" s="65">
        <v>12.2</v>
      </c>
      <c r="E2666" s="66">
        <v>15</v>
      </c>
      <c r="F2666" s="79">
        <f>tblGem[[#This Row],[Aantal]]-SUMIFS(tblGem[Aantal],tblGem[Datum],tblGem[[#This Row],[Datum]]-1,tblGem[Plaats],tblGem[[#This Row],[Plaats]])</f>
        <v>3</v>
      </c>
      <c r="G2666" s="59" t="str">
        <f>INDEX(tblGemProv[Grootte],MATCH(tblGem[[#This Row],[Plaats]],tblGemProv[Gemeentenaam],0))</f>
        <v>Groot</v>
      </c>
      <c r="H2666" s="59" t="str">
        <f>INDEX(tblGemProv[Provincie],MATCH(tblGem[[#This Row],[Plaats]],tblGemProv[Gemeentenaam],0))</f>
        <v>Friesland</v>
      </c>
      <c r="I2666" s="68">
        <f>INDEX(tblGemProv[InwonerAantal],MATCH(tblGem[[#This Row],[Plaats]],tblGemProv[Gemeentenaam],0))</f>
        <v>122415</v>
      </c>
      <c r="J2666" s="69">
        <f>tblGem[[#This Row],[Aantal]]/INDEX($N$5:$N$16,MATCH(tblGem[[#This Row],[Prov]],$M$5:$M$16,0))*100000</f>
        <v>2.3174326554070341</v>
      </c>
      <c r="K2666" s="69">
        <f>tblGem[[#This Row],[Aantal]]/tblGem[[#This Row],[Inwoners]]*100000</f>
        <v>12.253400318588408</v>
      </c>
    </row>
    <row r="2667" spans="2:11" x14ac:dyDescent="0.3">
      <c r="B2667" s="63">
        <v>43916</v>
      </c>
      <c r="C2667" s="66" t="s">
        <v>172</v>
      </c>
      <c r="D2667" s="65">
        <v>22.4</v>
      </c>
      <c r="E2667" s="66">
        <v>28</v>
      </c>
      <c r="F2667" s="79">
        <f>tblGem[[#This Row],[Aantal]]-SUMIFS(tblGem[Aantal],tblGem[Datum],tblGem[[#This Row],[Datum]]-1,tblGem[Plaats],tblGem[[#This Row],[Plaats]])</f>
        <v>7</v>
      </c>
      <c r="G2667" s="59" t="str">
        <f>INDEX(tblGemProv[Grootte],MATCH(tblGem[[#This Row],[Plaats]],tblGemProv[Gemeentenaam],0))</f>
        <v>Groot</v>
      </c>
      <c r="H2667" s="59" t="str">
        <f>INDEX(tblGemProv[Provincie],MATCH(tblGem[[#This Row],[Plaats]],tblGemProv[Gemeentenaam],0))</f>
        <v>Zuid-Holland</v>
      </c>
      <c r="I2667" s="68">
        <f>INDEX(tblGemProv[InwonerAantal],MATCH(tblGem[[#This Row],[Plaats]],tblGemProv[Gemeentenaam],0))</f>
        <v>124306</v>
      </c>
      <c r="J2667" s="69">
        <f>tblGem[[#This Row],[Aantal]]/INDEX($N$5:$N$16,MATCH(tblGem[[#This Row],[Prov]],$M$5:$M$16,0))*100000</f>
        <v>0.76796278671753504</v>
      </c>
      <c r="K2667" s="69">
        <f>tblGem[[#This Row],[Aantal]]/tblGem[[#This Row],[Inwoners]]*100000</f>
        <v>22.525059128280212</v>
      </c>
    </row>
    <row r="2668" spans="2:11" x14ac:dyDescent="0.3">
      <c r="B2668" s="63">
        <v>43916</v>
      </c>
      <c r="C2668" s="66" t="s">
        <v>173</v>
      </c>
      <c r="D2668" s="65">
        <v>14.8</v>
      </c>
      <c r="E2668" s="66">
        <v>4</v>
      </c>
      <c r="F2668" s="79">
        <f>tblGem[[#This Row],[Aantal]]-SUMIFS(tblGem[Aantal],tblGem[Datum],tblGem[[#This Row],[Datum]]-1,tblGem[Plaats],tblGem[[#This Row],[Plaats]])</f>
        <v>1</v>
      </c>
      <c r="G2668" s="59" t="str">
        <f>INDEX(tblGemProv[Grootte],MATCH(tblGem[[#This Row],[Plaats]],tblGemProv[Gemeentenaam],0))</f>
        <v>Klein</v>
      </c>
      <c r="H2668" s="59" t="str">
        <f>INDEX(tblGemProv[Provincie],MATCH(tblGem[[#This Row],[Plaats]],tblGemProv[Gemeentenaam],0))</f>
        <v>Zuid-Holland</v>
      </c>
      <c r="I2668" s="68">
        <f>INDEX(tblGemProv[InwonerAantal],MATCH(tblGem[[#This Row],[Plaats]],tblGemProv[Gemeentenaam],0))</f>
        <v>27197</v>
      </c>
      <c r="J2668" s="69">
        <f>tblGem[[#This Row],[Aantal]]/INDEX($N$5:$N$16,MATCH(tblGem[[#This Row],[Prov]],$M$5:$M$16,0))*100000</f>
        <v>0.10970896953107644</v>
      </c>
      <c r="K2668" s="69">
        <f>tblGem[[#This Row],[Aantal]]/tblGem[[#This Row],[Inwoners]]*100000</f>
        <v>14.707504504173253</v>
      </c>
    </row>
    <row r="2669" spans="2:11" x14ac:dyDescent="0.3">
      <c r="B2669" s="63">
        <v>43916</v>
      </c>
      <c r="C2669" s="66" t="s">
        <v>174</v>
      </c>
      <c r="D2669" s="65">
        <v>22.5</v>
      </c>
      <c r="E2669" s="66">
        <v>17</v>
      </c>
      <c r="F2669" s="79">
        <f>tblGem[[#This Row],[Aantal]]-SUMIFS(tblGem[Aantal],tblGem[Datum],tblGem[[#This Row],[Datum]]-1,tblGem[Plaats],tblGem[[#This Row],[Plaats]])</f>
        <v>3</v>
      </c>
      <c r="G2669" s="59" t="str">
        <f>INDEX(tblGemProv[Grootte],MATCH(tblGem[[#This Row],[Plaats]],tblGemProv[Gemeentenaam],0))</f>
        <v>Middelgroot</v>
      </c>
      <c r="H2669" s="59" t="str">
        <f>INDEX(tblGemProv[Provincie],MATCH(tblGem[[#This Row],[Plaats]],tblGemProv[Gemeentenaam],0))</f>
        <v>Zuid-Holland</v>
      </c>
      <c r="I2669" s="68">
        <f>INDEX(tblGemProv[InwonerAantal],MATCH(tblGem[[#This Row],[Plaats]],tblGemProv[Gemeentenaam],0))</f>
        <v>74947</v>
      </c>
      <c r="J2669" s="69">
        <f>tblGem[[#This Row],[Aantal]]/INDEX($N$5:$N$16,MATCH(tblGem[[#This Row],[Prov]],$M$5:$M$16,0))*100000</f>
        <v>0.46626312050707491</v>
      </c>
      <c r="K2669" s="69">
        <f>tblGem[[#This Row],[Aantal]]/tblGem[[#This Row],[Inwoners]]*100000</f>
        <v>22.682695771678652</v>
      </c>
    </row>
    <row r="2670" spans="2:11" x14ac:dyDescent="0.3">
      <c r="B2670" s="63">
        <v>43916</v>
      </c>
      <c r="C2670" s="66" t="s">
        <v>175</v>
      </c>
      <c r="D2670" s="65">
        <v>34.700000000000003</v>
      </c>
      <c r="E2670" s="66">
        <v>27</v>
      </c>
      <c r="F2670" s="79">
        <f>tblGem[[#This Row],[Aantal]]-SUMIFS(tblGem[Aantal],tblGem[Datum],tblGem[[#This Row],[Datum]]-1,tblGem[Plaats],tblGem[[#This Row],[Plaats]])</f>
        <v>1</v>
      </c>
      <c r="G2670" s="59" t="str">
        <f>INDEX(tblGemProv[Grootte],MATCH(tblGem[[#This Row],[Plaats]],tblGemProv[Gemeentenaam],0))</f>
        <v>Middelgroot</v>
      </c>
      <c r="H2670" s="59" t="str">
        <f>INDEX(tblGemProv[Provincie],MATCH(tblGem[[#This Row],[Plaats]],tblGemProv[Gemeentenaam],0))</f>
        <v>Flevoland</v>
      </c>
      <c r="I2670" s="68">
        <f>INDEX(tblGemProv[InwonerAantal],MATCH(tblGem[[#This Row],[Plaats]],tblGemProv[Gemeentenaam],0))</f>
        <v>77389</v>
      </c>
      <c r="J2670" s="69">
        <f>tblGem[[#This Row],[Aantal]]/INDEX($N$5:$N$16,MATCH(tblGem[[#This Row],[Prov]],$M$5:$M$16,0))*100000</f>
        <v>6.5586513469526562</v>
      </c>
      <c r="K2670" s="69">
        <f>tblGem[[#This Row],[Aantal]]/tblGem[[#This Row],[Inwoners]]*100000</f>
        <v>34.888679269663648</v>
      </c>
    </row>
    <row r="2671" spans="2:11" x14ac:dyDescent="0.3">
      <c r="B2671" s="63">
        <v>43916</v>
      </c>
      <c r="C2671" s="66" t="s">
        <v>176</v>
      </c>
      <c r="D2671" s="65">
        <v>89.7</v>
      </c>
      <c r="E2671" s="66">
        <v>32</v>
      </c>
      <c r="F2671" s="79">
        <f>tblGem[[#This Row],[Aantal]]-SUMIFS(tblGem[Aantal],tblGem[Datum],tblGem[[#This Row],[Datum]]-1,tblGem[Plaats],tblGem[[#This Row],[Plaats]])</f>
        <v>3</v>
      </c>
      <c r="G2671" s="59" t="str">
        <f>INDEX(tblGemProv[Grootte],MATCH(tblGem[[#This Row],[Plaats]],tblGemProv[Gemeentenaam],0))</f>
        <v>Klein</v>
      </c>
      <c r="H2671" s="59" t="str">
        <f>INDEX(tblGemProv[Provincie],MATCH(tblGem[[#This Row],[Plaats]],tblGemProv[Gemeentenaam],0))</f>
        <v>Limburg</v>
      </c>
      <c r="I2671" s="68">
        <f>INDEX(tblGemProv[InwonerAantal],MATCH(tblGem[[#This Row],[Plaats]],tblGemProv[Gemeentenaam],0))</f>
        <v>35857</v>
      </c>
      <c r="J2671" s="69">
        <f>tblGem[[#This Row],[Aantal]]/INDEX($N$5:$N$16,MATCH(tblGem[[#This Row],[Prov]],$M$5:$M$16,0))*100000</f>
        <v>2.8643087438394983</v>
      </c>
      <c r="K2671" s="69">
        <f>tblGem[[#This Row],[Aantal]]/tblGem[[#This Row],[Inwoners]]*100000</f>
        <v>89.243383439774661</v>
      </c>
    </row>
    <row r="2672" spans="2:11" x14ac:dyDescent="0.3">
      <c r="B2672" s="63">
        <v>43916</v>
      </c>
      <c r="C2672" s="66" t="s">
        <v>177</v>
      </c>
      <c r="D2672" s="65">
        <v>43.3</v>
      </c>
      <c r="E2672" s="66">
        <v>13</v>
      </c>
      <c r="F2672" s="79">
        <f>tblGem[[#This Row],[Aantal]]-SUMIFS(tblGem[Aantal],tblGem[Datum],tblGem[[#This Row],[Datum]]-1,tblGem[Plaats],tblGem[[#This Row],[Plaats]])</f>
        <v>0</v>
      </c>
      <c r="G2672" s="59" t="str">
        <f>INDEX(tblGemProv[Grootte],MATCH(tblGem[[#This Row],[Plaats]],tblGemProv[Gemeentenaam],0))</f>
        <v>Klein</v>
      </c>
      <c r="H2672" s="59" t="str">
        <f>INDEX(tblGemProv[Provincie],MATCH(tblGem[[#This Row],[Plaats]],tblGemProv[Gemeentenaam],0))</f>
        <v>Utrecht</v>
      </c>
      <c r="I2672" s="68">
        <f>INDEX(tblGemProv[InwonerAantal],MATCH(tblGem[[#This Row],[Plaats]],tblGemProv[Gemeentenaam],0))</f>
        <v>29755</v>
      </c>
      <c r="J2672" s="69">
        <f>tblGem[[#This Row],[Aantal]]/INDEX($N$5:$N$16,MATCH(tblGem[[#This Row],[Prov]],$M$5:$M$16,0))*100000</f>
        <v>0.97706306866949566</v>
      </c>
      <c r="K2672" s="69">
        <f>tblGem[[#This Row],[Aantal]]/tblGem[[#This Row],[Inwoners]]*100000</f>
        <v>43.690136111577885</v>
      </c>
    </row>
    <row r="2673" spans="2:11" x14ac:dyDescent="0.3">
      <c r="B2673" s="63">
        <v>43916</v>
      </c>
      <c r="C2673" s="66" t="s">
        <v>178</v>
      </c>
      <c r="D2673" s="65">
        <v>30.1</v>
      </c>
      <c r="E2673" s="66">
        <v>14</v>
      </c>
      <c r="F2673" s="79">
        <f>tblGem[[#This Row],[Aantal]]-SUMIFS(tblGem[Aantal],tblGem[Datum],tblGem[[#This Row],[Datum]]-1,tblGem[Plaats],tblGem[[#This Row],[Plaats]])</f>
        <v>0</v>
      </c>
      <c r="G2673" s="59" t="str">
        <f>INDEX(tblGemProv[Grootte],MATCH(tblGem[[#This Row],[Plaats]],tblGemProv[Gemeentenaam],0))</f>
        <v>Klein</v>
      </c>
      <c r="H2673" s="59" t="str">
        <f>INDEX(tblGemProv[Provincie],MATCH(tblGem[[#This Row],[Plaats]],tblGemProv[Gemeentenaam],0))</f>
        <v>Gelderland</v>
      </c>
      <c r="I2673" s="68">
        <f>INDEX(tblGemProv[InwonerAantal],MATCH(tblGem[[#This Row],[Plaats]],tblGemProv[Gemeentenaam],0))</f>
        <v>46372</v>
      </c>
      <c r="J2673" s="69">
        <f>tblGem[[#This Row],[Aantal]]/INDEX($N$5:$N$16,MATCH(tblGem[[#This Row],[Prov]],$M$5:$M$16,0))*100000</f>
        <v>0.67957767160185678</v>
      </c>
      <c r="K2673" s="69">
        <f>tblGem[[#This Row],[Aantal]]/tblGem[[#This Row],[Inwoners]]*100000</f>
        <v>30.190632278098853</v>
      </c>
    </row>
    <row r="2674" spans="2:11" x14ac:dyDescent="0.3">
      <c r="B2674" s="63">
        <v>43916</v>
      </c>
      <c r="C2674" s="66" t="s">
        <v>179</v>
      </c>
      <c r="D2674" s="65">
        <v>8.8000000000000007</v>
      </c>
      <c r="E2674" s="66">
        <v>2</v>
      </c>
      <c r="F2674" s="79">
        <f>tblGem[[#This Row],[Aantal]]-SUMIFS(tblGem[Aantal],tblGem[Datum],tblGem[[#This Row],[Datum]]-1,tblGem[Plaats],tblGem[[#This Row],[Plaats]])</f>
        <v>0</v>
      </c>
      <c r="G2674" s="59" t="str">
        <f>INDEX(tblGemProv[Grootte],MATCH(tblGem[[#This Row],[Plaats]],tblGemProv[Gemeentenaam],0))</f>
        <v>Klein</v>
      </c>
      <c r="H2674" s="59" t="str">
        <f>INDEX(tblGemProv[Provincie],MATCH(tblGem[[#This Row],[Plaats]],tblGemProv[Gemeentenaam],0))</f>
        <v>Zuid-Holland</v>
      </c>
      <c r="I2674" s="68">
        <f>INDEX(tblGemProv[InwonerAantal],MATCH(tblGem[[#This Row],[Plaats]],tblGemProv[Gemeentenaam],0))</f>
        <v>22746</v>
      </c>
      <c r="J2674" s="69">
        <f>tblGem[[#This Row],[Aantal]]/INDEX($N$5:$N$16,MATCH(tblGem[[#This Row],[Prov]],$M$5:$M$16,0))*100000</f>
        <v>5.4854484765538218E-2</v>
      </c>
      <c r="K2674" s="69">
        <f>tblGem[[#This Row],[Aantal]]/tblGem[[#This Row],[Inwoners]]*100000</f>
        <v>8.7927547700694628</v>
      </c>
    </row>
    <row r="2675" spans="2:11" x14ac:dyDescent="0.3">
      <c r="B2675" s="63">
        <v>43916</v>
      </c>
      <c r="C2675" s="66" t="s">
        <v>180</v>
      </c>
      <c r="D2675" s="65">
        <v>23.8</v>
      </c>
      <c r="E2675" s="66">
        <v>8</v>
      </c>
      <c r="F2675" s="79">
        <f>tblGem[[#This Row],[Aantal]]-SUMIFS(tblGem[Aantal],tblGem[Datum],tblGem[[#This Row],[Datum]]-1,tblGem[Plaats],tblGem[[#This Row],[Plaats]])</f>
        <v>2</v>
      </c>
      <c r="G2675" s="59" t="str">
        <f>INDEX(tblGemProv[Grootte],MATCH(tblGem[[#This Row],[Plaats]],tblGemProv[Gemeentenaam],0))</f>
        <v>Klein</v>
      </c>
      <c r="H2675" s="59" t="str">
        <f>INDEX(tblGemProv[Provincie],MATCH(tblGem[[#This Row],[Plaats]],tblGemProv[Gemeentenaam],0))</f>
        <v>Gelderland</v>
      </c>
      <c r="I2675" s="68">
        <f>INDEX(tblGemProv[InwonerAantal],MATCH(tblGem[[#This Row],[Plaats]],tblGemProv[Gemeentenaam],0))</f>
        <v>33574</v>
      </c>
      <c r="J2675" s="69">
        <f>tblGem[[#This Row],[Aantal]]/INDEX($N$5:$N$16,MATCH(tblGem[[#This Row],[Prov]],$M$5:$M$16,0))*100000</f>
        <v>0.3883300980582039</v>
      </c>
      <c r="K2675" s="69">
        <f>tblGem[[#This Row],[Aantal]]/tblGem[[#This Row],[Inwoners]]*100000</f>
        <v>23.827962113540242</v>
      </c>
    </row>
    <row r="2676" spans="2:11" x14ac:dyDescent="0.3">
      <c r="B2676" s="63">
        <v>43916</v>
      </c>
      <c r="C2676" s="66" t="s">
        <v>181</v>
      </c>
      <c r="D2676" s="65">
        <v>90</v>
      </c>
      <c r="E2676" s="66">
        <v>21</v>
      </c>
      <c r="F2676" s="79">
        <f>tblGem[[#This Row],[Aantal]]-SUMIFS(tblGem[Aantal],tblGem[Datum],tblGem[[#This Row],[Datum]]-1,tblGem[Plaats],tblGem[[#This Row],[Plaats]])</f>
        <v>1</v>
      </c>
      <c r="G2676" s="59" t="str">
        <f>INDEX(tblGemProv[Grootte],MATCH(tblGem[[#This Row],[Plaats]],tblGemProv[Gemeentenaam],0))</f>
        <v>Klein</v>
      </c>
      <c r="H2676" s="59" t="str">
        <f>INDEX(tblGemProv[Provincie],MATCH(tblGem[[#This Row],[Plaats]],tblGemProv[Gemeentenaam],0))</f>
        <v>Noord-Brabant</v>
      </c>
      <c r="I2676" s="68">
        <f>INDEX(tblGemProv[InwonerAantal],MATCH(tblGem[[#This Row],[Plaats]],tblGemProv[Gemeentenaam],0))</f>
        <v>23120</v>
      </c>
      <c r="J2676" s="69">
        <f>tblGem[[#This Row],[Aantal]]/INDEX($N$5:$N$16,MATCH(tblGem[[#This Row],[Prov]],$M$5:$M$16,0))*100000</f>
        <v>0.83060223408269473</v>
      </c>
      <c r="K2676" s="69">
        <f>tblGem[[#This Row],[Aantal]]/tblGem[[#This Row],[Inwoners]]*100000</f>
        <v>90.830449826989621</v>
      </c>
    </row>
    <row r="2677" spans="2:11" x14ac:dyDescent="0.3">
      <c r="B2677" s="63">
        <v>43916</v>
      </c>
      <c r="C2677" s="66" t="s">
        <v>182</v>
      </c>
      <c r="D2677" s="65">
        <v>82.9</v>
      </c>
      <c r="E2677" s="66">
        <v>12</v>
      </c>
      <c r="F2677" s="79">
        <f>tblGem[[#This Row],[Aantal]]-SUMIFS(tblGem[Aantal],tblGem[Datum],tblGem[[#This Row],[Datum]]-1,tblGem[Plaats],tblGem[[#This Row],[Plaats]])</f>
        <v>1</v>
      </c>
      <c r="G2677" s="59" t="str">
        <f>INDEX(tblGemProv[Grootte],MATCH(tblGem[[#This Row],[Plaats]],tblGemProv[Gemeentenaam],0))</f>
        <v>Klein</v>
      </c>
      <c r="H2677" s="59" t="str">
        <f>INDEX(tblGemProv[Provincie],MATCH(tblGem[[#This Row],[Plaats]],tblGemProv[Gemeentenaam],0))</f>
        <v>Utrecht</v>
      </c>
      <c r="I2677" s="68">
        <f>INDEX(tblGemProv[InwonerAantal],MATCH(tblGem[[#This Row],[Plaats]],tblGemProv[Gemeentenaam],0))</f>
        <v>14395</v>
      </c>
      <c r="J2677" s="69">
        <f>tblGem[[#This Row],[Aantal]]/INDEX($N$5:$N$16,MATCH(tblGem[[#This Row],[Prov]],$M$5:$M$16,0))*100000</f>
        <v>0.90190437107953447</v>
      </c>
      <c r="K2677" s="69">
        <f>tblGem[[#This Row],[Aantal]]/tblGem[[#This Row],[Inwoners]]*100000</f>
        <v>83.362278568947545</v>
      </c>
    </row>
    <row r="2678" spans="2:11" x14ac:dyDescent="0.3">
      <c r="B2678" s="63">
        <v>43916</v>
      </c>
      <c r="C2678" s="66" t="s">
        <v>183</v>
      </c>
      <c r="D2678" s="65">
        <v>10.4</v>
      </c>
      <c r="E2678" s="66">
        <v>1</v>
      </c>
      <c r="F2678" s="79">
        <f>tblGem[[#This Row],[Aantal]]-SUMIFS(tblGem[Aantal],tblGem[Datum],tblGem[[#This Row],[Datum]]-1,tblGem[Plaats],tblGem[[#This Row],[Plaats]])</f>
        <v>1</v>
      </c>
      <c r="G2678" s="59" t="str">
        <f>INDEX(tblGemProv[Grootte],MATCH(tblGem[[#This Row],[Plaats]],tblGemProv[Gemeentenaam],0))</f>
        <v>Klein</v>
      </c>
      <c r="H2678" s="59" t="str">
        <f>INDEX(tblGemProv[Provincie],MATCH(tblGem[[#This Row],[Plaats]],tblGemProv[Gemeentenaam],0))</f>
        <v>Groningen</v>
      </c>
      <c r="I2678" s="68">
        <f>INDEX(tblGemProv[InwonerAantal],MATCH(tblGem[[#This Row],[Plaats]],tblGemProv[Gemeentenaam],0))</f>
        <v>9732</v>
      </c>
      <c r="J2678" s="69">
        <f>tblGem[[#This Row],[Aantal]]/INDEX($N$5:$N$16,MATCH(tblGem[[#This Row],[Prov]],$M$5:$M$16,0))*100000</f>
        <v>0.17154335844156288</v>
      </c>
      <c r="K2678" s="69">
        <f>tblGem[[#This Row],[Aantal]]/tblGem[[#This Row],[Inwoners]]*100000</f>
        <v>10.275380189066995</v>
      </c>
    </row>
    <row r="2679" spans="2:11" x14ac:dyDescent="0.3">
      <c r="B2679" s="63">
        <v>43916</v>
      </c>
      <c r="C2679" s="66" t="s">
        <v>184</v>
      </c>
      <c r="D2679" s="65">
        <v>4.4000000000000004</v>
      </c>
      <c r="E2679" s="66">
        <v>1</v>
      </c>
      <c r="F2679" s="79">
        <f>tblGem[[#This Row],[Aantal]]-SUMIFS(tblGem[Aantal],tblGem[Datum],tblGem[[#This Row],[Datum]]-1,tblGem[Plaats],tblGem[[#This Row],[Plaats]])</f>
        <v>0</v>
      </c>
      <c r="G2679" s="59" t="str">
        <f>INDEX(tblGemProv[Grootte],MATCH(tblGem[[#This Row],[Plaats]],tblGemProv[Gemeentenaam],0))</f>
        <v>Klein</v>
      </c>
      <c r="H2679" s="59" t="str">
        <f>INDEX(tblGemProv[Provincie],MATCH(tblGem[[#This Row],[Plaats]],tblGemProv[Gemeentenaam],0))</f>
        <v>Overijssel</v>
      </c>
      <c r="I2679" s="68">
        <f>INDEX(tblGemProv[InwonerAantal],MATCH(tblGem[[#This Row],[Plaats]],tblGemProv[Gemeentenaam],0))</f>
        <v>22547</v>
      </c>
      <c r="J2679" s="69">
        <f>tblGem[[#This Row],[Aantal]]/INDEX($N$5:$N$16,MATCH(tblGem[[#This Row],[Prov]],$M$5:$M$16,0))*100000</f>
        <v>8.6843172520041229E-2</v>
      </c>
      <c r="K2679" s="69">
        <f>tblGem[[#This Row],[Aantal]]/tblGem[[#This Row],[Inwoners]]*100000</f>
        <v>4.435179846542777</v>
      </c>
    </row>
    <row r="2680" spans="2:11" x14ac:dyDescent="0.3">
      <c r="B2680" s="63">
        <v>43916</v>
      </c>
      <c r="C2680" s="66" t="s">
        <v>185</v>
      </c>
      <c r="D2680" s="65">
        <v>20.2</v>
      </c>
      <c r="E2680" s="66">
        <v>5</v>
      </c>
      <c r="F2680" s="79">
        <f>tblGem[[#This Row],[Aantal]]-SUMIFS(tblGem[Aantal],tblGem[Datum],tblGem[[#This Row],[Datum]]-1,tblGem[Plaats],tblGem[[#This Row],[Plaats]])</f>
        <v>2</v>
      </c>
      <c r="G2680" s="59" t="str">
        <f>INDEX(tblGemProv[Grootte],MATCH(tblGem[[#This Row],[Plaats]],tblGemProv[Gemeentenaam],0))</f>
        <v>Klein</v>
      </c>
      <c r="H2680" s="59" t="str">
        <f>INDEX(tblGemProv[Provincie],MATCH(tblGem[[#This Row],[Plaats]],tblGemProv[Gemeentenaam],0))</f>
        <v>Gelderland</v>
      </c>
      <c r="I2680" s="68">
        <f>INDEX(tblGemProv[InwonerAantal],MATCH(tblGem[[#This Row],[Plaats]],tblGemProv[Gemeentenaam],0))</f>
        <v>24350</v>
      </c>
      <c r="J2680" s="69">
        <f>tblGem[[#This Row],[Aantal]]/INDEX($N$5:$N$16,MATCH(tblGem[[#This Row],[Prov]],$M$5:$M$16,0))*100000</f>
        <v>0.24270631128637743</v>
      </c>
      <c r="K2680" s="69">
        <f>tblGem[[#This Row],[Aantal]]/tblGem[[#This Row],[Inwoners]]*100000</f>
        <v>20.533880903490758</v>
      </c>
    </row>
    <row r="2681" spans="2:11" x14ac:dyDescent="0.3">
      <c r="B2681" s="63">
        <v>43916</v>
      </c>
      <c r="C2681" s="66" t="s">
        <v>186</v>
      </c>
      <c r="D2681" s="65">
        <v>50.6</v>
      </c>
      <c r="E2681" s="66">
        <v>12</v>
      </c>
      <c r="F2681" s="79">
        <f>tblGem[[#This Row],[Aantal]]-SUMIFS(tblGem[Aantal],tblGem[Datum],tblGem[[#This Row],[Datum]]-1,tblGem[Plaats],tblGem[[#This Row],[Plaats]])</f>
        <v>2</v>
      </c>
      <c r="G2681" s="59" t="str">
        <f>INDEX(tblGemProv[Grootte],MATCH(tblGem[[#This Row],[Plaats]],tblGemProv[Gemeentenaam],0))</f>
        <v>Klein</v>
      </c>
      <c r="H2681" s="59" t="str">
        <f>INDEX(tblGemProv[Provincie],MATCH(tblGem[[#This Row],[Plaats]],tblGemProv[Gemeentenaam],0))</f>
        <v>Limburg</v>
      </c>
      <c r="I2681" s="68">
        <f>INDEX(tblGemProv[InwonerAantal],MATCH(tblGem[[#This Row],[Plaats]],tblGemProv[Gemeentenaam],0))</f>
        <v>23697</v>
      </c>
      <c r="J2681" s="69">
        <f>tblGem[[#This Row],[Aantal]]/INDEX($N$5:$N$16,MATCH(tblGem[[#This Row],[Prov]],$M$5:$M$16,0))*100000</f>
        <v>1.0741157789398119</v>
      </c>
      <c r="K2681" s="69">
        <f>tblGem[[#This Row],[Aantal]]/tblGem[[#This Row],[Inwoners]]*100000</f>
        <v>50.639321433092796</v>
      </c>
    </row>
    <row r="2682" spans="2:11" x14ac:dyDescent="0.3">
      <c r="B2682" s="63">
        <v>43916</v>
      </c>
      <c r="C2682" s="66" t="s">
        <v>187</v>
      </c>
      <c r="D2682" s="65">
        <v>24.4</v>
      </c>
      <c r="E2682" s="66">
        <v>8</v>
      </c>
      <c r="F2682" s="79">
        <f>tblGem[[#This Row],[Aantal]]-SUMIFS(tblGem[Aantal],tblGem[Datum],tblGem[[#This Row],[Datum]]-1,tblGem[Plaats],tblGem[[#This Row],[Plaats]])</f>
        <v>1</v>
      </c>
      <c r="G2682" s="59" t="str">
        <f>INDEX(tblGemProv[Grootte],MATCH(tblGem[[#This Row],[Plaats]],tblGemProv[Gemeentenaam],0))</f>
        <v>Klein</v>
      </c>
      <c r="H2682" s="59" t="str">
        <f>INDEX(tblGemProv[Provincie],MATCH(tblGem[[#This Row],[Plaats]],tblGemProv[Gemeentenaam],0))</f>
        <v>Zuid-Holland</v>
      </c>
      <c r="I2682" s="68">
        <f>INDEX(tblGemProv[InwonerAantal],MATCH(tblGem[[#This Row],[Plaats]],tblGemProv[Gemeentenaam],0))</f>
        <v>32518</v>
      </c>
      <c r="J2682" s="69">
        <f>tblGem[[#This Row],[Aantal]]/INDEX($N$5:$N$16,MATCH(tblGem[[#This Row],[Prov]],$M$5:$M$16,0))*100000</f>
        <v>0.21941793906215287</v>
      </c>
      <c r="K2682" s="69">
        <f>tblGem[[#This Row],[Aantal]]/tblGem[[#This Row],[Inwoners]]*100000</f>
        <v>24.601759025770342</v>
      </c>
    </row>
    <row r="2683" spans="2:11" x14ac:dyDescent="0.3">
      <c r="B2683" s="63">
        <v>43916</v>
      </c>
      <c r="C2683" s="66" t="s">
        <v>188</v>
      </c>
      <c r="D2683" s="65">
        <v>97.1</v>
      </c>
      <c r="E2683" s="66">
        <v>118</v>
      </c>
      <c r="F2683" s="79">
        <f>tblGem[[#This Row],[Aantal]]-SUMIFS(tblGem[Aantal],tblGem[Datum],tblGem[[#This Row],[Datum]]-1,tblGem[Plaats],tblGem[[#This Row],[Plaats]])</f>
        <v>6</v>
      </c>
      <c r="G2683" s="59" t="str">
        <f>INDEX(tblGemProv[Grootte],MATCH(tblGem[[#This Row],[Plaats]],tblGemProv[Gemeentenaam],0))</f>
        <v>Groot</v>
      </c>
      <c r="H2683" s="59" t="str">
        <f>INDEX(tblGemProv[Provincie],MATCH(tblGem[[#This Row],[Plaats]],tblGemProv[Gemeentenaam],0))</f>
        <v>Limburg</v>
      </c>
      <c r="I2683" s="68">
        <f>INDEX(tblGemProv[InwonerAantal],MATCH(tblGem[[#This Row],[Plaats]],tblGemProv[Gemeentenaam],0))</f>
        <v>122723</v>
      </c>
      <c r="J2683" s="69">
        <f>tblGem[[#This Row],[Aantal]]/INDEX($N$5:$N$16,MATCH(tblGem[[#This Row],[Prov]],$M$5:$M$16,0))*100000</f>
        <v>10.562138492908151</v>
      </c>
      <c r="K2683" s="69">
        <f>tblGem[[#This Row],[Aantal]]/tblGem[[#This Row],[Inwoners]]*100000</f>
        <v>96.151495644663186</v>
      </c>
    </row>
    <row r="2684" spans="2:11" x14ac:dyDescent="0.3">
      <c r="B2684" s="63">
        <v>43916</v>
      </c>
      <c r="C2684" s="66" t="s">
        <v>189</v>
      </c>
      <c r="D2684" s="65">
        <v>13.4</v>
      </c>
      <c r="E2684" s="66">
        <v>6</v>
      </c>
      <c r="F2684" s="79">
        <f>tblGem[[#This Row],[Aantal]]-SUMIFS(tblGem[Aantal],tblGem[Datum],tblGem[[#This Row],[Datum]]-1,tblGem[Plaats],tblGem[[#This Row],[Plaats]])</f>
        <v>2</v>
      </c>
      <c r="G2684" s="59" t="str">
        <f>INDEX(tblGemProv[Grootte],MATCH(tblGem[[#This Row],[Plaats]],tblGemProv[Gemeentenaam],0))</f>
        <v>Klein</v>
      </c>
      <c r="H2684" s="59" t="str">
        <f>INDEX(tblGemProv[Provincie],MATCH(tblGem[[#This Row],[Plaats]],tblGemProv[Gemeentenaam],0))</f>
        <v>Noord-Holland</v>
      </c>
      <c r="I2684" s="68">
        <f>INDEX(tblGemProv[InwonerAantal],MATCH(tblGem[[#This Row],[Plaats]],tblGemProv[Gemeentenaam],0))</f>
        <v>44480</v>
      </c>
      <c r="J2684" s="69">
        <f>tblGem[[#This Row],[Aantal]]/INDEX($N$5:$N$16,MATCH(tblGem[[#This Row],[Prov]],$M$5:$M$16,0))*100000</f>
        <v>0.21192561975881449</v>
      </c>
      <c r="K2684" s="69">
        <f>tblGem[[#This Row],[Aantal]]/tblGem[[#This Row],[Inwoners]]*100000</f>
        <v>13.489208633093524</v>
      </c>
    </row>
    <row r="2685" spans="2:11" x14ac:dyDescent="0.3">
      <c r="B2685" s="63">
        <v>43916</v>
      </c>
      <c r="C2685" s="66" t="s">
        <v>190</v>
      </c>
      <c r="D2685" s="65">
        <v>42.3</v>
      </c>
      <c r="E2685" s="66">
        <v>8</v>
      </c>
      <c r="F2685" s="79">
        <f>tblGem[[#This Row],[Aantal]]-SUMIFS(tblGem[Aantal],tblGem[Datum],tblGem[[#This Row],[Datum]]-1,tblGem[Plaats],tblGem[[#This Row],[Plaats]])</f>
        <v>0</v>
      </c>
      <c r="G2685" s="59" t="str">
        <f>INDEX(tblGemProv[Grootte],MATCH(tblGem[[#This Row],[Plaats]],tblGemProv[Gemeentenaam],0))</f>
        <v>Klein</v>
      </c>
      <c r="H2685" s="59" t="str">
        <f>INDEX(tblGemProv[Provincie],MATCH(tblGem[[#This Row],[Plaats]],tblGemProv[Gemeentenaam],0))</f>
        <v>Limburg</v>
      </c>
      <c r="I2685" s="68">
        <f>INDEX(tblGemProv[InwonerAantal],MATCH(tblGem[[#This Row],[Plaats]],tblGemProv[Gemeentenaam],0))</f>
        <v>19039</v>
      </c>
      <c r="J2685" s="69">
        <f>tblGem[[#This Row],[Aantal]]/INDEX($N$5:$N$16,MATCH(tblGem[[#This Row],[Prov]],$M$5:$M$16,0))*100000</f>
        <v>0.71607718595987457</v>
      </c>
      <c r="K2685" s="69">
        <f>tblGem[[#This Row],[Aantal]]/tblGem[[#This Row],[Inwoners]]*100000</f>
        <v>42.019013603655658</v>
      </c>
    </row>
    <row r="2686" spans="2:11" x14ac:dyDescent="0.3">
      <c r="B2686" s="63">
        <v>43916</v>
      </c>
      <c r="C2686" s="66" t="s">
        <v>191</v>
      </c>
      <c r="D2686" s="65">
        <v>207.9</v>
      </c>
      <c r="E2686" s="66">
        <v>168</v>
      </c>
      <c r="F2686" s="79">
        <f>tblGem[[#This Row],[Aantal]]-SUMIFS(tblGem[Aantal],tblGem[Datum],tblGem[[#This Row],[Datum]]-1,tblGem[Plaats],tblGem[[#This Row],[Plaats]])</f>
        <v>19</v>
      </c>
      <c r="G2686" s="59" t="str">
        <f>INDEX(tblGemProv[Grootte],MATCH(tblGem[[#This Row],[Plaats]],tblGemProv[Gemeentenaam],0))</f>
        <v>Middelgroot</v>
      </c>
      <c r="H2686" s="59" t="str">
        <f>INDEX(tblGemProv[Provincie],MATCH(tblGem[[#This Row],[Plaats]],tblGemProv[Gemeentenaam],0))</f>
        <v>Noord-Brabant</v>
      </c>
      <c r="I2686" s="68">
        <f>INDEX(tblGemProv[InwonerAantal],MATCH(tblGem[[#This Row],[Plaats]],tblGemProv[Gemeentenaam],0))</f>
        <v>80148</v>
      </c>
      <c r="J2686" s="69">
        <f>tblGem[[#This Row],[Aantal]]/INDEX($N$5:$N$16,MATCH(tblGem[[#This Row],[Prov]],$M$5:$M$16,0))*100000</f>
        <v>6.6448178726615579</v>
      </c>
      <c r="K2686" s="69">
        <f>tblGem[[#This Row],[Aantal]]/tblGem[[#This Row],[Inwoners]]*100000</f>
        <v>209.61221739781402</v>
      </c>
    </row>
    <row r="2687" spans="2:11" x14ac:dyDescent="0.3">
      <c r="B2687" s="63">
        <v>43916</v>
      </c>
      <c r="C2687" s="66" t="s">
        <v>192</v>
      </c>
      <c r="D2687" s="65">
        <v>8.9</v>
      </c>
      <c r="E2687" s="66">
        <v>3</v>
      </c>
      <c r="F2687" s="79">
        <f>tblGem[[#This Row],[Aantal]]-SUMIFS(tblGem[Aantal],tblGem[Datum],tblGem[[#This Row],[Datum]]-1,tblGem[Plaats],tblGem[[#This Row],[Plaats]])</f>
        <v>0</v>
      </c>
      <c r="G2687" s="59" t="str">
        <f>INDEX(tblGemProv[Grootte],MATCH(tblGem[[#This Row],[Plaats]],tblGemProv[Gemeentenaam],0))</f>
        <v>Klein</v>
      </c>
      <c r="H2687" s="59" t="str">
        <f>INDEX(tblGemProv[Provincie],MATCH(tblGem[[#This Row],[Plaats]],tblGemProv[Gemeentenaam],0))</f>
        <v>Drenthe</v>
      </c>
      <c r="I2687" s="68">
        <f>INDEX(tblGemProv[InwonerAantal],MATCH(tblGem[[#This Row],[Plaats]],tblGemProv[Gemeentenaam],0))</f>
        <v>33410</v>
      </c>
      <c r="J2687" s="69">
        <f>tblGem[[#This Row],[Aantal]]/INDEX($N$5:$N$16,MATCH(tblGem[[#This Row],[Prov]],$M$5:$M$16,0))*100000</f>
        <v>0.60963218857955703</v>
      </c>
      <c r="K2687" s="69">
        <f>tblGem[[#This Row],[Aantal]]/tblGem[[#This Row],[Inwoners]]*100000</f>
        <v>8.979347500748279</v>
      </c>
    </row>
    <row r="2688" spans="2:11" x14ac:dyDescent="0.3">
      <c r="B2688" s="63">
        <v>43916</v>
      </c>
      <c r="C2688" s="66" t="s">
        <v>193</v>
      </c>
      <c r="D2688" s="65">
        <v>16.5</v>
      </c>
      <c r="E2688" s="66">
        <v>8</v>
      </c>
      <c r="F2688" s="79">
        <f>tblGem[[#This Row],[Aantal]]-SUMIFS(tblGem[Aantal],tblGem[Datum],tblGem[[#This Row],[Datum]]-1,tblGem[Plaats],tblGem[[#This Row],[Plaats]])</f>
        <v>1</v>
      </c>
      <c r="G2688" s="59" t="str">
        <f>INDEX(tblGemProv[Grootte],MATCH(tblGem[[#This Row],[Plaats]],tblGemProv[Gemeentenaam],0))</f>
        <v>Klein</v>
      </c>
      <c r="H2688" s="59" t="str">
        <f>INDEX(tblGemProv[Provincie],MATCH(tblGem[[#This Row],[Plaats]],tblGemProv[Gemeentenaam],0))</f>
        <v>Zeeland</v>
      </c>
      <c r="I2688" s="68">
        <f>INDEX(tblGemProv[InwonerAantal],MATCH(tblGem[[#This Row],[Plaats]],tblGemProv[Gemeentenaam],0))</f>
        <v>48303</v>
      </c>
      <c r="J2688" s="69">
        <f>tblGem[[#This Row],[Aantal]]/INDEX($N$5:$N$16,MATCH(tblGem[[#This Row],[Prov]],$M$5:$M$16,0))*100000</f>
        <v>2.0925755419770651</v>
      </c>
      <c r="K2688" s="69">
        <f>tblGem[[#This Row],[Aantal]]/tblGem[[#This Row],[Inwoners]]*100000</f>
        <v>16.56211829492992</v>
      </c>
    </row>
    <row r="2689" spans="2:11" x14ac:dyDescent="0.3">
      <c r="B2689" s="63">
        <v>43916</v>
      </c>
      <c r="C2689" s="66" t="s">
        <v>194</v>
      </c>
      <c r="D2689" s="65">
        <v>10.3</v>
      </c>
      <c r="E2689" s="66">
        <v>2</v>
      </c>
      <c r="F2689" s="79">
        <f>tblGem[[#This Row],[Aantal]]-SUMIFS(tblGem[Aantal],tblGem[Datum],tblGem[[#This Row],[Datum]]-1,tblGem[Plaats],tblGem[[#This Row],[Plaats]])</f>
        <v>0</v>
      </c>
      <c r="G2689" s="59" t="str">
        <f>INDEX(tblGemProv[Grootte],MATCH(tblGem[[#This Row],[Plaats]],tblGemProv[Gemeentenaam],0))</f>
        <v>Klein</v>
      </c>
      <c r="H2689" s="59" t="str">
        <f>INDEX(tblGemProv[Provincie],MATCH(tblGem[[#This Row],[Plaats]],tblGemProv[Gemeentenaam],0))</f>
        <v>Zuid-Holland</v>
      </c>
      <c r="I2689" s="68">
        <f>INDEX(tblGemProv[InwonerAantal],MATCH(tblGem[[#This Row],[Plaats]],tblGemProv[Gemeentenaam],0))</f>
        <v>19338</v>
      </c>
      <c r="J2689" s="69">
        <f>tblGem[[#This Row],[Aantal]]/INDEX($N$5:$N$16,MATCH(tblGem[[#This Row],[Prov]],$M$5:$M$16,0))*100000</f>
        <v>5.4854484765538218E-2</v>
      </c>
      <c r="K2689" s="69">
        <f>tblGem[[#This Row],[Aantal]]/tblGem[[#This Row],[Inwoners]]*100000</f>
        <v>10.34233116144379</v>
      </c>
    </row>
    <row r="2690" spans="2:11" x14ac:dyDescent="0.3">
      <c r="B2690" s="63">
        <v>43916</v>
      </c>
      <c r="C2690" s="66" t="s">
        <v>195</v>
      </c>
      <c r="D2690" s="65">
        <v>6</v>
      </c>
      <c r="E2690" s="66">
        <v>2</v>
      </c>
      <c r="F2690" s="79">
        <f>tblGem[[#This Row],[Aantal]]-SUMIFS(tblGem[Aantal],tblGem[Datum],tblGem[[#This Row],[Datum]]-1,tblGem[Plaats],tblGem[[#This Row],[Plaats]])</f>
        <v>1</v>
      </c>
      <c r="G2690" s="59" t="str">
        <f>INDEX(tblGemProv[Grootte],MATCH(tblGem[[#This Row],[Plaats]],tblGemProv[Gemeentenaam],0))</f>
        <v>Klein</v>
      </c>
      <c r="H2690" s="59" t="str">
        <f>INDEX(tblGemProv[Provincie],MATCH(tblGem[[#This Row],[Plaats]],tblGemProv[Gemeentenaam],0))</f>
        <v>Drenthe</v>
      </c>
      <c r="I2690" s="68">
        <f>INDEX(tblGemProv[InwonerAantal],MATCH(tblGem[[#This Row],[Plaats]],tblGemProv[Gemeentenaam],0))</f>
        <v>33172</v>
      </c>
      <c r="J2690" s="69">
        <f>tblGem[[#This Row],[Aantal]]/INDEX($N$5:$N$16,MATCH(tblGem[[#This Row],[Prov]],$M$5:$M$16,0))*100000</f>
        <v>0.40642145905303795</v>
      </c>
      <c r="K2690" s="69">
        <f>tblGem[[#This Row],[Aantal]]/tblGem[[#This Row],[Inwoners]]*100000</f>
        <v>6.0291812371879896</v>
      </c>
    </row>
    <row r="2691" spans="2:11" x14ac:dyDescent="0.3">
      <c r="B2691" s="63">
        <v>43916</v>
      </c>
      <c r="C2691" s="66" t="s">
        <v>196</v>
      </c>
      <c r="D2691" s="65">
        <v>8.1999999999999993</v>
      </c>
      <c r="E2691" s="66">
        <v>5</v>
      </c>
      <c r="F2691" s="79">
        <f>tblGem[[#This Row],[Aantal]]-SUMIFS(tblGem[Aantal],tblGem[Datum],tblGem[[#This Row],[Datum]]-1,tblGem[Plaats],tblGem[[#This Row],[Plaats]])</f>
        <v>3</v>
      </c>
      <c r="G2691" s="59" t="str">
        <f>INDEX(tblGemProv[Grootte],MATCH(tblGem[[#This Row],[Plaats]],tblGemProv[Gemeentenaam],0))</f>
        <v>Middelgroot</v>
      </c>
      <c r="H2691" s="59" t="str">
        <f>INDEX(tblGemProv[Provincie],MATCH(tblGem[[#This Row],[Plaats]],tblGemProv[Gemeentenaam],0))</f>
        <v>Groningen</v>
      </c>
      <c r="I2691" s="68">
        <f>INDEX(tblGemProv[InwonerAantal],MATCH(tblGem[[#This Row],[Plaats]],tblGemProv[Gemeentenaam],0))</f>
        <v>60951</v>
      </c>
      <c r="J2691" s="69">
        <f>tblGem[[#This Row],[Aantal]]/INDEX($N$5:$N$16,MATCH(tblGem[[#This Row],[Prov]],$M$5:$M$16,0))*100000</f>
        <v>0.85771679220781449</v>
      </c>
      <c r="K2691" s="69">
        <f>tblGem[[#This Row],[Aantal]]/tblGem[[#This Row],[Inwoners]]*100000</f>
        <v>8.2033108562615862</v>
      </c>
    </row>
    <row r="2692" spans="2:11" x14ac:dyDescent="0.3">
      <c r="B2692" s="63">
        <v>43916</v>
      </c>
      <c r="C2692" s="66" t="s">
        <v>197</v>
      </c>
      <c r="D2692" s="65">
        <v>45.9</v>
      </c>
      <c r="E2692" s="66">
        <v>5</v>
      </c>
      <c r="F2692" s="79">
        <f>tblGem[[#This Row],[Aantal]]-SUMIFS(tblGem[Aantal],tblGem[Datum],tblGem[[#This Row],[Datum]]-1,tblGem[Plaats],tblGem[[#This Row],[Plaats]])</f>
        <v>0</v>
      </c>
      <c r="G2692" s="59" t="str">
        <f>INDEX(tblGemProv[Grootte],MATCH(tblGem[[#This Row],[Plaats]],tblGemProv[Gemeentenaam],0))</f>
        <v>Klein</v>
      </c>
      <c r="H2692" s="59" t="str">
        <f>INDEX(tblGemProv[Provincie],MATCH(tblGem[[#This Row],[Plaats]],tblGemProv[Gemeentenaam],0))</f>
        <v>Noord-Brabant</v>
      </c>
      <c r="I2692" s="68">
        <f>INDEX(tblGemProv[InwonerAantal],MATCH(tblGem[[#This Row],[Plaats]],tblGemProv[Gemeentenaam],0))</f>
        <v>10831</v>
      </c>
      <c r="J2692" s="69">
        <f>tblGem[[#This Row],[Aantal]]/INDEX($N$5:$N$16,MATCH(tblGem[[#This Row],[Prov]],$M$5:$M$16,0))*100000</f>
        <v>0.1977624366863559</v>
      </c>
      <c r="K2692" s="69">
        <f>tblGem[[#This Row],[Aantal]]/tblGem[[#This Row],[Inwoners]]*100000</f>
        <v>46.163789123811284</v>
      </c>
    </row>
    <row r="2693" spans="2:11" x14ac:dyDescent="0.3">
      <c r="B2693" s="63">
        <v>43916</v>
      </c>
      <c r="C2693" s="66" t="s">
        <v>198</v>
      </c>
      <c r="D2693" s="65">
        <v>13.5</v>
      </c>
      <c r="E2693" s="66">
        <v>5</v>
      </c>
      <c r="F2693" s="79">
        <f>tblGem[[#This Row],[Aantal]]-SUMIFS(tblGem[Aantal],tblGem[Datum],tblGem[[#This Row],[Datum]]-1,tblGem[Plaats],tblGem[[#This Row],[Plaats]])</f>
        <v>0</v>
      </c>
      <c r="G2693" s="59" t="str">
        <f>INDEX(tblGemProv[Grootte],MATCH(tblGem[[#This Row],[Plaats]],tblGemProv[Gemeentenaam],0))</f>
        <v>Klein</v>
      </c>
      <c r="H2693" s="59" t="str">
        <f>INDEX(tblGemProv[Provincie],MATCH(tblGem[[#This Row],[Plaats]],tblGemProv[Gemeentenaam],0))</f>
        <v>Noord-Brabant</v>
      </c>
      <c r="I2693" s="68">
        <f>INDEX(tblGemProv[InwonerAantal],MATCH(tblGem[[#This Row],[Plaats]],tblGemProv[Gemeentenaam],0))</f>
        <v>36967</v>
      </c>
      <c r="J2693" s="69">
        <f>tblGem[[#This Row],[Aantal]]/INDEX($N$5:$N$16,MATCH(tblGem[[#This Row],[Prov]],$M$5:$M$16,0))*100000</f>
        <v>0.1977624366863559</v>
      </c>
      <c r="K2693" s="69">
        <f>tblGem[[#This Row],[Aantal]]/tblGem[[#This Row],[Inwoners]]*100000</f>
        <v>13.525576865853328</v>
      </c>
    </row>
    <row r="2694" spans="2:11" x14ac:dyDescent="0.3">
      <c r="B2694" s="63">
        <v>43916</v>
      </c>
      <c r="C2694" s="66" t="s">
        <v>199</v>
      </c>
      <c r="D2694" s="65">
        <v>36.5</v>
      </c>
      <c r="E2694" s="66">
        <v>16</v>
      </c>
      <c r="F2694" s="79">
        <f>tblGem[[#This Row],[Aantal]]-SUMIFS(tblGem[Aantal],tblGem[Datum],tblGem[[#This Row],[Datum]]-1,tblGem[Plaats],tblGem[[#This Row],[Plaats]])</f>
        <v>0</v>
      </c>
      <c r="G2694" s="59" t="str">
        <f>INDEX(tblGemProv[Grootte],MATCH(tblGem[[#This Row],[Plaats]],tblGemProv[Gemeentenaam],0))</f>
        <v>Klein</v>
      </c>
      <c r="H2694" s="59" t="str">
        <f>INDEX(tblGemProv[Provincie],MATCH(tblGem[[#This Row],[Plaats]],tblGemProv[Gemeentenaam],0))</f>
        <v>Zuid-Holland</v>
      </c>
      <c r="I2694" s="68">
        <f>INDEX(tblGemProv[InwonerAantal],MATCH(tblGem[[#This Row],[Plaats]],tblGemProv[Gemeentenaam],0))</f>
        <v>43846</v>
      </c>
      <c r="J2694" s="69">
        <f>tblGem[[#This Row],[Aantal]]/INDEX($N$5:$N$16,MATCH(tblGem[[#This Row],[Prov]],$M$5:$M$16,0))*100000</f>
        <v>0.43883587812430574</v>
      </c>
      <c r="K2694" s="69">
        <f>tblGem[[#This Row],[Aantal]]/tblGem[[#This Row],[Inwoners]]*100000</f>
        <v>36.491356110021435</v>
      </c>
    </row>
    <row r="2695" spans="2:11" x14ac:dyDescent="0.3">
      <c r="B2695" s="63">
        <v>43916</v>
      </c>
      <c r="C2695" s="66" t="s">
        <v>200</v>
      </c>
      <c r="D2695" s="65">
        <v>11.1</v>
      </c>
      <c r="E2695" s="66">
        <v>4</v>
      </c>
      <c r="F2695" s="79">
        <f>tblGem[[#This Row],[Aantal]]-SUMIFS(tblGem[Aantal],tblGem[Datum],tblGem[[#This Row],[Datum]]-1,tblGem[Plaats],tblGem[[#This Row],[Plaats]])</f>
        <v>1</v>
      </c>
      <c r="G2695" s="59" t="str">
        <f>INDEX(tblGemProv[Grootte],MATCH(tblGem[[#This Row],[Plaats]],tblGemProv[Gemeentenaam],0))</f>
        <v>Klein</v>
      </c>
      <c r="H2695" s="59" t="str">
        <f>INDEX(tblGemProv[Provincie],MATCH(tblGem[[#This Row],[Plaats]],tblGemProv[Gemeentenaam],0))</f>
        <v>Gelderland</v>
      </c>
      <c r="I2695" s="68">
        <f>INDEX(tblGemProv[InwonerAantal],MATCH(tblGem[[#This Row],[Plaats]],tblGemProv[Gemeentenaam],0))</f>
        <v>35627</v>
      </c>
      <c r="J2695" s="69">
        <f>tblGem[[#This Row],[Aantal]]/INDEX($N$5:$N$16,MATCH(tblGem[[#This Row],[Prov]],$M$5:$M$16,0))*100000</f>
        <v>0.19416504902910195</v>
      </c>
      <c r="K2695" s="69">
        <f>tblGem[[#This Row],[Aantal]]/tblGem[[#This Row],[Inwoners]]*100000</f>
        <v>11.227439863025234</v>
      </c>
    </row>
    <row r="2696" spans="2:11" x14ac:dyDescent="0.3">
      <c r="B2696" s="63">
        <v>43916</v>
      </c>
      <c r="C2696" s="66" t="s">
        <v>201</v>
      </c>
      <c r="D2696" s="65">
        <v>64.3</v>
      </c>
      <c r="E2696" s="66">
        <v>9</v>
      </c>
      <c r="F2696" s="79">
        <f>tblGem[[#This Row],[Aantal]]-SUMIFS(tblGem[Aantal],tblGem[Datum],tblGem[[#This Row],[Datum]]-1,tblGem[Plaats],tblGem[[#This Row],[Plaats]])</f>
        <v>4</v>
      </c>
      <c r="G2696" s="59" t="str">
        <f>INDEX(tblGemProv[Grootte],MATCH(tblGem[[#This Row],[Plaats]],tblGemProv[Gemeentenaam],0))</f>
        <v>Klein</v>
      </c>
      <c r="H2696" s="59" t="str">
        <f>INDEX(tblGemProv[Provincie],MATCH(tblGem[[#This Row],[Plaats]],tblGemProv[Gemeentenaam],0))</f>
        <v>Utrecht</v>
      </c>
      <c r="I2696" s="68">
        <f>INDEX(tblGemProv[InwonerAantal],MATCH(tblGem[[#This Row],[Plaats]],tblGemProv[Gemeentenaam],0))</f>
        <v>13879</v>
      </c>
      <c r="J2696" s="69">
        <f>tblGem[[#This Row],[Aantal]]/INDEX($N$5:$N$16,MATCH(tblGem[[#This Row],[Prov]],$M$5:$M$16,0))*100000</f>
        <v>0.6764282783096508</v>
      </c>
      <c r="K2696" s="69">
        <f>tblGem[[#This Row],[Aantal]]/tblGem[[#This Row],[Inwoners]]*100000</f>
        <v>64.846170473377043</v>
      </c>
    </row>
    <row r="2697" spans="2:11" x14ac:dyDescent="0.3">
      <c r="B2697" s="63">
        <v>43916</v>
      </c>
      <c r="C2697" s="66" t="s">
        <v>202</v>
      </c>
      <c r="D2697" s="65">
        <v>64.099999999999994</v>
      </c>
      <c r="E2697" s="66">
        <v>5</v>
      </c>
      <c r="F2697" s="79">
        <f>tblGem[[#This Row],[Aantal]]-SUMIFS(tblGem[Aantal],tblGem[Datum],tblGem[[#This Row],[Datum]]-1,tblGem[Plaats],tblGem[[#This Row],[Plaats]])</f>
        <v>0</v>
      </c>
      <c r="G2697" s="59" t="str">
        <f>INDEX(tblGemProv[Grootte],MATCH(tblGem[[#This Row],[Plaats]],tblGemProv[Gemeentenaam],0))</f>
        <v>Klein</v>
      </c>
      <c r="H2697" s="59" t="str">
        <f>INDEX(tblGemProv[Provincie],MATCH(tblGem[[#This Row],[Plaats]],tblGemProv[Gemeentenaam],0))</f>
        <v>Limburg</v>
      </c>
      <c r="I2697" s="68">
        <f>INDEX(tblGemProv[InwonerAantal],MATCH(tblGem[[#This Row],[Plaats]],tblGemProv[Gemeentenaam],0))</f>
        <v>7768</v>
      </c>
      <c r="J2697" s="69">
        <f>tblGem[[#This Row],[Aantal]]/INDEX($N$5:$N$16,MATCH(tblGem[[#This Row],[Prov]],$M$5:$M$16,0))*100000</f>
        <v>0.44754824122492165</v>
      </c>
      <c r="K2697" s="69">
        <f>tblGem[[#This Row],[Aantal]]/tblGem[[#This Row],[Inwoners]]*100000</f>
        <v>64.366632337796091</v>
      </c>
    </row>
    <row r="2698" spans="2:11" x14ac:dyDescent="0.3">
      <c r="B2698" s="63">
        <v>43916</v>
      </c>
      <c r="C2698" s="66" t="s">
        <v>203</v>
      </c>
      <c r="D2698" s="65">
        <v>54.1</v>
      </c>
      <c r="E2698" s="66">
        <v>13</v>
      </c>
      <c r="F2698" s="79">
        <f>tblGem[[#This Row],[Aantal]]-SUMIFS(tblGem[Aantal],tblGem[Datum],tblGem[[#This Row],[Datum]]-1,tblGem[Plaats],tblGem[[#This Row],[Plaats]])</f>
        <v>2</v>
      </c>
      <c r="G2698" s="59" t="str">
        <f>INDEX(tblGemProv[Grootte],MATCH(tblGem[[#This Row],[Plaats]],tblGemProv[Gemeentenaam],0))</f>
        <v>Klein</v>
      </c>
      <c r="H2698" s="59" t="str">
        <f>INDEX(tblGemProv[Provincie],MATCH(tblGem[[#This Row],[Plaats]],tblGemProv[Gemeentenaam],0))</f>
        <v>Gelderland</v>
      </c>
      <c r="I2698" s="68">
        <f>INDEX(tblGemProv[InwonerAantal],MATCH(tblGem[[#This Row],[Plaats]],tblGemProv[Gemeentenaam],0))</f>
        <v>23615</v>
      </c>
      <c r="J2698" s="69">
        <f>tblGem[[#This Row],[Aantal]]/INDEX($N$5:$N$16,MATCH(tblGem[[#This Row],[Prov]],$M$5:$M$16,0))*100000</f>
        <v>0.63103640934458127</v>
      </c>
      <c r="K2698" s="69">
        <f>tblGem[[#This Row],[Aantal]]/tblGem[[#This Row],[Inwoners]]*100000</f>
        <v>55.049756510692355</v>
      </c>
    </row>
    <row r="2699" spans="2:11" x14ac:dyDescent="0.3">
      <c r="B2699" s="63">
        <v>43916</v>
      </c>
      <c r="C2699" s="66" t="s">
        <v>204</v>
      </c>
      <c r="D2699" s="65">
        <v>105.9</v>
      </c>
      <c r="E2699" s="66">
        <v>18</v>
      </c>
      <c r="F2699" s="79">
        <f>tblGem[[#This Row],[Aantal]]-SUMIFS(tblGem[Aantal],tblGem[Datum],tblGem[[#This Row],[Datum]]-1,tblGem[Plaats],tblGem[[#This Row],[Plaats]])</f>
        <v>4</v>
      </c>
      <c r="G2699" s="59" t="str">
        <f>INDEX(tblGemProv[Grootte],MATCH(tblGem[[#This Row],[Plaats]],tblGemProv[Gemeentenaam],0))</f>
        <v>Klein</v>
      </c>
      <c r="H2699" s="59" t="str">
        <f>INDEX(tblGemProv[Provincie],MATCH(tblGem[[#This Row],[Plaats]],tblGemProv[Gemeentenaam],0))</f>
        <v>Limburg</v>
      </c>
      <c r="I2699" s="68">
        <f>INDEX(tblGemProv[InwonerAantal],MATCH(tblGem[[#This Row],[Plaats]],tblGemProv[Gemeentenaam],0))</f>
        <v>17038</v>
      </c>
      <c r="J2699" s="69">
        <f>tblGem[[#This Row],[Aantal]]/INDEX($N$5:$N$16,MATCH(tblGem[[#This Row],[Prov]],$M$5:$M$16,0))*100000</f>
        <v>1.611173668409718</v>
      </c>
      <c r="K2699" s="69">
        <f>tblGem[[#This Row],[Aantal]]/tblGem[[#This Row],[Inwoners]]*100000</f>
        <v>105.64620260593966</v>
      </c>
    </row>
    <row r="2700" spans="2:11" x14ac:dyDescent="0.3">
      <c r="B2700" s="63">
        <v>43916</v>
      </c>
      <c r="C2700" s="66" t="s">
        <v>205</v>
      </c>
      <c r="D2700" s="65">
        <v>23.8</v>
      </c>
      <c r="E2700" s="66">
        <v>15</v>
      </c>
      <c r="F2700" s="79">
        <f>tblGem[[#This Row],[Aantal]]-SUMIFS(tblGem[Aantal],tblGem[Datum],tblGem[[#This Row],[Datum]]-1,tblGem[Plaats],tblGem[[#This Row],[Plaats]])</f>
        <v>3</v>
      </c>
      <c r="G2700" s="59" t="str">
        <f>INDEX(tblGemProv[Grootte],MATCH(tblGem[[#This Row],[Plaats]],tblGemProv[Gemeentenaam],0))</f>
        <v>Middelgroot</v>
      </c>
      <c r="H2700" s="59" t="str">
        <f>INDEX(tblGemProv[Provincie],MATCH(tblGem[[#This Row],[Plaats]],tblGemProv[Gemeentenaam],0))</f>
        <v>Utrecht</v>
      </c>
      <c r="I2700" s="68">
        <f>INDEX(tblGemProv[InwonerAantal],MATCH(tblGem[[#This Row],[Plaats]],tblGemProv[Gemeentenaam],0))</f>
        <v>62426</v>
      </c>
      <c r="J2700" s="69">
        <f>tblGem[[#This Row],[Aantal]]/INDEX($N$5:$N$16,MATCH(tblGem[[#This Row],[Prov]],$M$5:$M$16,0))*100000</f>
        <v>1.127380463849418</v>
      </c>
      <c r="K2700" s="69">
        <f>tblGem[[#This Row],[Aantal]]/tblGem[[#This Row],[Inwoners]]*100000</f>
        <v>24.028449684426359</v>
      </c>
    </row>
    <row r="2701" spans="2:11" x14ac:dyDescent="0.3">
      <c r="B2701" s="63">
        <v>43916</v>
      </c>
      <c r="C2701" s="66" t="s">
        <v>206</v>
      </c>
      <c r="D2701" s="65">
        <v>21</v>
      </c>
      <c r="E2701" s="66">
        <v>6</v>
      </c>
      <c r="F2701" s="79">
        <f>tblGem[[#This Row],[Aantal]]-SUMIFS(tblGem[Aantal],tblGem[Datum],tblGem[[#This Row],[Datum]]-1,tblGem[Plaats],tblGem[[#This Row],[Plaats]])</f>
        <v>0</v>
      </c>
      <c r="G2701" s="59" t="str">
        <f>INDEX(tblGemProv[Grootte],MATCH(tblGem[[#This Row],[Plaats]],tblGemProv[Gemeentenaam],0))</f>
        <v>Klein</v>
      </c>
      <c r="H2701" s="59" t="str">
        <f>INDEX(tblGemProv[Provincie],MATCH(tblGem[[#This Row],[Plaats]],tblGemProv[Gemeentenaam],0))</f>
        <v>Zuid-Holland</v>
      </c>
      <c r="I2701" s="68">
        <f>INDEX(tblGemProv[InwonerAantal],MATCH(tblGem[[#This Row],[Plaats]],tblGemProv[Gemeentenaam],0))</f>
        <v>28269</v>
      </c>
      <c r="J2701" s="69">
        <f>tblGem[[#This Row],[Aantal]]/INDEX($N$5:$N$16,MATCH(tblGem[[#This Row],[Prov]],$M$5:$M$16,0))*100000</f>
        <v>0.16456345429661468</v>
      </c>
      <c r="K2701" s="69">
        <f>tblGem[[#This Row],[Aantal]]/tblGem[[#This Row],[Inwoners]]*100000</f>
        <v>21.224663058473947</v>
      </c>
    </row>
    <row r="2702" spans="2:11" x14ac:dyDescent="0.3">
      <c r="B2702" s="63">
        <v>43916</v>
      </c>
      <c r="C2702" s="66" t="s">
        <v>207</v>
      </c>
      <c r="D2702" s="65">
        <v>27.9</v>
      </c>
      <c r="E2702" s="66">
        <v>12</v>
      </c>
      <c r="F2702" s="79">
        <f>tblGem[[#This Row],[Aantal]]-SUMIFS(tblGem[Aantal],tblGem[Datum],tblGem[[#This Row],[Datum]]-1,tblGem[Plaats],tblGem[[#This Row],[Plaats]])</f>
        <v>4</v>
      </c>
      <c r="G2702" s="59" t="str">
        <f>INDEX(tblGemProv[Grootte],MATCH(tblGem[[#This Row],[Plaats]],tblGemProv[Gemeentenaam],0))</f>
        <v>Klein</v>
      </c>
      <c r="H2702" s="59" t="str">
        <f>INDEX(tblGemProv[Provincie],MATCH(tblGem[[#This Row],[Plaats]],tblGemProv[Gemeentenaam],0))</f>
        <v>Gelderland</v>
      </c>
      <c r="I2702" s="68">
        <f>INDEX(tblGemProv[InwonerAantal],MATCH(tblGem[[#This Row],[Plaats]],tblGemProv[Gemeentenaam],0))</f>
        <v>42307</v>
      </c>
      <c r="J2702" s="69">
        <f>tblGem[[#This Row],[Aantal]]/INDEX($N$5:$N$16,MATCH(tblGem[[#This Row],[Prov]],$M$5:$M$16,0))*100000</f>
        <v>0.58249514708730588</v>
      </c>
      <c r="K2702" s="69">
        <f>tblGem[[#This Row],[Aantal]]/tblGem[[#This Row],[Inwoners]]*100000</f>
        <v>28.364100503462783</v>
      </c>
    </row>
    <row r="2703" spans="2:11" x14ac:dyDescent="0.3">
      <c r="B2703" s="63">
        <v>43916</v>
      </c>
      <c r="C2703" s="66" t="s">
        <v>208</v>
      </c>
      <c r="D2703" s="65">
        <v>69</v>
      </c>
      <c r="E2703" s="66">
        <v>122</v>
      </c>
      <c r="F2703" s="79">
        <f>tblGem[[#This Row],[Aantal]]-SUMIFS(tblGem[Aantal],tblGem[Datum],tblGem[[#This Row],[Datum]]-1,tblGem[Plaats],tblGem[[#This Row],[Plaats]])</f>
        <v>14</v>
      </c>
      <c r="G2703" s="59" t="str">
        <f>INDEX(tblGemProv[Grootte],MATCH(tblGem[[#This Row],[Plaats]],tblGemProv[Gemeentenaam],0))</f>
        <v>Groot</v>
      </c>
      <c r="H2703" s="59" t="str">
        <f>INDEX(tblGemProv[Provincie],MATCH(tblGem[[#This Row],[Plaats]],tblGemProv[Gemeentenaam],0))</f>
        <v>Gelderland</v>
      </c>
      <c r="I2703" s="68">
        <f>INDEX(tblGemProv[InwonerAantal],MATCH(tblGem[[#This Row],[Plaats]],tblGemProv[Gemeentenaam],0))</f>
        <v>175948</v>
      </c>
      <c r="J2703" s="69">
        <f>tblGem[[#This Row],[Aantal]]/INDEX($N$5:$N$16,MATCH(tblGem[[#This Row],[Prov]],$M$5:$M$16,0))*100000</f>
        <v>5.9220339953876087</v>
      </c>
      <c r="K2703" s="69">
        <f>tblGem[[#This Row],[Aantal]]/tblGem[[#This Row],[Inwoners]]*100000</f>
        <v>69.338668242889952</v>
      </c>
    </row>
    <row r="2704" spans="2:11" x14ac:dyDescent="0.3">
      <c r="B2704" s="63">
        <v>43916</v>
      </c>
      <c r="C2704" s="66" t="s">
        <v>209</v>
      </c>
      <c r="D2704" s="65">
        <v>27.1</v>
      </c>
      <c r="E2704" s="66">
        <v>23</v>
      </c>
      <c r="F2704" s="79">
        <f>tblGem[[#This Row],[Aantal]]-SUMIFS(tblGem[Aantal],tblGem[Datum],tblGem[[#This Row],[Datum]]-1,tblGem[Plaats],tblGem[[#This Row],[Plaats]])</f>
        <v>4</v>
      </c>
      <c r="G2704" s="59" t="str">
        <f>INDEX(tblGemProv[Grootte],MATCH(tblGem[[#This Row],[Plaats]],tblGemProv[Gemeentenaam],0))</f>
        <v>Middelgroot</v>
      </c>
      <c r="H2704" s="59" t="str">
        <f>INDEX(tblGemProv[Provincie],MATCH(tblGem[[#This Row],[Plaats]],tblGemProv[Gemeentenaam],0))</f>
        <v>Zuid-Holland</v>
      </c>
      <c r="I2704" s="68">
        <f>INDEX(tblGemProv[InwonerAantal],MATCH(tblGem[[#This Row],[Plaats]],tblGemProv[Gemeentenaam],0))</f>
        <v>84588</v>
      </c>
      <c r="J2704" s="69">
        <f>tblGem[[#This Row],[Aantal]]/INDEX($N$5:$N$16,MATCH(tblGem[[#This Row],[Prov]],$M$5:$M$16,0))*100000</f>
        <v>0.63082657480368953</v>
      </c>
      <c r="K2704" s="69">
        <f>tblGem[[#This Row],[Aantal]]/tblGem[[#This Row],[Inwoners]]*100000</f>
        <v>27.190618054570386</v>
      </c>
    </row>
    <row r="2705" spans="2:11" x14ac:dyDescent="0.3">
      <c r="B2705" s="63">
        <v>43916</v>
      </c>
      <c r="C2705" s="66" t="s">
        <v>210</v>
      </c>
      <c r="D2705" s="65">
        <v>6.6</v>
      </c>
      <c r="E2705" s="66">
        <v>3</v>
      </c>
      <c r="F2705" s="79">
        <f>tblGem[[#This Row],[Aantal]]-SUMIFS(tblGem[Aantal],tblGem[Datum],tblGem[[#This Row],[Datum]]-1,tblGem[Plaats],tblGem[[#This Row],[Plaats]])</f>
        <v>0</v>
      </c>
      <c r="G2705" s="59" t="str">
        <f>INDEX(tblGemProv[Grootte],MATCH(tblGem[[#This Row],[Plaats]],tblGemProv[Gemeentenaam],0))</f>
        <v>Klein</v>
      </c>
      <c r="H2705" s="59" t="str">
        <f>INDEX(tblGemProv[Provincie],MATCH(tblGem[[#This Row],[Plaats]],tblGemProv[Gemeentenaam],0))</f>
        <v>Friesland</v>
      </c>
      <c r="I2705" s="68">
        <f>INDEX(tblGemProv[InwonerAantal],MATCH(tblGem[[#This Row],[Plaats]],tblGemProv[Gemeentenaam],0))</f>
        <v>45287</v>
      </c>
      <c r="J2705" s="69">
        <f>tblGem[[#This Row],[Aantal]]/INDEX($N$5:$N$16,MATCH(tblGem[[#This Row],[Prov]],$M$5:$M$16,0))*100000</f>
        <v>0.46348653108140681</v>
      </c>
      <c r="K2705" s="69">
        <f>tblGem[[#This Row],[Aantal]]/tblGem[[#This Row],[Inwoners]]*100000</f>
        <v>6.6244176032857114</v>
      </c>
    </row>
    <row r="2706" spans="2:11" x14ac:dyDescent="0.3">
      <c r="B2706" s="63">
        <v>43916</v>
      </c>
      <c r="C2706" s="66" t="s">
        <v>211</v>
      </c>
      <c r="D2706" s="65">
        <v>27.4</v>
      </c>
      <c r="E2706" s="66">
        <v>2</v>
      </c>
      <c r="F2706" s="79">
        <f>tblGem[[#This Row],[Aantal]]-SUMIFS(tblGem[Aantal],tblGem[Datum],tblGem[[#This Row],[Datum]]-1,tblGem[Plaats],tblGem[[#This Row],[Plaats]])</f>
        <v>0</v>
      </c>
      <c r="G2706" s="59" t="str">
        <f>INDEX(tblGemProv[Grootte],MATCH(tblGem[[#This Row],[Plaats]],tblGemProv[Gemeentenaam],0))</f>
        <v>Klein</v>
      </c>
      <c r="H2706" s="59" t="str">
        <f>INDEX(tblGemProv[Provincie],MATCH(tblGem[[#This Row],[Plaats]],tblGemProv[Gemeentenaam],0))</f>
        <v>Zeeland</v>
      </c>
      <c r="I2706" s="68">
        <f>INDEX(tblGemProv[InwonerAantal],MATCH(tblGem[[#This Row],[Plaats]],tblGemProv[Gemeentenaam],0))</f>
        <v>7314</v>
      </c>
      <c r="J2706" s="69">
        <f>tblGem[[#This Row],[Aantal]]/INDEX($N$5:$N$16,MATCH(tblGem[[#This Row],[Prov]],$M$5:$M$16,0))*100000</f>
        <v>0.52314388549426627</v>
      </c>
      <c r="K2706" s="69">
        <f>tblGem[[#This Row],[Aantal]]/tblGem[[#This Row],[Inwoners]]*100000</f>
        <v>27.344818156959256</v>
      </c>
    </row>
    <row r="2707" spans="2:11" x14ac:dyDescent="0.3">
      <c r="B2707" s="63">
        <v>43916</v>
      </c>
      <c r="C2707" s="66" t="s">
        <v>212</v>
      </c>
      <c r="D2707" s="65">
        <v>9.6</v>
      </c>
      <c r="E2707" s="66">
        <v>3</v>
      </c>
      <c r="F2707" s="79">
        <f>tblGem[[#This Row],[Aantal]]-SUMIFS(tblGem[Aantal],tblGem[Datum],tblGem[[#This Row],[Datum]]-1,tblGem[Plaats],tblGem[[#This Row],[Plaats]])</f>
        <v>2</v>
      </c>
      <c r="G2707" s="59" t="str">
        <f>INDEX(tblGemProv[Grootte],MATCH(tblGem[[#This Row],[Plaats]],tblGemProv[Gemeentenaam],0))</f>
        <v>Klein</v>
      </c>
      <c r="H2707" s="59" t="str">
        <f>INDEX(tblGemProv[Provincie],MATCH(tblGem[[#This Row],[Plaats]],tblGemProv[Gemeentenaam],0))</f>
        <v>Drenthe</v>
      </c>
      <c r="I2707" s="68">
        <f>INDEX(tblGemProv[InwonerAantal],MATCH(tblGem[[#This Row],[Plaats]],tblGemProv[Gemeentenaam],0))</f>
        <v>32370</v>
      </c>
      <c r="J2707" s="69">
        <f>tblGem[[#This Row],[Aantal]]/INDEX($N$5:$N$16,MATCH(tblGem[[#This Row],[Prov]],$M$5:$M$16,0))*100000</f>
        <v>0.60963218857955703</v>
      </c>
      <c r="K2707" s="69">
        <f>tblGem[[#This Row],[Aantal]]/tblGem[[#This Row],[Inwoners]]*100000</f>
        <v>9.2678405931417984</v>
      </c>
    </row>
    <row r="2708" spans="2:11" x14ac:dyDescent="0.3">
      <c r="B2708" s="63">
        <v>43916</v>
      </c>
      <c r="C2708" s="66" t="s">
        <v>213</v>
      </c>
      <c r="D2708" s="65">
        <v>17.100000000000001</v>
      </c>
      <c r="E2708" s="66">
        <v>8</v>
      </c>
      <c r="F2708" s="79">
        <f>tblGem[[#This Row],[Aantal]]-SUMIFS(tblGem[Aantal],tblGem[Datum],tblGem[[#This Row],[Datum]]-1,tblGem[Plaats],tblGem[[#This Row],[Plaats]])</f>
        <v>3</v>
      </c>
      <c r="G2708" s="59" t="str">
        <f>INDEX(tblGemProv[Grootte],MATCH(tblGem[[#This Row],[Plaats]],tblGemProv[Gemeentenaam],0))</f>
        <v>Klein</v>
      </c>
      <c r="H2708" s="59" t="str">
        <f>INDEX(tblGemProv[Provincie],MATCH(tblGem[[#This Row],[Plaats]],tblGemProv[Gemeentenaam],0))</f>
        <v>Flevoland</v>
      </c>
      <c r="I2708" s="68">
        <f>INDEX(tblGemProv[InwonerAantal],MATCH(tblGem[[#This Row],[Plaats]],tblGemProv[Gemeentenaam],0))</f>
        <v>46625</v>
      </c>
      <c r="J2708" s="69">
        <f>tblGem[[#This Row],[Aantal]]/INDEX($N$5:$N$16,MATCH(tblGem[[#This Row],[Prov]],$M$5:$M$16,0))*100000</f>
        <v>1.9433041028007869</v>
      </c>
      <c r="K2708" s="69">
        <f>tblGem[[#This Row],[Aantal]]/tblGem[[#This Row],[Inwoners]]*100000</f>
        <v>17.158176943699733</v>
      </c>
    </row>
    <row r="2709" spans="2:11" x14ac:dyDescent="0.3">
      <c r="B2709" s="63">
        <v>43916</v>
      </c>
      <c r="C2709" s="66" t="s">
        <v>214</v>
      </c>
      <c r="D2709" s="65">
        <v>18.7</v>
      </c>
      <c r="E2709" s="66">
        <v>8</v>
      </c>
      <c r="F2709" s="79">
        <f>tblGem[[#This Row],[Aantal]]-SUMIFS(tblGem[Aantal],tblGem[Datum],tblGem[[#This Row],[Datum]]-1,tblGem[Plaats],tblGem[[#This Row],[Plaats]])</f>
        <v>1</v>
      </c>
      <c r="G2709" s="59" t="str">
        <f>INDEX(tblGemProv[Grootte],MATCH(tblGem[[#This Row],[Plaats]],tblGemProv[Gemeentenaam],0))</f>
        <v>Klein</v>
      </c>
      <c r="H2709" s="59" t="str">
        <f>INDEX(tblGemProv[Provincie],MATCH(tblGem[[#This Row],[Plaats]],tblGemProv[Gemeentenaam],0))</f>
        <v>Zuid-Holland</v>
      </c>
      <c r="I2709" s="68">
        <f>INDEX(tblGemProv[InwonerAantal],MATCH(tblGem[[#This Row],[Plaats]],tblGemProv[Gemeentenaam],0))</f>
        <v>42661</v>
      </c>
      <c r="J2709" s="69">
        <f>tblGem[[#This Row],[Aantal]]/INDEX($N$5:$N$16,MATCH(tblGem[[#This Row],[Prov]],$M$5:$M$16,0))*100000</f>
        <v>0.21941793906215287</v>
      </c>
      <c r="K2709" s="69">
        <f>tblGem[[#This Row],[Aantal]]/tblGem[[#This Row],[Inwoners]]*100000</f>
        <v>18.752490565153185</v>
      </c>
    </row>
    <row r="2710" spans="2:11" x14ac:dyDescent="0.3">
      <c r="B2710" s="63">
        <v>43916</v>
      </c>
      <c r="C2710" s="66" t="s">
        <v>215</v>
      </c>
      <c r="D2710" s="65">
        <v>43.1</v>
      </c>
      <c r="E2710" s="66">
        <v>10</v>
      </c>
      <c r="F2710" s="79">
        <f>tblGem[[#This Row],[Aantal]]-SUMIFS(tblGem[Aantal],tblGem[Datum],tblGem[[#This Row],[Datum]]-1,tblGem[Plaats],tblGem[[#This Row],[Plaats]])</f>
        <v>2</v>
      </c>
      <c r="G2710" s="59" t="str">
        <f>INDEX(tblGemProv[Grootte],MATCH(tblGem[[#This Row],[Plaats]],tblGemProv[Gemeentenaam],0))</f>
        <v>Klein</v>
      </c>
      <c r="H2710" s="59" t="str">
        <f>INDEX(tblGemProv[Provincie],MATCH(tblGem[[#This Row],[Plaats]],tblGemProv[Gemeentenaam],0))</f>
        <v>Noord-Brabant</v>
      </c>
      <c r="I2710" s="68">
        <f>INDEX(tblGemProv[InwonerAantal],MATCH(tblGem[[#This Row],[Plaats]],tblGemProv[Gemeentenaam],0))</f>
        <v>23019</v>
      </c>
      <c r="J2710" s="69">
        <f>tblGem[[#This Row],[Aantal]]/INDEX($N$5:$N$16,MATCH(tblGem[[#This Row],[Prov]],$M$5:$M$16,0))*100000</f>
        <v>0.3955248733727118</v>
      </c>
      <c r="K2710" s="69">
        <f>tblGem[[#This Row],[Aantal]]/tblGem[[#This Row],[Inwoners]]*100000</f>
        <v>43.442373691298492</v>
      </c>
    </row>
    <row r="2711" spans="2:11" x14ac:dyDescent="0.3">
      <c r="B2711" s="63">
        <v>43916</v>
      </c>
      <c r="C2711" s="66" t="s">
        <v>216</v>
      </c>
      <c r="D2711" s="65">
        <v>112.8</v>
      </c>
      <c r="E2711" s="66">
        <v>31</v>
      </c>
      <c r="F2711" s="79">
        <f>tblGem[[#This Row],[Aantal]]-SUMIFS(tblGem[Aantal],tblGem[Datum],tblGem[[#This Row],[Datum]]-1,tblGem[Plaats],tblGem[[#This Row],[Plaats]])</f>
        <v>2</v>
      </c>
      <c r="G2711" s="59" t="str">
        <f>INDEX(tblGemProv[Grootte],MATCH(tblGem[[#This Row],[Plaats]],tblGemProv[Gemeentenaam],0))</f>
        <v>Klein</v>
      </c>
      <c r="H2711" s="59" t="str">
        <f>INDEX(tblGemProv[Provincie],MATCH(tblGem[[#This Row],[Plaats]],tblGemProv[Gemeentenaam],0))</f>
        <v>Gelderland</v>
      </c>
      <c r="I2711" s="68">
        <f>INDEX(tblGemProv[InwonerAantal],MATCH(tblGem[[#This Row],[Plaats]],tblGemProv[Gemeentenaam],0))</f>
        <v>27114</v>
      </c>
      <c r="J2711" s="69">
        <f>tblGem[[#This Row],[Aantal]]/INDEX($N$5:$N$16,MATCH(tblGem[[#This Row],[Prov]],$M$5:$M$16,0))*100000</f>
        <v>1.5047791299755402</v>
      </c>
      <c r="K2711" s="69">
        <f>tblGem[[#This Row],[Aantal]]/tblGem[[#This Row],[Inwoners]]*100000</f>
        <v>114.33207936859186</v>
      </c>
    </row>
    <row r="2712" spans="2:11" x14ac:dyDescent="0.3">
      <c r="B2712" s="63">
        <v>43916</v>
      </c>
      <c r="C2712" s="66" t="s">
        <v>217</v>
      </c>
      <c r="D2712" s="65">
        <v>36.799999999999997</v>
      </c>
      <c r="E2712" s="66">
        <v>9</v>
      </c>
      <c r="F2712" s="79">
        <f>tblGem[[#This Row],[Aantal]]-SUMIFS(tblGem[Aantal],tblGem[Datum],tblGem[[#This Row],[Datum]]-1,tblGem[Plaats],tblGem[[#This Row],[Plaats]])</f>
        <v>0</v>
      </c>
      <c r="G2712" s="59" t="str">
        <f>INDEX(tblGemProv[Grootte],MATCH(tblGem[[#This Row],[Plaats]],tblGemProv[Gemeentenaam],0))</f>
        <v>Klein</v>
      </c>
      <c r="H2712" s="59" t="str">
        <f>INDEX(tblGemProv[Provincie],MATCH(tblGem[[#This Row],[Plaats]],tblGemProv[Gemeentenaam],0))</f>
        <v>Zuid-Holland</v>
      </c>
      <c r="I2712" s="68">
        <f>INDEX(tblGemProv[InwonerAantal],MATCH(tblGem[[#This Row],[Plaats]],tblGemProv[Gemeentenaam],0))</f>
        <v>23887</v>
      </c>
      <c r="J2712" s="69">
        <f>tblGem[[#This Row],[Aantal]]/INDEX($N$5:$N$16,MATCH(tblGem[[#This Row],[Prov]],$M$5:$M$16,0))*100000</f>
        <v>0.24684518144492198</v>
      </c>
      <c r="K2712" s="69">
        <f>tblGem[[#This Row],[Aantal]]/tblGem[[#This Row],[Inwoners]]*100000</f>
        <v>37.677397747728889</v>
      </c>
    </row>
    <row r="2713" spans="2:11" x14ac:dyDescent="0.3">
      <c r="B2713" s="63">
        <v>43916</v>
      </c>
      <c r="C2713" s="66" t="s">
        <v>218</v>
      </c>
      <c r="D2713" s="65">
        <v>43</v>
      </c>
      <c r="E2713" s="66">
        <v>8</v>
      </c>
      <c r="F2713" s="79">
        <f>tblGem[[#This Row],[Aantal]]-SUMIFS(tblGem[Aantal],tblGem[Datum],tblGem[[#This Row],[Datum]]-1,tblGem[Plaats],tblGem[[#This Row],[Plaats]])</f>
        <v>2</v>
      </c>
      <c r="G2713" s="59" t="str">
        <f>INDEX(tblGemProv[Grootte],MATCH(tblGem[[#This Row],[Plaats]],tblGemProv[Gemeentenaam],0))</f>
        <v>Klein</v>
      </c>
      <c r="H2713" s="59" t="str">
        <f>INDEX(tblGemProv[Provincie],MATCH(tblGem[[#This Row],[Plaats]],tblGemProv[Gemeentenaam],0))</f>
        <v>Noord-Brabant</v>
      </c>
      <c r="I2713" s="68">
        <f>INDEX(tblGemProv[InwonerAantal],MATCH(tblGem[[#This Row],[Plaats]],tblGemProv[Gemeentenaam],0))</f>
        <v>18558</v>
      </c>
      <c r="J2713" s="69">
        <f>tblGem[[#This Row],[Aantal]]/INDEX($N$5:$N$16,MATCH(tblGem[[#This Row],[Prov]],$M$5:$M$16,0))*100000</f>
        <v>0.31641989869816944</v>
      </c>
      <c r="K2713" s="69">
        <f>tblGem[[#This Row],[Aantal]]/tblGem[[#This Row],[Inwoners]]*100000</f>
        <v>43.10809354456299</v>
      </c>
    </row>
    <row r="2714" spans="2:11" x14ac:dyDescent="0.3">
      <c r="B2714" s="63">
        <v>43916</v>
      </c>
      <c r="C2714" s="66" t="s">
        <v>219</v>
      </c>
      <c r="D2714" s="65">
        <v>80.3</v>
      </c>
      <c r="E2714" s="66">
        <v>21</v>
      </c>
      <c r="F2714" s="79">
        <f>tblGem[[#This Row],[Aantal]]-SUMIFS(tblGem[Aantal],tblGem[Datum],tblGem[[#This Row],[Datum]]-1,tblGem[Plaats],tblGem[[#This Row],[Plaats]])</f>
        <v>3</v>
      </c>
      <c r="G2714" s="59" t="str">
        <f>INDEX(tblGemProv[Grootte],MATCH(tblGem[[#This Row],[Plaats]],tblGemProv[Gemeentenaam],0))</f>
        <v>Klein</v>
      </c>
      <c r="H2714" s="59" t="str">
        <f>INDEX(tblGemProv[Provincie],MATCH(tblGem[[#This Row],[Plaats]],tblGemProv[Gemeentenaam],0))</f>
        <v>Noord-Brabant</v>
      </c>
      <c r="I2714" s="68">
        <f>INDEX(tblGemProv[InwonerAantal],MATCH(tblGem[[#This Row],[Plaats]],tblGemProv[Gemeentenaam],0))</f>
        <v>26132</v>
      </c>
      <c r="J2714" s="69">
        <f>tblGem[[#This Row],[Aantal]]/INDEX($N$5:$N$16,MATCH(tblGem[[#This Row],[Prov]],$M$5:$M$16,0))*100000</f>
        <v>0.83060223408269473</v>
      </c>
      <c r="K2714" s="69">
        <f>tblGem[[#This Row],[Aantal]]/tblGem[[#This Row],[Inwoners]]*100000</f>
        <v>80.361242920557174</v>
      </c>
    </row>
    <row r="2715" spans="2:11" x14ac:dyDescent="0.3">
      <c r="B2715" s="63">
        <v>43916</v>
      </c>
      <c r="C2715" s="66" t="s">
        <v>220</v>
      </c>
      <c r="D2715" s="65">
        <v>0</v>
      </c>
      <c r="E2715" s="66">
        <v>0</v>
      </c>
      <c r="F2715" s="79">
        <f>tblGem[[#This Row],[Aantal]]-SUMIFS(tblGem[Aantal],tblGem[Datum],tblGem[[#This Row],[Datum]]-1,tblGem[Plaats],tblGem[[#This Row],[Plaats]])</f>
        <v>0</v>
      </c>
      <c r="G2715" s="59" t="str">
        <f>INDEX(tblGemProv[Grootte],MATCH(tblGem[[#This Row],[Plaats]],tblGemProv[Gemeentenaam],0))</f>
        <v>Klein</v>
      </c>
      <c r="H2715" s="59" t="str">
        <f>INDEX(tblGemProv[Provincie],MATCH(tblGem[[#This Row],[Plaats]],tblGemProv[Gemeentenaam],0))</f>
        <v>Groningen</v>
      </c>
      <c r="I2715" s="68">
        <f>INDEX(tblGemProv[InwonerAantal],MATCH(tblGem[[#This Row],[Plaats]],tblGemProv[Gemeentenaam],0))</f>
        <v>38075</v>
      </c>
      <c r="J2715" s="69">
        <f>tblGem[[#This Row],[Aantal]]/INDEX($N$5:$N$16,MATCH(tblGem[[#This Row],[Prov]],$M$5:$M$16,0))*100000</f>
        <v>0</v>
      </c>
      <c r="K2715" s="69">
        <f>tblGem[[#This Row],[Aantal]]/tblGem[[#This Row],[Inwoners]]*100000</f>
        <v>0</v>
      </c>
    </row>
    <row r="2716" spans="2:11" x14ac:dyDescent="0.3">
      <c r="B2716" s="63">
        <v>43916</v>
      </c>
      <c r="C2716" s="66" t="s">
        <v>221</v>
      </c>
      <c r="D2716" s="65">
        <v>67.8</v>
      </c>
      <c r="E2716" s="66">
        <v>16</v>
      </c>
      <c r="F2716" s="79">
        <f>tblGem[[#This Row],[Aantal]]-SUMIFS(tblGem[Aantal],tblGem[Datum],tblGem[[#This Row],[Datum]]-1,tblGem[Plaats],tblGem[[#This Row],[Plaats]])</f>
        <v>4</v>
      </c>
      <c r="G2716" s="59" t="str">
        <f>INDEX(tblGemProv[Grootte],MATCH(tblGem[[#This Row],[Plaats]],tblGemProv[Gemeentenaam],0))</f>
        <v>Klein</v>
      </c>
      <c r="H2716" s="59" t="str">
        <f>INDEX(tblGemProv[Provincie],MATCH(tblGem[[#This Row],[Plaats]],tblGemProv[Gemeentenaam],0))</f>
        <v>Gelderland</v>
      </c>
      <c r="I2716" s="68">
        <f>INDEX(tblGemProv[InwonerAantal],MATCH(tblGem[[#This Row],[Plaats]],tblGemProv[Gemeentenaam],0))</f>
        <v>23504</v>
      </c>
      <c r="J2716" s="69">
        <f>tblGem[[#This Row],[Aantal]]/INDEX($N$5:$N$16,MATCH(tblGem[[#This Row],[Prov]],$M$5:$M$16,0))*100000</f>
        <v>0.7766601961164078</v>
      </c>
      <c r="K2716" s="69">
        <f>tblGem[[#This Row],[Aantal]]/tblGem[[#This Row],[Inwoners]]*100000</f>
        <v>68.073519400953032</v>
      </c>
    </row>
    <row r="2717" spans="2:11" x14ac:dyDescent="0.3">
      <c r="B2717" s="63">
        <v>43916</v>
      </c>
      <c r="C2717" s="66" t="s">
        <v>222</v>
      </c>
      <c r="D2717" s="65">
        <v>47.1</v>
      </c>
      <c r="E2717" s="66">
        <v>15</v>
      </c>
      <c r="F2717" s="79">
        <f>tblGem[[#This Row],[Aantal]]-SUMIFS(tblGem[Aantal],tblGem[Datum],tblGem[[#This Row],[Datum]]-1,tblGem[Plaats],tblGem[[#This Row],[Plaats]])</f>
        <v>2</v>
      </c>
      <c r="G2717" s="59" t="str">
        <f>INDEX(tblGemProv[Grootte],MATCH(tblGem[[#This Row],[Plaats]],tblGemProv[Gemeentenaam],0))</f>
        <v>Klein</v>
      </c>
      <c r="H2717" s="59" t="str">
        <f>INDEX(tblGemProv[Provincie],MATCH(tblGem[[#This Row],[Plaats]],tblGemProv[Gemeentenaam],0))</f>
        <v>Overijssel</v>
      </c>
      <c r="I2717" s="68">
        <f>INDEX(tblGemProv[InwonerAantal],MATCH(tblGem[[#This Row],[Plaats]],tblGemProv[Gemeentenaam],0))</f>
        <v>31915</v>
      </c>
      <c r="J2717" s="69">
        <f>tblGem[[#This Row],[Aantal]]/INDEX($N$5:$N$16,MATCH(tblGem[[#This Row],[Prov]],$M$5:$M$16,0))*100000</f>
        <v>1.3026475878006185</v>
      </c>
      <c r="K2717" s="69">
        <f>tblGem[[#This Row],[Aantal]]/tblGem[[#This Row],[Inwoners]]*100000</f>
        <v>46.999843333855551</v>
      </c>
    </row>
    <row r="2718" spans="2:11" x14ac:dyDescent="0.3">
      <c r="B2718" s="63">
        <v>43916</v>
      </c>
      <c r="C2718" s="66" t="s">
        <v>223</v>
      </c>
      <c r="D2718" s="65">
        <v>33.200000000000003</v>
      </c>
      <c r="E2718" s="66">
        <v>6</v>
      </c>
      <c r="F2718" s="79">
        <f>tblGem[[#This Row],[Aantal]]-SUMIFS(tblGem[Aantal],tblGem[Datum],tblGem[[#This Row],[Datum]]-1,tblGem[Plaats],tblGem[[#This Row],[Plaats]])</f>
        <v>0</v>
      </c>
      <c r="G2718" s="59" t="str">
        <f>INDEX(tblGemProv[Grootte],MATCH(tblGem[[#This Row],[Plaats]],tblGemProv[Gemeentenaam],0))</f>
        <v>Klein</v>
      </c>
      <c r="H2718" s="59" t="str">
        <f>INDEX(tblGemProv[Provincie],MATCH(tblGem[[#This Row],[Plaats]],tblGemProv[Gemeentenaam],0))</f>
        <v>Overijssel</v>
      </c>
      <c r="I2718" s="68">
        <f>INDEX(tblGemProv[InwonerAantal],MATCH(tblGem[[#This Row],[Plaats]],tblGemProv[Gemeentenaam],0))</f>
        <v>18023</v>
      </c>
      <c r="J2718" s="69">
        <f>tblGem[[#This Row],[Aantal]]/INDEX($N$5:$N$16,MATCH(tblGem[[#This Row],[Prov]],$M$5:$M$16,0))*100000</f>
        <v>0.52105903512024743</v>
      </c>
      <c r="K2718" s="69">
        <f>tblGem[[#This Row],[Aantal]]/tblGem[[#This Row],[Inwoners]]*100000</f>
        <v>33.290795095156184</v>
      </c>
    </row>
    <row r="2719" spans="2:11" x14ac:dyDescent="0.3">
      <c r="B2719" s="63">
        <v>43916</v>
      </c>
      <c r="C2719" s="66" t="s">
        <v>224</v>
      </c>
      <c r="D2719" s="65">
        <v>39.299999999999997</v>
      </c>
      <c r="E2719" s="66">
        <v>7</v>
      </c>
      <c r="F2719" s="79">
        <f>tblGem[[#This Row],[Aantal]]-SUMIFS(tblGem[Aantal],tblGem[Datum],tblGem[[#This Row],[Datum]]-1,tblGem[Plaats],tblGem[[#This Row],[Plaats]])</f>
        <v>0</v>
      </c>
      <c r="G2719" s="59" t="str">
        <f>INDEX(tblGemProv[Grootte],MATCH(tblGem[[#This Row],[Plaats]],tblGemProv[Gemeentenaam],0))</f>
        <v>Klein</v>
      </c>
      <c r="H2719" s="59" t="str">
        <f>INDEX(tblGemProv[Provincie],MATCH(tblGem[[#This Row],[Plaats]],tblGemProv[Gemeentenaam],0))</f>
        <v>Overijssel</v>
      </c>
      <c r="I2719" s="68">
        <f>INDEX(tblGemProv[InwonerAantal],MATCH(tblGem[[#This Row],[Plaats]],tblGemProv[Gemeentenaam],0))</f>
        <v>17630</v>
      </c>
      <c r="J2719" s="69">
        <f>tblGem[[#This Row],[Aantal]]/INDEX($N$5:$N$16,MATCH(tblGem[[#This Row],[Prov]],$M$5:$M$16,0))*100000</f>
        <v>0.60790220764028857</v>
      </c>
      <c r="K2719" s="69">
        <f>tblGem[[#This Row],[Aantal]]/tblGem[[#This Row],[Inwoners]]*100000</f>
        <v>39.705048213272832</v>
      </c>
    </row>
    <row r="2720" spans="2:11" x14ac:dyDescent="0.3">
      <c r="B2720" s="63">
        <v>43916</v>
      </c>
      <c r="C2720" s="66" t="s">
        <v>225</v>
      </c>
      <c r="D2720" s="65">
        <v>20.2</v>
      </c>
      <c r="E2720" s="66">
        <v>6</v>
      </c>
      <c r="F2720" s="79">
        <f>tblGem[[#This Row],[Aantal]]-SUMIFS(tblGem[Aantal],tblGem[Datum],tblGem[[#This Row],[Datum]]-1,tblGem[Plaats],tblGem[[#This Row],[Plaats]])</f>
        <v>0</v>
      </c>
      <c r="G2720" s="59" t="str">
        <f>INDEX(tblGemProv[Grootte],MATCH(tblGem[[#This Row],[Plaats]],tblGemProv[Gemeentenaam],0))</f>
        <v>Klein</v>
      </c>
      <c r="H2720" s="59" t="str">
        <f>INDEX(tblGemProv[Provincie],MATCH(tblGem[[#This Row],[Plaats]],tblGemProv[Gemeentenaam],0))</f>
        <v>Gelderland</v>
      </c>
      <c r="I2720" s="68">
        <f>INDEX(tblGemProv[InwonerAantal],MATCH(tblGem[[#This Row],[Plaats]],tblGemProv[Gemeentenaam],0))</f>
        <v>29675</v>
      </c>
      <c r="J2720" s="69">
        <f>tblGem[[#This Row],[Aantal]]/INDEX($N$5:$N$16,MATCH(tblGem[[#This Row],[Prov]],$M$5:$M$16,0))*100000</f>
        <v>0.29124757354365294</v>
      </c>
      <c r="K2720" s="69">
        <f>tblGem[[#This Row],[Aantal]]/tblGem[[#This Row],[Inwoners]]*100000</f>
        <v>20.219039595619208</v>
      </c>
    </row>
    <row r="2721" spans="2:11" x14ac:dyDescent="0.3">
      <c r="B2721" s="63">
        <v>43916</v>
      </c>
      <c r="C2721" s="66" t="s">
        <v>226</v>
      </c>
      <c r="D2721" s="65">
        <v>52.1</v>
      </c>
      <c r="E2721" s="66">
        <v>29</v>
      </c>
      <c r="F2721" s="79">
        <f>tblGem[[#This Row],[Aantal]]-SUMIFS(tblGem[Aantal],tblGem[Datum],tblGem[[#This Row],[Datum]]-1,tblGem[Plaats],tblGem[[#This Row],[Plaats]])</f>
        <v>3</v>
      </c>
      <c r="G2721" s="59" t="str">
        <f>INDEX(tblGemProv[Grootte],MATCH(tblGem[[#This Row],[Plaats]],tblGemProv[Gemeentenaam],0))</f>
        <v>Middelgroot</v>
      </c>
      <c r="H2721" s="59" t="str">
        <f>INDEX(tblGemProv[Provincie],MATCH(tblGem[[#This Row],[Plaats]],tblGemProv[Gemeentenaam],0))</f>
        <v>Noord-Brabant</v>
      </c>
      <c r="I2721" s="68">
        <f>INDEX(tblGemProv[InwonerAantal],MATCH(tblGem[[#This Row],[Plaats]],tblGemProv[Gemeentenaam],0))</f>
        <v>55147</v>
      </c>
      <c r="J2721" s="69">
        <f>tblGem[[#This Row],[Aantal]]/INDEX($N$5:$N$16,MATCH(tblGem[[#This Row],[Prov]],$M$5:$M$16,0))*100000</f>
        <v>1.1470221327808643</v>
      </c>
      <c r="K2721" s="69">
        <f>tblGem[[#This Row],[Aantal]]/tblGem[[#This Row],[Inwoners]]*100000</f>
        <v>52.586722759170947</v>
      </c>
    </row>
    <row r="2722" spans="2:11" x14ac:dyDescent="0.3">
      <c r="B2722" s="63">
        <v>43916</v>
      </c>
      <c r="C2722" s="66" t="s">
        <v>227</v>
      </c>
      <c r="D2722" s="65">
        <v>3.9</v>
      </c>
      <c r="E2722" s="66">
        <v>1</v>
      </c>
      <c r="F2722" s="79">
        <f>tblGem[[#This Row],[Aantal]]-SUMIFS(tblGem[Aantal],tblGem[Datum],tblGem[[#This Row],[Datum]]-1,tblGem[Plaats],tblGem[[#This Row],[Plaats]])</f>
        <v>0</v>
      </c>
      <c r="G2722" s="59" t="str">
        <f>INDEX(tblGemProv[Grootte],MATCH(tblGem[[#This Row],[Plaats]],tblGemProv[Gemeentenaam],0))</f>
        <v>Klein</v>
      </c>
      <c r="H2722" s="59" t="str">
        <f>INDEX(tblGemProv[Provincie],MATCH(tblGem[[#This Row],[Plaats]],tblGemProv[Gemeentenaam],0))</f>
        <v>Friesland</v>
      </c>
      <c r="I2722" s="68">
        <f>INDEX(tblGemProv[InwonerAantal],MATCH(tblGem[[#This Row],[Plaats]],tblGemProv[Gemeentenaam],0))</f>
        <v>25459</v>
      </c>
      <c r="J2722" s="69">
        <f>tblGem[[#This Row],[Aantal]]/INDEX($N$5:$N$16,MATCH(tblGem[[#This Row],[Prov]],$M$5:$M$16,0))*100000</f>
        <v>0.15449551036046894</v>
      </c>
      <c r="K2722" s="69">
        <f>tblGem[[#This Row],[Aantal]]/tblGem[[#This Row],[Inwoners]]*100000</f>
        <v>3.9278840488628775</v>
      </c>
    </row>
    <row r="2723" spans="2:11" x14ac:dyDescent="0.3">
      <c r="B2723" s="63">
        <v>43916</v>
      </c>
      <c r="C2723" s="66" t="s">
        <v>228</v>
      </c>
      <c r="D2723" s="65">
        <v>71.7</v>
      </c>
      <c r="E2723" s="66">
        <v>7</v>
      </c>
      <c r="F2723" s="79">
        <f>tblGem[[#This Row],[Aantal]]-SUMIFS(tblGem[Aantal],tblGem[Datum],tblGem[[#This Row],[Datum]]-1,tblGem[Plaats],tblGem[[#This Row],[Plaats]])</f>
        <v>1</v>
      </c>
      <c r="G2723" s="59" t="str">
        <f>INDEX(tblGemProv[Grootte],MATCH(tblGem[[#This Row],[Plaats]],tblGemProv[Gemeentenaam],0))</f>
        <v>Klein</v>
      </c>
      <c r="H2723" s="59" t="str">
        <f>INDEX(tblGemProv[Provincie],MATCH(tblGem[[#This Row],[Plaats]],tblGemProv[Gemeentenaam],0))</f>
        <v>Noord-Holland</v>
      </c>
      <c r="I2723" s="68">
        <f>INDEX(tblGemProv[InwonerAantal],MATCH(tblGem[[#This Row],[Plaats]],tblGemProv[Gemeentenaam],0))</f>
        <v>9735</v>
      </c>
      <c r="J2723" s="69">
        <f>tblGem[[#This Row],[Aantal]]/INDEX($N$5:$N$16,MATCH(tblGem[[#This Row],[Prov]],$M$5:$M$16,0))*100000</f>
        <v>0.24724655638528362</v>
      </c>
      <c r="K2723" s="69">
        <f>tblGem[[#This Row],[Aantal]]/tblGem[[#This Row],[Inwoners]]*100000</f>
        <v>71.90549563430919</v>
      </c>
    </row>
    <row r="2724" spans="2:11" x14ac:dyDescent="0.3">
      <c r="B2724" s="63">
        <v>43916</v>
      </c>
      <c r="C2724" s="66" t="s">
        <v>229</v>
      </c>
      <c r="D2724" s="65">
        <v>17</v>
      </c>
      <c r="E2724" s="66">
        <v>2</v>
      </c>
      <c r="F2724" s="79">
        <f>tblGem[[#This Row],[Aantal]]-SUMIFS(tblGem[Aantal],tblGem[Datum],tblGem[[#This Row],[Datum]]-1,tblGem[Plaats],tblGem[[#This Row],[Plaats]])</f>
        <v>2</v>
      </c>
      <c r="G2724" s="59" t="str">
        <f>INDEX(tblGemProv[Grootte],MATCH(tblGem[[#This Row],[Plaats]],tblGemProv[Gemeentenaam],0))</f>
        <v>Klein</v>
      </c>
      <c r="H2724" s="59" t="str">
        <f>INDEX(tblGemProv[Provincie],MATCH(tblGem[[#This Row],[Plaats]],tblGemProv[Gemeentenaam],0))</f>
        <v>Noord-Holland</v>
      </c>
      <c r="I2724" s="68">
        <f>INDEX(tblGemProv[InwonerAantal],MATCH(tblGem[[#This Row],[Plaats]],tblGemProv[Gemeentenaam],0))</f>
        <v>11526</v>
      </c>
      <c r="J2724" s="69">
        <f>tblGem[[#This Row],[Aantal]]/INDEX($N$5:$N$16,MATCH(tblGem[[#This Row],[Prov]],$M$5:$M$16,0))*100000</f>
        <v>7.0641873252938178E-2</v>
      </c>
      <c r="K2724" s="69">
        <f>tblGem[[#This Row],[Aantal]]/tblGem[[#This Row],[Inwoners]]*100000</f>
        <v>17.352073572791948</v>
      </c>
    </row>
    <row r="2725" spans="2:11" x14ac:dyDescent="0.3">
      <c r="B2725" s="63">
        <v>43916</v>
      </c>
      <c r="C2725" s="66" t="s">
        <v>230</v>
      </c>
      <c r="D2725" s="65">
        <v>16.8</v>
      </c>
      <c r="E2725" s="66">
        <v>5</v>
      </c>
      <c r="F2725" s="79">
        <f>tblGem[[#This Row],[Aantal]]-SUMIFS(tblGem[Aantal],tblGem[Datum],tblGem[[#This Row],[Datum]]-1,tblGem[Plaats],tblGem[[#This Row],[Plaats]])</f>
        <v>1</v>
      </c>
      <c r="G2725" s="59" t="str">
        <f>INDEX(tblGemProv[Grootte],MATCH(tblGem[[#This Row],[Plaats]],tblGemProv[Gemeentenaam],0))</f>
        <v>Klein</v>
      </c>
      <c r="H2725" s="59" t="str">
        <f>INDEX(tblGemProv[Provincie],MATCH(tblGem[[#This Row],[Plaats]],tblGemProv[Gemeentenaam],0))</f>
        <v>Friesland</v>
      </c>
      <c r="I2725" s="68">
        <f>INDEX(tblGemProv[InwonerAantal],MATCH(tblGem[[#This Row],[Plaats]],tblGemProv[Gemeentenaam],0))</f>
        <v>29753</v>
      </c>
      <c r="J2725" s="69">
        <f>tblGem[[#This Row],[Aantal]]/INDEX($N$5:$N$16,MATCH(tblGem[[#This Row],[Prov]],$M$5:$M$16,0))*100000</f>
        <v>0.77247755180234456</v>
      </c>
      <c r="K2725" s="69">
        <f>tblGem[[#This Row],[Aantal]]/tblGem[[#This Row],[Inwoners]]*100000</f>
        <v>16.805028064396868</v>
      </c>
    </row>
    <row r="2726" spans="2:11" x14ac:dyDescent="0.3">
      <c r="B2726" s="63">
        <v>43916</v>
      </c>
      <c r="C2726" s="66" t="s">
        <v>231</v>
      </c>
      <c r="D2726" s="65">
        <v>109.3</v>
      </c>
      <c r="E2726" s="66">
        <v>100</v>
      </c>
      <c r="F2726" s="79">
        <f>tblGem[[#This Row],[Aantal]]-SUMIFS(tblGem[Aantal],tblGem[Datum],tblGem[[#This Row],[Datum]]-1,tblGem[Plaats],tblGem[[#This Row],[Plaats]])</f>
        <v>19</v>
      </c>
      <c r="G2726" s="59" t="str">
        <f>INDEX(tblGemProv[Grootte],MATCH(tblGem[[#This Row],[Plaats]],tblGemProv[Gemeentenaam],0))</f>
        <v>Middelgroot</v>
      </c>
      <c r="H2726" s="59" t="str">
        <f>INDEX(tblGemProv[Provincie],MATCH(tblGem[[#This Row],[Plaats]],tblGemProv[Gemeentenaam],0))</f>
        <v>Noord-Brabant</v>
      </c>
      <c r="I2726" s="68">
        <f>INDEX(tblGemProv[InwonerAantal],MATCH(tblGem[[#This Row],[Plaats]],tblGemProv[Gemeentenaam],0))</f>
        <v>90951</v>
      </c>
      <c r="J2726" s="69">
        <f>tblGem[[#This Row],[Aantal]]/INDEX($N$5:$N$16,MATCH(tblGem[[#This Row],[Prov]],$M$5:$M$16,0))*100000</f>
        <v>3.9552487337271183</v>
      </c>
      <c r="K2726" s="69">
        <f>tblGem[[#This Row],[Aantal]]/tblGem[[#This Row],[Inwoners]]*100000</f>
        <v>109.94931336653802</v>
      </c>
    </row>
    <row r="2727" spans="2:11" x14ac:dyDescent="0.3">
      <c r="B2727" s="63">
        <v>43916</v>
      </c>
      <c r="C2727" s="66" t="s">
        <v>232</v>
      </c>
      <c r="D2727" s="65">
        <v>12.7</v>
      </c>
      <c r="E2727" s="66">
        <v>5</v>
      </c>
      <c r="F2727" s="79">
        <f>tblGem[[#This Row],[Aantal]]-SUMIFS(tblGem[Aantal],tblGem[Datum],tblGem[[#This Row],[Datum]]-1,tblGem[Plaats],tblGem[[#This Row],[Plaats]])</f>
        <v>1</v>
      </c>
      <c r="G2727" s="59" t="str">
        <f>INDEX(tblGemProv[Grootte],MATCH(tblGem[[#This Row],[Plaats]],tblGemProv[Gemeentenaam],0))</f>
        <v>Klein</v>
      </c>
      <c r="H2727" s="59" t="str">
        <f>INDEX(tblGemProv[Provincie],MATCH(tblGem[[#This Row],[Plaats]],tblGemProv[Gemeentenaam],0))</f>
        <v>Gelderland</v>
      </c>
      <c r="I2727" s="68">
        <f>INDEX(tblGemProv[InwonerAantal],MATCH(tblGem[[#This Row],[Plaats]],tblGemProv[Gemeentenaam],0))</f>
        <v>39520</v>
      </c>
      <c r="J2727" s="69">
        <f>tblGem[[#This Row],[Aantal]]/INDEX($N$5:$N$16,MATCH(tblGem[[#This Row],[Prov]],$M$5:$M$16,0))*100000</f>
        <v>0.24270631128637743</v>
      </c>
      <c r="K2727" s="69">
        <f>tblGem[[#This Row],[Aantal]]/tblGem[[#This Row],[Inwoners]]*100000</f>
        <v>12.651821862348179</v>
      </c>
    </row>
    <row r="2728" spans="2:11" x14ac:dyDescent="0.3">
      <c r="B2728" s="63">
        <v>43916</v>
      </c>
      <c r="C2728" s="66" t="s">
        <v>233</v>
      </c>
      <c r="D2728" s="65">
        <v>50.3</v>
      </c>
      <c r="E2728" s="66">
        <v>7</v>
      </c>
      <c r="F2728" s="79">
        <f>tblGem[[#This Row],[Aantal]]-SUMIFS(tblGem[Aantal],tblGem[Datum],tblGem[[#This Row],[Datum]]-1,tblGem[Plaats],tblGem[[#This Row],[Plaats]])</f>
        <v>0</v>
      </c>
      <c r="G2728" s="59" t="str">
        <f>INDEX(tblGemProv[Grootte],MATCH(tblGem[[#This Row],[Plaats]],tblGemProv[Gemeentenaam],0))</f>
        <v>Klein</v>
      </c>
      <c r="H2728" s="59" t="str">
        <f>INDEX(tblGemProv[Provincie],MATCH(tblGem[[#This Row],[Plaats]],tblGemProv[Gemeentenaam],0))</f>
        <v>Noord-Holland</v>
      </c>
      <c r="I2728" s="68">
        <f>INDEX(tblGemProv[InwonerAantal],MATCH(tblGem[[#This Row],[Plaats]],tblGemProv[Gemeentenaam],0))</f>
        <v>13496</v>
      </c>
      <c r="J2728" s="69">
        <f>tblGem[[#This Row],[Aantal]]/INDEX($N$5:$N$16,MATCH(tblGem[[#This Row],[Prov]],$M$5:$M$16,0))*100000</f>
        <v>0.24724655638528362</v>
      </c>
      <c r="K2728" s="69">
        <f>tblGem[[#This Row],[Aantal]]/tblGem[[#This Row],[Inwoners]]*100000</f>
        <v>51.867219917012449</v>
      </c>
    </row>
    <row r="2729" spans="2:11" x14ac:dyDescent="0.3">
      <c r="B2729" s="63">
        <v>43916</v>
      </c>
      <c r="C2729" s="66" t="s">
        <v>234</v>
      </c>
      <c r="D2729" s="65">
        <v>117.6</v>
      </c>
      <c r="E2729" s="66">
        <v>12</v>
      </c>
      <c r="F2729" s="79">
        <f>tblGem[[#This Row],[Aantal]]-SUMIFS(tblGem[Aantal],tblGem[Datum],tblGem[[#This Row],[Datum]]-1,tblGem[Plaats],tblGem[[#This Row],[Plaats]])</f>
        <v>2</v>
      </c>
      <c r="G2729" s="59" t="str">
        <f>INDEX(tblGemProv[Grootte],MATCH(tblGem[[#This Row],[Plaats]],tblGemProv[Gemeentenaam],0))</f>
        <v>Klein</v>
      </c>
      <c r="H2729" s="59" t="str">
        <f>INDEX(tblGemProv[Provincie],MATCH(tblGem[[#This Row],[Plaats]],tblGemProv[Gemeentenaam],0))</f>
        <v>Utrecht</v>
      </c>
      <c r="I2729" s="68">
        <f>INDEX(tblGemProv[InwonerAantal],MATCH(tblGem[[#This Row],[Plaats]],tblGemProv[Gemeentenaam],0))</f>
        <v>10180</v>
      </c>
      <c r="J2729" s="69">
        <f>tblGem[[#This Row],[Aantal]]/INDEX($N$5:$N$16,MATCH(tblGem[[#This Row],[Prov]],$M$5:$M$16,0))*100000</f>
        <v>0.90190437107953447</v>
      </c>
      <c r="K2729" s="69">
        <f>tblGem[[#This Row],[Aantal]]/tblGem[[#This Row],[Inwoners]]*100000</f>
        <v>117.87819253438114</v>
      </c>
    </row>
    <row r="2730" spans="2:11" x14ac:dyDescent="0.3">
      <c r="B2730" s="63">
        <v>43916</v>
      </c>
      <c r="C2730" s="66" t="s">
        <v>235</v>
      </c>
      <c r="D2730" s="65">
        <v>92.5</v>
      </c>
      <c r="E2730" s="66">
        <v>44</v>
      </c>
      <c r="F2730" s="79">
        <f>tblGem[[#This Row],[Aantal]]-SUMIFS(tblGem[Aantal],tblGem[Datum],tblGem[[#This Row],[Datum]]-1,tblGem[Plaats],tblGem[[#This Row],[Plaats]])</f>
        <v>6</v>
      </c>
      <c r="G2730" s="59" t="str">
        <f>INDEX(tblGemProv[Grootte],MATCH(tblGem[[#This Row],[Plaats]],tblGemProv[Gemeentenaam],0))</f>
        <v>Klein</v>
      </c>
      <c r="H2730" s="59" t="str">
        <f>INDEX(tblGemProv[Provincie],MATCH(tblGem[[#This Row],[Plaats]],tblGemProv[Gemeentenaam],0))</f>
        <v>Gelderland</v>
      </c>
      <c r="I2730" s="68">
        <f>INDEX(tblGemProv[InwonerAantal],MATCH(tblGem[[#This Row],[Plaats]],tblGemProv[Gemeentenaam],0))</f>
        <v>47481</v>
      </c>
      <c r="J2730" s="69">
        <f>tblGem[[#This Row],[Aantal]]/INDEX($N$5:$N$16,MATCH(tblGem[[#This Row],[Prov]],$M$5:$M$16,0))*100000</f>
        <v>2.1358155393201215</v>
      </c>
      <c r="K2730" s="69">
        <f>tblGem[[#This Row],[Aantal]]/tblGem[[#This Row],[Inwoners]]*100000</f>
        <v>92.668646405930787</v>
      </c>
    </row>
    <row r="2731" spans="2:11" x14ac:dyDescent="0.3">
      <c r="B2731" s="63">
        <v>43916</v>
      </c>
      <c r="C2731" s="66" t="s">
        <v>236</v>
      </c>
      <c r="D2731" s="65">
        <v>18.600000000000001</v>
      </c>
      <c r="E2731" s="66">
        <v>6</v>
      </c>
      <c r="F2731" s="79">
        <f>tblGem[[#This Row],[Aantal]]-SUMIFS(tblGem[Aantal],tblGem[Datum],tblGem[[#This Row],[Datum]]-1,tblGem[Plaats],tblGem[[#This Row],[Plaats]])</f>
        <v>0</v>
      </c>
      <c r="G2731" s="59" t="str">
        <f>INDEX(tblGemProv[Grootte],MATCH(tblGem[[#This Row],[Plaats]],tblGemProv[Gemeentenaam],0))</f>
        <v>Klein</v>
      </c>
      <c r="H2731" s="59" t="str">
        <f>INDEX(tblGemProv[Provincie],MATCH(tblGem[[#This Row],[Plaats]],tblGemProv[Gemeentenaam],0))</f>
        <v>Zuid-Holland</v>
      </c>
      <c r="I2731" s="68">
        <f>INDEX(tblGemProv[InwonerAantal],MATCH(tblGem[[#This Row],[Plaats]],tblGemProv[Gemeentenaam],0))</f>
        <v>32264</v>
      </c>
      <c r="J2731" s="69">
        <f>tblGem[[#This Row],[Aantal]]/INDEX($N$5:$N$16,MATCH(tblGem[[#This Row],[Prov]],$M$5:$M$16,0))*100000</f>
        <v>0.16456345429661468</v>
      </c>
      <c r="K2731" s="69">
        <f>tblGem[[#This Row],[Aantal]]/tblGem[[#This Row],[Inwoners]]*100000</f>
        <v>18.596578229605754</v>
      </c>
    </row>
    <row r="2732" spans="2:11" x14ac:dyDescent="0.3">
      <c r="B2732" s="63">
        <v>43916</v>
      </c>
      <c r="C2732" s="66" t="s">
        <v>237</v>
      </c>
      <c r="D2732" s="65">
        <v>221.7</v>
      </c>
      <c r="E2732" s="66">
        <v>96</v>
      </c>
      <c r="F2732" s="79">
        <f>tblGem[[#This Row],[Aantal]]-SUMIFS(tblGem[Aantal],tblGem[Datum],tblGem[[#This Row],[Datum]]-1,tblGem[Plaats],tblGem[[#This Row],[Plaats]])</f>
        <v>8</v>
      </c>
      <c r="G2732" s="59" t="str">
        <f>INDEX(tblGemProv[Grootte],MATCH(tblGem[[#This Row],[Plaats]],tblGemProv[Gemeentenaam],0))</f>
        <v>Klein</v>
      </c>
      <c r="H2732" s="59" t="str">
        <f>INDEX(tblGemProv[Provincie],MATCH(tblGem[[#This Row],[Plaats]],tblGemProv[Gemeentenaam],0))</f>
        <v>Limburg</v>
      </c>
      <c r="I2732" s="68">
        <f>INDEX(tblGemProv[InwonerAantal],MATCH(tblGem[[#This Row],[Plaats]],tblGemProv[Gemeentenaam],0))</f>
        <v>43312</v>
      </c>
      <c r="J2732" s="69">
        <f>tblGem[[#This Row],[Aantal]]/INDEX($N$5:$N$16,MATCH(tblGem[[#This Row],[Prov]],$M$5:$M$16,0))*100000</f>
        <v>8.5929262315184953</v>
      </c>
      <c r="K2732" s="69">
        <f>tblGem[[#This Row],[Aantal]]/tblGem[[#This Row],[Inwoners]]*100000</f>
        <v>221.6475803472479</v>
      </c>
    </row>
    <row r="2733" spans="2:11" x14ac:dyDescent="0.3">
      <c r="B2733" s="63">
        <v>43916</v>
      </c>
      <c r="C2733" s="66" t="s">
        <v>238</v>
      </c>
      <c r="D2733" s="65">
        <v>16.399999999999999</v>
      </c>
      <c r="E2733" s="66">
        <v>2</v>
      </c>
      <c r="F2733" s="79">
        <f>tblGem[[#This Row],[Aantal]]-SUMIFS(tblGem[Aantal],tblGem[Datum],tblGem[[#This Row],[Datum]]-1,tblGem[Plaats],tblGem[[#This Row],[Plaats]])</f>
        <v>0</v>
      </c>
      <c r="G2733" s="59" t="str">
        <f>INDEX(tblGemProv[Grootte],MATCH(tblGem[[#This Row],[Plaats]],tblGemProv[Gemeentenaam],0))</f>
        <v>Klein</v>
      </c>
      <c r="H2733" s="59" t="str">
        <f>INDEX(tblGemProv[Provincie],MATCH(tblGem[[#This Row],[Plaats]],tblGemProv[Gemeentenaam],0))</f>
        <v>Groningen</v>
      </c>
      <c r="I2733" s="68">
        <f>INDEX(tblGemProv[InwonerAantal],MATCH(tblGem[[#This Row],[Plaats]],tblGemProv[Gemeentenaam],0))</f>
        <v>12245</v>
      </c>
      <c r="J2733" s="69">
        <f>tblGem[[#This Row],[Aantal]]/INDEX($N$5:$N$16,MATCH(tblGem[[#This Row],[Prov]],$M$5:$M$16,0))*100000</f>
        <v>0.34308671688312575</v>
      </c>
      <c r="K2733" s="69">
        <f>tblGem[[#This Row],[Aantal]]/tblGem[[#This Row],[Inwoners]]*100000</f>
        <v>16.333197223356471</v>
      </c>
    </row>
    <row r="2734" spans="2:11" x14ac:dyDescent="0.3">
      <c r="B2734" s="63">
        <v>43916</v>
      </c>
      <c r="C2734" s="66" t="s">
        <v>239</v>
      </c>
      <c r="D2734" s="65">
        <v>36.799999999999997</v>
      </c>
      <c r="E2734" s="66">
        <v>20</v>
      </c>
      <c r="F2734" s="79">
        <f>tblGem[[#This Row],[Aantal]]-SUMIFS(tblGem[Aantal],tblGem[Datum],tblGem[[#This Row],[Datum]]-1,tblGem[Plaats],tblGem[[#This Row],[Plaats]])</f>
        <v>4</v>
      </c>
      <c r="G2734" s="59" t="str">
        <f>INDEX(tblGemProv[Grootte],MATCH(tblGem[[#This Row],[Plaats]],tblGemProv[Gemeentenaam],0))</f>
        <v>Middelgroot</v>
      </c>
      <c r="H2734" s="59" t="str">
        <f>INDEX(tblGemProv[Provincie],MATCH(tblGem[[#This Row],[Plaats]],tblGemProv[Gemeentenaam],0))</f>
        <v>Zuid-Holland</v>
      </c>
      <c r="I2734" s="68">
        <f>INDEX(tblGemProv[InwonerAantal],MATCH(tblGem[[#This Row],[Plaats]],tblGemProv[Gemeentenaam],0))</f>
        <v>53634</v>
      </c>
      <c r="J2734" s="69">
        <f>tblGem[[#This Row],[Aantal]]/INDEX($N$5:$N$16,MATCH(tblGem[[#This Row],[Prov]],$M$5:$M$16,0))*100000</f>
        <v>0.54854484765538214</v>
      </c>
      <c r="K2734" s="69">
        <f>tblGem[[#This Row],[Aantal]]/tblGem[[#This Row],[Inwoners]]*100000</f>
        <v>37.28977887161129</v>
      </c>
    </row>
    <row r="2735" spans="2:11" x14ac:dyDescent="0.3">
      <c r="B2735" s="63">
        <v>43916</v>
      </c>
      <c r="C2735" s="66" t="s">
        <v>240</v>
      </c>
      <c r="D2735" s="65">
        <v>48.7</v>
      </c>
      <c r="E2735" s="66">
        <v>39</v>
      </c>
      <c r="F2735" s="79">
        <f>tblGem[[#This Row],[Aantal]]-SUMIFS(tblGem[Aantal],tblGem[Datum],tblGem[[#This Row],[Datum]]-1,tblGem[Plaats],tblGem[[#This Row],[Plaats]])</f>
        <v>7</v>
      </c>
      <c r="G2735" s="59" t="str">
        <f>INDEX(tblGemProv[Grootte],MATCH(tblGem[[#This Row],[Plaats]],tblGemProv[Gemeentenaam],0))</f>
        <v>Middelgroot</v>
      </c>
      <c r="H2735" s="59" t="str">
        <f>INDEX(tblGemProv[Provincie],MATCH(tblGem[[#This Row],[Plaats]],tblGemProv[Gemeentenaam],0))</f>
        <v>Noord-Holland</v>
      </c>
      <c r="I2735" s="68">
        <f>INDEX(tblGemProv[InwonerAantal],MATCH(tblGem[[#This Row],[Plaats]],tblGemProv[Gemeentenaam],0))</f>
        <v>79983</v>
      </c>
      <c r="J2735" s="69">
        <f>tblGem[[#This Row],[Aantal]]/INDEX($N$5:$N$16,MATCH(tblGem[[#This Row],[Prov]],$M$5:$M$16,0))*100000</f>
        <v>1.3775165284322943</v>
      </c>
      <c r="K2735" s="69">
        <f>tblGem[[#This Row],[Aantal]]/tblGem[[#This Row],[Inwoners]]*100000</f>
        <v>48.760361576835081</v>
      </c>
    </row>
    <row r="2736" spans="2:11" x14ac:dyDescent="0.3">
      <c r="B2736" s="63">
        <v>43916</v>
      </c>
      <c r="C2736" s="66" t="s">
        <v>241</v>
      </c>
      <c r="D2736" s="65">
        <v>24.8</v>
      </c>
      <c r="E2736" s="66">
        <v>6</v>
      </c>
      <c r="F2736" s="79">
        <f>tblGem[[#This Row],[Aantal]]-SUMIFS(tblGem[Aantal],tblGem[Datum],tblGem[[#This Row],[Datum]]-1,tblGem[Plaats],tblGem[[#This Row],[Plaats]])</f>
        <v>1</v>
      </c>
      <c r="G2736" s="59" t="str">
        <f>INDEX(tblGemProv[Grootte],MATCH(tblGem[[#This Row],[Plaats]],tblGemProv[Gemeentenaam],0))</f>
        <v>Klein</v>
      </c>
      <c r="H2736" s="59" t="str">
        <f>INDEX(tblGemProv[Provincie],MATCH(tblGem[[#This Row],[Plaats]],tblGemProv[Gemeentenaam],0))</f>
        <v>Gelderland</v>
      </c>
      <c r="I2736" s="68">
        <f>INDEX(tblGemProv[InwonerAantal],MATCH(tblGem[[#This Row],[Plaats]],tblGemProv[Gemeentenaam],0))</f>
        <v>24313</v>
      </c>
      <c r="J2736" s="69">
        <f>tblGem[[#This Row],[Aantal]]/INDEX($N$5:$N$16,MATCH(tblGem[[#This Row],[Prov]],$M$5:$M$16,0))*100000</f>
        <v>0.29124757354365294</v>
      </c>
      <c r="K2736" s="69">
        <f>tblGem[[#This Row],[Aantal]]/tblGem[[#This Row],[Inwoners]]*100000</f>
        <v>24.678155719162586</v>
      </c>
    </row>
    <row r="2737" spans="2:11" x14ac:dyDescent="0.3">
      <c r="B2737" s="63">
        <v>43916</v>
      </c>
      <c r="C2737" s="66" t="s">
        <v>242</v>
      </c>
      <c r="D2737" s="65">
        <v>32</v>
      </c>
      <c r="E2737" s="66">
        <v>12</v>
      </c>
      <c r="F2737" s="79">
        <f>tblGem[[#This Row],[Aantal]]-SUMIFS(tblGem[Aantal],tblGem[Datum],tblGem[[#This Row],[Datum]]-1,tblGem[Plaats],tblGem[[#This Row],[Plaats]])</f>
        <v>2</v>
      </c>
      <c r="G2737" s="59" t="str">
        <f>INDEX(tblGemProv[Grootte],MATCH(tblGem[[#This Row],[Plaats]],tblGemProv[Gemeentenaam],0))</f>
        <v>Klein</v>
      </c>
      <c r="H2737" s="59" t="str">
        <f>INDEX(tblGemProv[Provincie],MATCH(tblGem[[#This Row],[Plaats]],tblGemProv[Gemeentenaam],0))</f>
        <v>Overijssel</v>
      </c>
      <c r="I2737" s="68">
        <f>INDEX(tblGemProv[InwonerAantal],MATCH(tblGem[[#This Row],[Plaats]],tblGemProv[Gemeentenaam],0))</f>
        <v>37158</v>
      </c>
      <c r="J2737" s="69">
        <f>tblGem[[#This Row],[Aantal]]/INDEX($N$5:$N$16,MATCH(tblGem[[#This Row],[Prov]],$M$5:$M$16,0))*100000</f>
        <v>1.0421180702404949</v>
      </c>
      <c r="K2737" s="69">
        <f>tblGem[[#This Row],[Aantal]]/tblGem[[#This Row],[Inwoners]]*100000</f>
        <v>32.294526077829808</v>
      </c>
    </row>
    <row r="2738" spans="2:11" x14ac:dyDescent="0.3">
      <c r="B2738" s="63">
        <v>43916</v>
      </c>
      <c r="C2738" s="66" t="s">
        <v>243</v>
      </c>
      <c r="D2738" s="65">
        <v>30.9</v>
      </c>
      <c r="E2738" s="66">
        <v>7</v>
      </c>
      <c r="F2738" s="79">
        <f>tblGem[[#This Row],[Aantal]]-SUMIFS(tblGem[Aantal],tblGem[Datum],tblGem[[#This Row],[Datum]]-1,tblGem[Plaats],tblGem[[#This Row],[Plaats]])</f>
        <v>0</v>
      </c>
      <c r="G2738" s="59" t="str">
        <f>INDEX(tblGemProv[Grootte],MATCH(tblGem[[#This Row],[Plaats]],tblGemProv[Gemeentenaam],0))</f>
        <v>Klein</v>
      </c>
      <c r="H2738" s="59" t="str">
        <f>INDEX(tblGemProv[Provincie],MATCH(tblGem[[#This Row],[Plaats]],tblGemProv[Gemeentenaam],0))</f>
        <v>Zeeland</v>
      </c>
      <c r="I2738" s="68">
        <f>INDEX(tblGemProv[InwonerAantal],MATCH(tblGem[[#This Row],[Plaats]],tblGemProv[Gemeentenaam],0))</f>
        <v>22555</v>
      </c>
      <c r="J2738" s="69">
        <f>tblGem[[#This Row],[Aantal]]/INDEX($N$5:$N$16,MATCH(tblGem[[#This Row],[Prov]],$M$5:$M$16,0))*100000</f>
        <v>1.8310035992299323</v>
      </c>
      <c r="K2738" s="69">
        <f>tblGem[[#This Row],[Aantal]]/tblGem[[#This Row],[Inwoners]]*100000</f>
        <v>31.035247173575701</v>
      </c>
    </row>
    <row r="2739" spans="2:11" x14ac:dyDescent="0.3">
      <c r="B2739" s="63">
        <v>43916</v>
      </c>
      <c r="C2739" s="66" t="s">
        <v>244</v>
      </c>
      <c r="D2739" s="65">
        <v>44.7</v>
      </c>
      <c r="E2739" s="66">
        <v>14</v>
      </c>
      <c r="F2739" s="79">
        <f>tblGem[[#This Row],[Aantal]]-SUMIFS(tblGem[Aantal],tblGem[Datum],tblGem[[#This Row],[Datum]]-1,tblGem[Plaats],tblGem[[#This Row],[Plaats]])</f>
        <v>2</v>
      </c>
      <c r="G2739" s="59" t="str">
        <f>INDEX(tblGemProv[Grootte],MATCH(tblGem[[#This Row],[Plaats]],tblGemProv[Gemeentenaam],0))</f>
        <v>Klein</v>
      </c>
      <c r="H2739" s="59" t="str">
        <f>INDEX(tblGemProv[Provincie],MATCH(tblGem[[#This Row],[Plaats]],tblGemProv[Gemeentenaam],0))</f>
        <v>Gelderland</v>
      </c>
      <c r="I2739" s="68">
        <f>INDEX(tblGemProv[InwonerAantal],MATCH(tblGem[[#This Row],[Plaats]],tblGemProv[Gemeentenaam],0))</f>
        <v>31338</v>
      </c>
      <c r="J2739" s="69">
        <f>tblGem[[#This Row],[Aantal]]/INDEX($N$5:$N$16,MATCH(tblGem[[#This Row],[Prov]],$M$5:$M$16,0))*100000</f>
        <v>0.67957767160185678</v>
      </c>
      <c r="K2739" s="69">
        <f>tblGem[[#This Row],[Aantal]]/tblGem[[#This Row],[Inwoners]]*100000</f>
        <v>44.674197459952772</v>
      </c>
    </row>
    <row r="2740" spans="2:11" x14ac:dyDescent="0.3">
      <c r="B2740" s="63">
        <v>43916</v>
      </c>
      <c r="C2740" s="66" t="s">
        <v>245</v>
      </c>
      <c r="D2740" s="65">
        <v>0</v>
      </c>
      <c r="E2740" s="66">
        <v>0</v>
      </c>
      <c r="F2740" s="79">
        <f>tblGem[[#This Row],[Aantal]]-SUMIFS(tblGem[Aantal],tblGem[Datum],tblGem[[#This Row],[Datum]]-1,tblGem[Plaats],tblGem[[#This Row],[Plaats]])</f>
        <v>0</v>
      </c>
      <c r="G2740" s="59" t="str">
        <f>INDEX(tblGemProv[Grootte],MATCH(tblGem[[#This Row],[Plaats]],tblGemProv[Gemeentenaam],0))</f>
        <v>Klein</v>
      </c>
      <c r="H2740" s="59" t="str">
        <f>INDEX(tblGemProv[Provincie],MATCH(tblGem[[#This Row],[Plaats]],tblGemProv[Gemeentenaam],0))</f>
        <v>Utrecht</v>
      </c>
      <c r="I2740" s="68">
        <f>INDEX(tblGemProv[InwonerAantal],MATCH(tblGem[[#This Row],[Plaats]],tblGemProv[Gemeentenaam],0))</f>
        <v>5175</v>
      </c>
      <c r="J2740" s="69">
        <f>tblGem[[#This Row],[Aantal]]/INDEX($N$5:$N$16,MATCH(tblGem[[#This Row],[Prov]],$M$5:$M$16,0))*100000</f>
        <v>0</v>
      </c>
      <c r="K2740" s="69">
        <f>tblGem[[#This Row],[Aantal]]/tblGem[[#This Row],[Inwoners]]*100000</f>
        <v>0</v>
      </c>
    </row>
    <row r="2741" spans="2:11" x14ac:dyDescent="0.3">
      <c r="B2741" s="63">
        <v>43916</v>
      </c>
      <c r="C2741" s="66" t="s">
        <v>246</v>
      </c>
      <c r="D2741" s="65">
        <v>30.6</v>
      </c>
      <c r="E2741" s="66">
        <v>4</v>
      </c>
      <c r="F2741" s="79">
        <f>tblGem[[#This Row],[Aantal]]-SUMIFS(tblGem[Aantal],tblGem[Datum],tblGem[[#This Row],[Datum]]-1,tblGem[Plaats],tblGem[[#This Row],[Plaats]])</f>
        <v>3</v>
      </c>
      <c r="G2741" s="59" t="str">
        <f>INDEX(tblGemProv[Grootte],MATCH(tblGem[[#This Row],[Plaats]],tblGemProv[Gemeentenaam],0))</f>
        <v>Klein</v>
      </c>
      <c r="H2741" s="59" t="str">
        <f>INDEX(tblGemProv[Provincie],MATCH(tblGem[[#This Row],[Plaats]],tblGemProv[Gemeentenaam],0))</f>
        <v>Noord-Brabant</v>
      </c>
      <c r="I2741" s="68">
        <f>INDEX(tblGemProv[InwonerAantal],MATCH(tblGem[[#This Row],[Plaats]],tblGemProv[Gemeentenaam],0))</f>
        <v>13040</v>
      </c>
      <c r="J2741" s="69">
        <f>tblGem[[#This Row],[Aantal]]/INDEX($N$5:$N$16,MATCH(tblGem[[#This Row],[Prov]],$M$5:$M$16,0))*100000</f>
        <v>0.15820994934908472</v>
      </c>
      <c r="K2741" s="69">
        <f>tblGem[[#This Row],[Aantal]]/tblGem[[#This Row],[Inwoners]]*100000</f>
        <v>30.674846625766872</v>
      </c>
    </row>
    <row r="2742" spans="2:11" x14ac:dyDescent="0.3">
      <c r="B2742" s="63">
        <v>43916</v>
      </c>
      <c r="C2742" s="66" t="s">
        <v>247</v>
      </c>
      <c r="D2742" s="65">
        <v>48.1</v>
      </c>
      <c r="E2742" s="66">
        <v>21</v>
      </c>
      <c r="F2742" s="79">
        <f>tblGem[[#This Row],[Aantal]]-SUMIFS(tblGem[Aantal],tblGem[Datum],tblGem[[#This Row],[Datum]]-1,tblGem[Plaats],tblGem[[#This Row],[Plaats]])</f>
        <v>3</v>
      </c>
      <c r="G2742" s="59" t="str">
        <f>INDEX(tblGemProv[Grootte],MATCH(tblGem[[#This Row],[Plaats]],tblGemProv[Gemeentenaam],0))</f>
        <v>Klein</v>
      </c>
      <c r="H2742" s="59" t="str">
        <f>INDEX(tblGemProv[Provincie],MATCH(tblGem[[#This Row],[Plaats]],tblGemProv[Gemeentenaam],0))</f>
        <v>Gelderland</v>
      </c>
      <c r="I2742" s="68">
        <f>INDEX(tblGemProv[InwonerAantal],MATCH(tblGem[[#This Row],[Plaats]],tblGemProv[Gemeentenaam],0))</f>
        <v>43527</v>
      </c>
      <c r="J2742" s="69">
        <f>tblGem[[#This Row],[Aantal]]/INDEX($N$5:$N$16,MATCH(tblGem[[#This Row],[Prov]],$M$5:$M$16,0))*100000</f>
        <v>1.0193665074027851</v>
      </c>
      <c r="K2742" s="69">
        <f>tblGem[[#This Row],[Aantal]]/tblGem[[#This Row],[Inwoners]]*100000</f>
        <v>48.245916327796536</v>
      </c>
    </row>
    <row r="2743" spans="2:11" x14ac:dyDescent="0.3">
      <c r="B2743" s="63">
        <v>43916</v>
      </c>
      <c r="C2743" s="66" t="s">
        <v>248</v>
      </c>
      <c r="D2743" s="65">
        <v>10</v>
      </c>
      <c r="E2743" s="66">
        <v>2</v>
      </c>
      <c r="F2743" s="79">
        <f>tblGem[[#This Row],[Aantal]]-SUMIFS(tblGem[Aantal],tblGem[Datum],tblGem[[#This Row],[Datum]]-1,tblGem[Plaats],tblGem[[#This Row],[Plaats]])</f>
        <v>1</v>
      </c>
      <c r="G2743" s="59" t="str">
        <f>INDEX(tblGemProv[Grootte],MATCH(tblGem[[#This Row],[Plaats]],tblGemProv[Gemeentenaam],0))</f>
        <v>Klein</v>
      </c>
      <c r="H2743" s="59" t="str">
        <f>INDEX(tblGemProv[Provincie],MATCH(tblGem[[#This Row],[Plaats]],tblGemProv[Gemeentenaam],0))</f>
        <v>Utrecht</v>
      </c>
      <c r="I2743" s="68">
        <f>INDEX(tblGemProv[InwonerAantal],MATCH(tblGem[[#This Row],[Plaats]],tblGemProv[Gemeentenaam],0))</f>
        <v>19816</v>
      </c>
      <c r="J2743" s="69">
        <f>tblGem[[#This Row],[Aantal]]/INDEX($N$5:$N$16,MATCH(tblGem[[#This Row],[Prov]],$M$5:$M$16,0))*100000</f>
        <v>0.1503173951799224</v>
      </c>
      <c r="K2743" s="69">
        <f>tblGem[[#This Row],[Aantal]]/tblGem[[#This Row],[Inwoners]]*100000</f>
        <v>10.092854259184497</v>
      </c>
    </row>
    <row r="2744" spans="2:11" x14ac:dyDescent="0.3">
      <c r="B2744" s="63">
        <v>43916</v>
      </c>
      <c r="C2744" s="66" t="s">
        <v>249</v>
      </c>
      <c r="D2744" s="65">
        <v>28.1</v>
      </c>
      <c r="E2744" s="66">
        <v>13</v>
      </c>
      <c r="F2744" s="79">
        <f>tblGem[[#This Row],[Aantal]]-SUMIFS(tblGem[Aantal],tblGem[Datum],tblGem[[#This Row],[Datum]]-1,tblGem[Plaats],tblGem[[#This Row],[Plaats]])</f>
        <v>4</v>
      </c>
      <c r="G2744" s="59" t="str">
        <f>INDEX(tblGemProv[Grootte],MATCH(tblGem[[#This Row],[Plaats]],tblGemProv[Gemeentenaam],0))</f>
        <v>Klein</v>
      </c>
      <c r="H2744" s="59" t="str">
        <f>INDEX(tblGemProv[Provincie],MATCH(tblGem[[#This Row],[Plaats]],tblGemProv[Gemeentenaam],0))</f>
        <v>Zuid-Holland</v>
      </c>
      <c r="I2744" s="68">
        <f>INDEX(tblGemProv[InwonerAantal],MATCH(tblGem[[#This Row],[Plaats]],tblGemProv[Gemeentenaam],0))</f>
        <v>45789</v>
      </c>
      <c r="J2744" s="69">
        <f>tblGem[[#This Row],[Aantal]]/INDEX($N$5:$N$16,MATCH(tblGem[[#This Row],[Prov]],$M$5:$M$16,0))*100000</f>
        <v>0.35655415097599841</v>
      </c>
      <c r="K2744" s="69">
        <f>tblGem[[#This Row],[Aantal]]/tblGem[[#This Row],[Inwoners]]*100000</f>
        <v>28.391098298718031</v>
      </c>
    </row>
    <row r="2745" spans="2:11" x14ac:dyDescent="0.3">
      <c r="B2745" s="63">
        <v>43916</v>
      </c>
      <c r="C2745" s="66" t="s">
        <v>250</v>
      </c>
      <c r="D2745" s="65">
        <v>33.9</v>
      </c>
      <c r="E2745" s="66">
        <v>13</v>
      </c>
      <c r="F2745" s="79">
        <f>tblGem[[#This Row],[Aantal]]-SUMIFS(tblGem[Aantal],tblGem[Datum],tblGem[[#This Row],[Datum]]-1,tblGem[Plaats],tblGem[[#This Row],[Plaats]])</f>
        <v>4</v>
      </c>
      <c r="G2745" s="59" t="str">
        <f>INDEX(tblGemProv[Grootte],MATCH(tblGem[[#This Row],[Plaats]],tblGemProv[Gemeentenaam],0))</f>
        <v>Klein</v>
      </c>
      <c r="H2745" s="59" t="str">
        <f>INDEX(tblGemProv[Provincie],MATCH(tblGem[[#This Row],[Plaats]],tblGemProv[Gemeentenaam],0))</f>
        <v>Overijssel</v>
      </c>
      <c r="I2745" s="68">
        <f>INDEX(tblGemProv[InwonerAantal],MATCH(tblGem[[#This Row],[Plaats]],tblGemProv[Gemeentenaam],0))</f>
        <v>38097</v>
      </c>
      <c r="J2745" s="69">
        <f>tblGem[[#This Row],[Aantal]]/INDEX($N$5:$N$16,MATCH(tblGem[[#This Row],[Prov]],$M$5:$M$16,0))*100000</f>
        <v>1.128961242760536</v>
      </c>
      <c r="K2745" s="69">
        <f>tblGem[[#This Row],[Aantal]]/tblGem[[#This Row],[Inwoners]]*100000</f>
        <v>34.123421791742132</v>
      </c>
    </row>
    <row r="2746" spans="2:11" x14ac:dyDescent="0.3">
      <c r="B2746" s="63">
        <v>43916</v>
      </c>
      <c r="C2746" s="66" t="s">
        <v>251</v>
      </c>
      <c r="D2746" s="65">
        <v>20.6</v>
      </c>
      <c r="E2746" s="66">
        <v>11</v>
      </c>
      <c r="F2746" s="79">
        <f>tblGem[[#This Row],[Aantal]]-SUMIFS(tblGem[Aantal],tblGem[Datum],tblGem[[#This Row],[Datum]]-1,tblGem[Plaats],tblGem[[#This Row],[Plaats]])</f>
        <v>1</v>
      </c>
      <c r="G2746" s="59" t="str">
        <f>INDEX(tblGemProv[Grootte],MATCH(tblGem[[#This Row],[Plaats]],tblGemProv[Gemeentenaam],0))</f>
        <v>Middelgroot</v>
      </c>
      <c r="H2746" s="59" t="str">
        <f>INDEX(tblGemProv[Provincie],MATCH(tblGem[[#This Row],[Plaats]],tblGemProv[Gemeentenaam],0))</f>
        <v>Zuid-Holland</v>
      </c>
      <c r="I2746" s="68">
        <f>INDEX(tblGemProv[InwonerAantal],MATCH(tblGem[[#This Row],[Plaats]],tblGemProv[Gemeentenaam],0))</f>
        <v>52208</v>
      </c>
      <c r="J2746" s="69">
        <f>tblGem[[#This Row],[Aantal]]/INDEX($N$5:$N$16,MATCH(tblGem[[#This Row],[Prov]],$M$5:$M$16,0))*100000</f>
        <v>0.30169966621046018</v>
      </c>
      <c r="K2746" s="69">
        <f>tblGem[[#This Row],[Aantal]]/tblGem[[#This Row],[Inwoners]]*100000</f>
        <v>21.069567882316889</v>
      </c>
    </row>
    <row r="2747" spans="2:11" x14ac:dyDescent="0.3">
      <c r="B2747" s="63">
        <v>43916</v>
      </c>
      <c r="C2747" s="66" t="s">
        <v>252</v>
      </c>
      <c r="D2747" s="65">
        <v>53.4</v>
      </c>
      <c r="E2747" s="66">
        <v>11</v>
      </c>
      <c r="F2747" s="79">
        <f>tblGem[[#This Row],[Aantal]]-SUMIFS(tblGem[Aantal],tblGem[Datum],tblGem[[#This Row],[Datum]]-1,tblGem[Plaats],tblGem[[#This Row],[Plaats]])</f>
        <v>1</v>
      </c>
      <c r="G2747" s="59" t="str">
        <f>INDEX(tblGemProv[Grootte],MATCH(tblGem[[#This Row],[Plaats]],tblGemProv[Gemeentenaam],0))</f>
        <v>Klein</v>
      </c>
      <c r="H2747" s="59" t="str">
        <f>INDEX(tblGemProv[Provincie],MATCH(tblGem[[#This Row],[Plaats]],tblGemProv[Gemeentenaam],0))</f>
        <v>Limburg</v>
      </c>
      <c r="I2747" s="68">
        <f>INDEX(tblGemProv[InwonerAantal],MATCH(tblGem[[#This Row],[Plaats]],tblGemProv[Gemeentenaam],0))</f>
        <v>20728</v>
      </c>
      <c r="J2747" s="69">
        <f>tblGem[[#This Row],[Aantal]]/INDEX($N$5:$N$16,MATCH(tblGem[[#This Row],[Prov]],$M$5:$M$16,0))*100000</f>
        <v>0.98460613069482761</v>
      </c>
      <c r="K2747" s="69">
        <f>tblGem[[#This Row],[Aantal]]/tblGem[[#This Row],[Inwoners]]*100000</f>
        <v>53.068313392512543</v>
      </c>
    </row>
    <row r="2748" spans="2:11" x14ac:dyDescent="0.3">
      <c r="B2748" s="63">
        <v>43916</v>
      </c>
      <c r="C2748" s="66" t="s">
        <v>253</v>
      </c>
      <c r="D2748" s="65">
        <v>49.8</v>
      </c>
      <c r="E2748" s="66">
        <v>29</v>
      </c>
      <c r="F2748" s="79">
        <f>tblGem[[#This Row],[Aantal]]-SUMIFS(tblGem[Aantal],tblGem[Datum],tblGem[[#This Row],[Datum]]-1,tblGem[Plaats],tblGem[[#This Row],[Plaats]])</f>
        <v>1</v>
      </c>
      <c r="G2748" s="59" t="str">
        <f>INDEX(tblGemProv[Grootte],MATCH(tblGem[[#This Row],[Plaats]],tblGemProv[Gemeentenaam],0))</f>
        <v>Middelgroot</v>
      </c>
      <c r="H2748" s="59" t="str">
        <f>INDEX(tblGemProv[Provincie],MATCH(tblGem[[#This Row],[Plaats]],tblGemProv[Gemeentenaam],0))</f>
        <v>Limburg</v>
      </c>
      <c r="I2748" s="68">
        <f>INDEX(tblGemProv[InwonerAantal],MATCH(tblGem[[#This Row],[Plaats]],tblGemProv[Gemeentenaam],0))</f>
        <v>57761</v>
      </c>
      <c r="J2748" s="69">
        <f>tblGem[[#This Row],[Aantal]]/INDEX($N$5:$N$16,MATCH(tblGem[[#This Row],[Prov]],$M$5:$M$16,0))*100000</f>
        <v>2.5957797991045455</v>
      </c>
      <c r="K2748" s="69">
        <f>tblGem[[#This Row],[Aantal]]/tblGem[[#This Row],[Inwoners]]*100000</f>
        <v>50.206886999878812</v>
      </c>
    </row>
    <row r="2749" spans="2:11" x14ac:dyDescent="0.3">
      <c r="B2749" s="63">
        <v>43916</v>
      </c>
      <c r="C2749" s="66" t="s">
        <v>254</v>
      </c>
      <c r="D2749" s="65">
        <v>31.2</v>
      </c>
      <c r="E2749" s="66">
        <v>24</v>
      </c>
      <c r="F2749" s="79">
        <f>tblGem[[#This Row],[Aantal]]-SUMIFS(tblGem[Aantal],tblGem[Datum],tblGem[[#This Row],[Datum]]-1,tblGem[Plaats],tblGem[[#This Row],[Plaats]])</f>
        <v>4</v>
      </c>
      <c r="G2749" s="59" t="str">
        <f>INDEX(tblGemProv[Grootte],MATCH(tblGem[[#This Row],[Plaats]],tblGemProv[Gemeentenaam],0))</f>
        <v>Middelgroot</v>
      </c>
      <c r="H2749" s="59" t="str">
        <f>INDEX(tblGemProv[Provincie],MATCH(tblGem[[#This Row],[Plaats]],tblGemProv[Gemeentenaam],0))</f>
        <v>Noord-Brabant</v>
      </c>
      <c r="I2749" s="68">
        <f>INDEX(tblGemProv[InwonerAantal],MATCH(tblGem[[#This Row],[Plaats]],tblGemProv[Gemeentenaam],0))</f>
        <v>77000</v>
      </c>
      <c r="J2749" s="69">
        <f>tblGem[[#This Row],[Aantal]]/INDEX($N$5:$N$16,MATCH(tblGem[[#This Row],[Prov]],$M$5:$M$16,0))*100000</f>
        <v>0.94925969609450822</v>
      </c>
      <c r="K2749" s="69">
        <f>tblGem[[#This Row],[Aantal]]/tblGem[[#This Row],[Inwoners]]*100000</f>
        <v>31.168831168831169</v>
      </c>
    </row>
    <row r="2750" spans="2:11" x14ac:dyDescent="0.3">
      <c r="B2750" s="63">
        <v>43916</v>
      </c>
      <c r="C2750" s="66" t="s">
        <v>255</v>
      </c>
      <c r="D2750" s="65">
        <v>31.6</v>
      </c>
      <c r="E2750" s="66">
        <v>204</v>
      </c>
      <c r="F2750" s="79">
        <f>tblGem[[#This Row],[Aantal]]-SUMIFS(tblGem[Aantal],tblGem[Datum],tblGem[[#This Row],[Datum]]-1,tblGem[Plaats],tblGem[[#This Row],[Plaats]])</f>
        <v>18</v>
      </c>
      <c r="G2750" s="59" t="str">
        <f>INDEX(tblGemProv[Grootte],MATCH(tblGem[[#This Row],[Plaats]],tblGemProv[Gemeentenaam],0))</f>
        <v>Groot</v>
      </c>
      <c r="H2750" s="59" t="str">
        <f>INDEX(tblGemProv[Provincie],MATCH(tblGem[[#This Row],[Plaats]],tblGemProv[Gemeentenaam],0))</f>
        <v>Zuid-Holland</v>
      </c>
      <c r="I2750" s="68">
        <f>INDEX(tblGemProv[InwonerAantal],MATCH(tblGem[[#This Row],[Plaats]],tblGemProv[Gemeentenaam],0))</f>
        <v>638712</v>
      </c>
      <c r="J2750" s="69">
        <f>tblGem[[#This Row],[Aantal]]/INDEX($N$5:$N$16,MATCH(tblGem[[#This Row],[Prov]],$M$5:$M$16,0))*100000</f>
        <v>5.5951574460848983</v>
      </c>
      <c r="K2750" s="69">
        <f>tblGem[[#This Row],[Aantal]]/tblGem[[#This Row],[Inwoners]]*100000</f>
        <v>31.939277796565587</v>
      </c>
    </row>
    <row r="2751" spans="2:11" x14ac:dyDescent="0.3">
      <c r="B2751" s="63">
        <v>43916</v>
      </c>
      <c r="C2751" s="66" t="s">
        <v>256</v>
      </c>
      <c r="D2751" s="65">
        <v>120.9</v>
      </c>
      <c r="E2751" s="66">
        <v>2</v>
      </c>
      <c r="F2751" s="79">
        <f>tblGem[[#This Row],[Aantal]]-SUMIFS(tblGem[Aantal],tblGem[Datum],tblGem[[#This Row],[Datum]]-1,tblGem[Plaats],tblGem[[#This Row],[Plaats]])</f>
        <v>0</v>
      </c>
      <c r="G2751" s="59" t="str">
        <f>INDEX(tblGemProv[Grootte],MATCH(tblGem[[#This Row],[Plaats]],tblGemProv[Gemeentenaam],0))</f>
        <v>Klein</v>
      </c>
      <c r="H2751" s="59" t="str">
        <f>INDEX(tblGemProv[Provincie],MATCH(tblGem[[#This Row],[Plaats]],tblGemProv[Gemeentenaam],0))</f>
        <v>Gelderland</v>
      </c>
      <c r="I2751" s="68">
        <f>INDEX(tblGemProv[InwonerAantal],MATCH(tblGem[[#This Row],[Plaats]],tblGemProv[Gemeentenaam],0))</f>
        <v>1575</v>
      </c>
      <c r="J2751" s="69">
        <f>tblGem[[#This Row],[Aantal]]/INDEX($N$5:$N$16,MATCH(tblGem[[#This Row],[Prov]],$M$5:$M$16,0))*100000</f>
        <v>9.7082524514550975E-2</v>
      </c>
      <c r="K2751" s="69">
        <f>tblGem[[#This Row],[Aantal]]/tblGem[[#This Row],[Inwoners]]*100000</f>
        <v>126.98412698412699</v>
      </c>
    </row>
    <row r="2752" spans="2:11" x14ac:dyDescent="0.3">
      <c r="B2752" s="63">
        <v>43916</v>
      </c>
      <c r="C2752" s="66" t="s">
        <v>257</v>
      </c>
      <c r="D2752" s="65">
        <v>26.6</v>
      </c>
      <c r="E2752" s="66">
        <v>6</v>
      </c>
      <c r="F2752" s="79">
        <f>tblGem[[#This Row],[Aantal]]-SUMIFS(tblGem[Aantal],tblGem[Datum],tblGem[[#This Row],[Datum]]-1,tblGem[Plaats],tblGem[[#This Row],[Plaats]])</f>
        <v>0</v>
      </c>
      <c r="G2752" s="59" t="str">
        <f>INDEX(tblGemProv[Grootte],MATCH(tblGem[[#This Row],[Plaats]],tblGemProv[Gemeentenaam],0))</f>
        <v>Klein</v>
      </c>
      <c r="H2752" s="59" t="str">
        <f>INDEX(tblGemProv[Provincie],MATCH(tblGem[[#This Row],[Plaats]],tblGemProv[Gemeentenaam],0))</f>
        <v>Noord-Brabant</v>
      </c>
      <c r="I2752" s="68">
        <f>INDEX(tblGemProv[InwonerAantal],MATCH(tblGem[[#This Row],[Plaats]],tblGemProv[Gemeentenaam],0))</f>
        <v>22401</v>
      </c>
      <c r="J2752" s="69">
        <f>tblGem[[#This Row],[Aantal]]/INDEX($N$5:$N$16,MATCH(tblGem[[#This Row],[Prov]],$M$5:$M$16,0))*100000</f>
        <v>0.23731492402362706</v>
      </c>
      <c r="K2752" s="69">
        <f>tblGem[[#This Row],[Aantal]]/tblGem[[#This Row],[Inwoners]]*100000</f>
        <v>26.784518548279099</v>
      </c>
    </row>
    <row r="2753" spans="2:11" x14ac:dyDescent="0.3">
      <c r="B2753" s="63">
        <v>43916</v>
      </c>
      <c r="C2753" s="66" t="s">
        <v>258</v>
      </c>
      <c r="D2753" s="65">
        <v>25.8</v>
      </c>
      <c r="E2753" s="66">
        <v>12</v>
      </c>
      <c r="F2753" s="79">
        <f>tblGem[[#This Row],[Aantal]]-SUMIFS(tblGem[Aantal],tblGem[Datum],tblGem[[#This Row],[Datum]]-1,tblGem[Plaats],tblGem[[#This Row],[Plaats]])</f>
        <v>1</v>
      </c>
      <c r="G2753" s="59" t="str">
        <f>INDEX(tblGemProv[Grootte],MATCH(tblGem[[#This Row],[Plaats]],tblGemProv[Gemeentenaam],0))</f>
        <v>Klein</v>
      </c>
      <c r="H2753" s="59" t="str">
        <f>INDEX(tblGemProv[Provincie],MATCH(tblGem[[#This Row],[Plaats]],tblGemProv[Gemeentenaam],0))</f>
        <v>Noord-Holland</v>
      </c>
      <c r="I2753" s="68">
        <f>INDEX(tblGemProv[InwonerAantal],MATCH(tblGem[[#This Row],[Plaats]],tblGemProv[Gemeentenaam],0))</f>
        <v>46379</v>
      </c>
      <c r="J2753" s="69">
        <f>tblGem[[#This Row],[Aantal]]/INDEX($N$5:$N$16,MATCH(tblGem[[#This Row],[Prov]],$M$5:$M$16,0))*100000</f>
        <v>0.42385123951762899</v>
      </c>
      <c r="K2753" s="69">
        <f>tblGem[[#This Row],[Aantal]]/tblGem[[#This Row],[Inwoners]]*100000</f>
        <v>25.873779081049612</v>
      </c>
    </row>
    <row r="2754" spans="2:11" x14ac:dyDescent="0.3">
      <c r="B2754" s="63">
        <v>43916</v>
      </c>
      <c r="C2754" s="66" t="s">
        <v>259</v>
      </c>
      <c r="D2754" s="65">
        <v>30.4</v>
      </c>
      <c r="E2754" s="66">
        <v>3</v>
      </c>
      <c r="F2754" s="79">
        <f>tblGem[[#This Row],[Aantal]]-SUMIFS(tblGem[Aantal],tblGem[Datum],tblGem[[#This Row],[Datum]]-1,tblGem[Plaats],tblGem[[#This Row],[Plaats]])</f>
        <v>1</v>
      </c>
      <c r="G2754" s="59" t="str">
        <f>INDEX(tblGemProv[Grootte],MATCH(tblGem[[#This Row],[Plaats]],tblGemProv[Gemeentenaam],0))</f>
        <v>Klein</v>
      </c>
      <c r="H2754" s="59" t="str">
        <f>INDEX(tblGemProv[Provincie],MATCH(tblGem[[#This Row],[Plaats]],tblGemProv[Gemeentenaam],0))</f>
        <v>Gelderland</v>
      </c>
      <c r="I2754" s="68">
        <f>INDEX(tblGemProv[InwonerAantal],MATCH(tblGem[[#This Row],[Plaats]],tblGemProv[Gemeentenaam],0))</f>
        <v>9751</v>
      </c>
      <c r="J2754" s="69">
        <f>tblGem[[#This Row],[Aantal]]/INDEX($N$5:$N$16,MATCH(tblGem[[#This Row],[Prov]],$M$5:$M$16,0))*100000</f>
        <v>0.14562378677182647</v>
      </c>
      <c r="K2754" s="69">
        <f>tblGem[[#This Row],[Aantal]]/tblGem[[#This Row],[Inwoners]]*100000</f>
        <v>30.766075274330841</v>
      </c>
    </row>
    <row r="2755" spans="2:11" x14ac:dyDescent="0.3">
      <c r="B2755" s="63">
        <v>43916</v>
      </c>
      <c r="C2755" s="66" t="s">
        <v>260</v>
      </c>
      <c r="D2755" s="65">
        <v>20.5</v>
      </c>
      <c r="E2755" s="66">
        <v>16</v>
      </c>
      <c r="F2755" s="79">
        <f>tblGem[[#This Row],[Aantal]]-SUMIFS(tblGem[Aantal],tblGem[Datum],tblGem[[#This Row],[Datum]]-1,tblGem[Plaats],tblGem[[#This Row],[Plaats]])</f>
        <v>2</v>
      </c>
      <c r="G2755" s="59" t="str">
        <f>INDEX(tblGemProv[Grootte],MATCH(tblGem[[#This Row],[Plaats]],tblGemProv[Gemeentenaam],0))</f>
        <v>Middelgroot</v>
      </c>
      <c r="H2755" s="59" t="str">
        <f>INDEX(tblGemProv[Provincie],MATCH(tblGem[[#This Row],[Plaats]],tblGemProv[Gemeentenaam],0))</f>
        <v>Zuid-Holland</v>
      </c>
      <c r="I2755" s="68">
        <f>INDEX(tblGemProv[InwonerAantal],MATCH(tblGem[[#This Row],[Plaats]],tblGemProv[Gemeentenaam],0))</f>
        <v>77907</v>
      </c>
      <c r="J2755" s="69">
        <f>tblGem[[#This Row],[Aantal]]/INDEX($N$5:$N$16,MATCH(tblGem[[#This Row],[Prov]],$M$5:$M$16,0))*100000</f>
        <v>0.43883587812430574</v>
      </c>
      <c r="K2755" s="69">
        <f>tblGem[[#This Row],[Aantal]]/tblGem[[#This Row],[Inwoners]]*100000</f>
        <v>20.53730730229633</v>
      </c>
    </row>
    <row r="2756" spans="2:11" x14ac:dyDescent="0.3">
      <c r="B2756" s="63">
        <v>43916</v>
      </c>
      <c r="C2756" s="66" t="s">
        <v>261</v>
      </c>
      <c r="D2756" s="65">
        <v>0</v>
      </c>
      <c r="E2756" s="66">
        <v>0</v>
      </c>
      <c r="F2756" s="79">
        <f>tblGem[[#This Row],[Aantal]]-SUMIFS(tblGem[Aantal],tblGem[Datum],tblGem[[#This Row],[Datum]]-1,tblGem[Plaats],tblGem[[#This Row],[Plaats]])</f>
        <v>0</v>
      </c>
      <c r="G2756" s="59" t="str">
        <f>INDEX(tblGemProv[Grootte],MATCH(tblGem[[#This Row],[Plaats]],tblGemProv[Gemeentenaam],0))</f>
        <v>Klein</v>
      </c>
      <c r="H2756" s="59" t="str">
        <f>INDEX(tblGemProv[Provincie],MATCH(tblGem[[#This Row],[Plaats]],tblGemProv[Gemeentenaam],0))</f>
        <v>Friesland</v>
      </c>
      <c r="I2756" s="68">
        <f>INDEX(tblGemProv[InwonerAantal],MATCH(tblGem[[#This Row],[Plaats]],tblGemProv[Gemeentenaam],0))</f>
        <v>932</v>
      </c>
      <c r="J2756" s="69">
        <f>tblGem[[#This Row],[Aantal]]/INDEX($N$5:$N$16,MATCH(tblGem[[#This Row],[Prov]],$M$5:$M$16,0))*100000</f>
        <v>0</v>
      </c>
      <c r="K2756" s="69">
        <f>tblGem[[#This Row],[Aantal]]/tblGem[[#This Row],[Inwoners]]*100000</f>
        <v>0</v>
      </c>
    </row>
    <row r="2757" spans="2:11" x14ac:dyDescent="0.3">
      <c r="B2757" s="63">
        <v>43916</v>
      </c>
      <c r="C2757" s="66" t="s">
        <v>262</v>
      </c>
      <c r="D2757" s="65">
        <v>23.7</v>
      </c>
      <c r="E2757" s="66">
        <v>8</v>
      </c>
      <c r="F2757" s="79">
        <f>tblGem[[#This Row],[Aantal]]-SUMIFS(tblGem[Aantal],tblGem[Datum],tblGem[[#This Row],[Datum]]-1,tblGem[Plaats],tblGem[[#This Row],[Plaats]])</f>
        <v>2</v>
      </c>
      <c r="G2757" s="59" t="str">
        <f>INDEX(tblGemProv[Grootte],MATCH(tblGem[[#This Row],[Plaats]],tblGemProv[Gemeentenaam],0))</f>
        <v>Klein</v>
      </c>
      <c r="H2757" s="59" t="str">
        <f>INDEX(tblGemProv[Provincie],MATCH(tblGem[[#This Row],[Plaats]],tblGemProv[Gemeentenaam],0))</f>
        <v>Zeeland</v>
      </c>
      <c r="I2757" s="68">
        <f>INDEX(tblGemProv[InwonerAantal],MATCH(tblGem[[#This Row],[Plaats]],tblGemProv[Gemeentenaam],0))</f>
        <v>33687</v>
      </c>
      <c r="J2757" s="69">
        <f>tblGem[[#This Row],[Aantal]]/INDEX($N$5:$N$16,MATCH(tblGem[[#This Row],[Prov]],$M$5:$M$16,0))*100000</f>
        <v>2.0925755419770651</v>
      </c>
      <c r="K2757" s="69">
        <f>tblGem[[#This Row],[Aantal]]/tblGem[[#This Row],[Inwoners]]*100000</f>
        <v>23.748033365986878</v>
      </c>
    </row>
    <row r="2758" spans="2:11" x14ac:dyDescent="0.3">
      <c r="B2758" s="63">
        <v>43916</v>
      </c>
      <c r="C2758" s="66" t="s">
        <v>263</v>
      </c>
      <c r="D2758" s="65">
        <v>95.1</v>
      </c>
      <c r="E2758" s="66">
        <v>10</v>
      </c>
      <c r="F2758" s="79">
        <f>tblGem[[#This Row],[Aantal]]-SUMIFS(tblGem[Aantal],tblGem[Datum],tblGem[[#This Row],[Datum]]-1,tblGem[Plaats],tblGem[[#This Row],[Plaats]])</f>
        <v>2</v>
      </c>
      <c r="G2758" s="59" t="str">
        <f>INDEX(tblGemProv[Grootte],MATCH(tblGem[[#This Row],[Plaats]],tblGemProv[Gemeentenaam],0))</f>
        <v>Klein</v>
      </c>
      <c r="H2758" s="59" t="str">
        <f>INDEX(tblGemProv[Provincie],MATCH(tblGem[[#This Row],[Plaats]],tblGemProv[Gemeentenaam],0))</f>
        <v>Limburg</v>
      </c>
      <c r="I2758" s="68">
        <f>INDEX(tblGemProv[InwonerAantal],MATCH(tblGem[[#This Row],[Plaats]],tblGemProv[Gemeentenaam],0))</f>
        <v>10561</v>
      </c>
      <c r="J2758" s="69">
        <f>tblGem[[#This Row],[Aantal]]/INDEX($N$5:$N$16,MATCH(tblGem[[#This Row],[Prov]],$M$5:$M$16,0))*100000</f>
        <v>0.8950964824498433</v>
      </c>
      <c r="K2758" s="69">
        <f>tblGem[[#This Row],[Aantal]]/tblGem[[#This Row],[Inwoners]]*100000</f>
        <v>94.688003030016105</v>
      </c>
    </row>
    <row r="2759" spans="2:11" x14ac:dyDescent="0.3">
      <c r="B2759" s="63">
        <v>43916</v>
      </c>
      <c r="C2759" s="66" t="s">
        <v>264</v>
      </c>
      <c r="D2759" s="65">
        <v>120.6</v>
      </c>
      <c r="E2759" s="66">
        <v>14</v>
      </c>
      <c r="F2759" s="79">
        <f>tblGem[[#This Row],[Aantal]]-SUMIFS(tblGem[Aantal],tblGem[Datum],tblGem[[#This Row],[Datum]]-1,tblGem[Plaats],tblGem[[#This Row],[Plaats]])</f>
        <v>1</v>
      </c>
      <c r="G2759" s="59" t="str">
        <f>INDEX(tblGemProv[Grootte],MATCH(tblGem[[#This Row],[Plaats]],tblGemProv[Gemeentenaam],0))</f>
        <v>Klein</v>
      </c>
      <c r="H2759" s="59" t="str">
        <f>INDEX(tblGemProv[Provincie],MATCH(tblGem[[#This Row],[Plaats]],tblGemProv[Gemeentenaam],0))</f>
        <v>Noord-Brabant</v>
      </c>
      <c r="I2759" s="68">
        <f>INDEX(tblGemProv[InwonerAantal],MATCH(tblGem[[#This Row],[Plaats]],tblGemProv[Gemeentenaam],0))</f>
        <v>11577</v>
      </c>
      <c r="J2759" s="69">
        <f>tblGem[[#This Row],[Aantal]]/INDEX($N$5:$N$16,MATCH(tblGem[[#This Row],[Prov]],$M$5:$M$16,0))*100000</f>
        <v>0.55373482272179653</v>
      </c>
      <c r="K2759" s="69">
        <f>tblGem[[#This Row],[Aantal]]/tblGem[[#This Row],[Inwoners]]*100000</f>
        <v>120.9294290403386</v>
      </c>
    </row>
    <row r="2760" spans="2:11" x14ac:dyDescent="0.3">
      <c r="B2760" s="63">
        <v>43916</v>
      </c>
      <c r="C2760" s="66" t="s">
        <v>265</v>
      </c>
      <c r="D2760" s="65">
        <v>75.900000000000006</v>
      </c>
      <c r="E2760" s="66">
        <v>22</v>
      </c>
      <c r="F2760" s="79">
        <f>tblGem[[#This Row],[Aantal]]-SUMIFS(tblGem[Aantal],tblGem[Datum],tblGem[[#This Row],[Datum]]-1,tblGem[Plaats],tblGem[[#This Row],[Plaats]])</f>
        <v>4</v>
      </c>
      <c r="G2760" s="59" t="str">
        <f>INDEX(tblGemProv[Grootte],MATCH(tblGem[[#This Row],[Plaats]],tblGemProv[Gemeentenaam],0))</f>
        <v>Klein</v>
      </c>
      <c r="H2760" s="59" t="str">
        <f>INDEX(tblGemProv[Provincie],MATCH(tblGem[[#This Row],[Plaats]],tblGemProv[Gemeentenaam],0))</f>
        <v>Noord-Brabant</v>
      </c>
      <c r="I2760" s="68">
        <f>INDEX(tblGemProv[InwonerAantal],MATCH(tblGem[[#This Row],[Plaats]],tblGemProv[Gemeentenaam],0))</f>
        <v>28673</v>
      </c>
      <c r="J2760" s="69">
        <f>tblGem[[#This Row],[Aantal]]/INDEX($N$5:$N$16,MATCH(tblGem[[#This Row],[Prov]],$M$5:$M$16,0))*100000</f>
        <v>0.87015472141996597</v>
      </c>
      <c r="K2760" s="69">
        <f>tblGem[[#This Row],[Aantal]]/tblGem[[#This Row],[Inwoners]]*100000</f>
        <v>76.727234680710083</v>
      </c>
    </row>
    <row r="2761" spans="2:11" x14ac:dyDescent="0.3">
      <c r="B2761" s="63">
        <v>43916</v>
      </c>
      <c r="C2761" s="66" t="s">
        <v>266</v>
      </c>
      <c r="D2761" s="65">
        <v>101.4</v>
      </c>
      <c r="E2761" s="66">
        <v>94</v>
      </c>
      <c r="F2761" s="79">
        <f>tblGem[[#This Row],[Aantal]]-SUMIFS(tblGem[Aantal],tblGem[Datum],tblGem[[#This Row],[Datum]]-1,tblGem[Plaats],tblGem[[#This Row],[Plaats]])</f>
        <v>8</v>
      </c>
      <c r="G2761" s="59" t="str">
        <f>INDEX(tblGemProv[Grootte],MATCH(tblGem[[#This Row],[Plaats]],tblGemProv[Gemeentenaam],0))</f>
        <v>Middelgroot</v>
      </c>
      <c r="H2761" s="59" t="str">
        <f>INDEX(tblGemProv[Provincie],MATCH(tblGem[[#This Row],[Plaats]],tblGemProv[Gemeentenaam],0))</f>
        <v>Limburg</v>
      </c>
      <c r="I2761" s="68">
        <f>INDEX(tblGemProv[InwonerAantal],MATCH(tblGem[[#This Row],[Plaats]],tblGemProv[Gemeentenaam],0))</f>
        <v>92956</v>
      </c>
      <c r="J2761" s="69">
        <f>tblGem[[#This Row],[Aantal]]/INDEX($N$5:$N$16,MATCH(tblGem[[#This Row],[Prov]],$M$5:$M$16,0))*100000</f>
        <v>8.4139069350285265</v>
      </c>
      <c r="K2761" s="69">
        <f>tblGem[[#This Row],[Aantal]]/tblGem[[#This Row],[Inwoners]]*100000</f>
        <v>101.12311200998322</v>
      </c>
    </row>
    <row r="2762" spans="2:11" x14ac:dyDescent="0.3">
      <c r="B2762" s="63">
        <v>43916</v>
      </c>
      <c r="C2762" s="66" t="s">
        <v>267</v>
      </c>
      <c r="D2762" s="65">
        <v>28</v>
      </c>
      <c r="E2762" s="66">
        <v>7</v>
      </c>
      <c r="F2762" s="79">
        <f>tblGem[[#This Row],[Aantal]]-SUMIFS(tblGem[Aantal],tblGem[Datum],tblGem[[#This Row],[Datum]]-1,tblGem[Plaats],tblGem[[#This Row],[Plaats]])</f>
        <v>2</v>
      </c>
      <c r="G2762" s="59" t="str">
        <f>INDEX(tblGemProv[Grootte],MATCH(tblGem[[#This Row],[Plaats]],tblGemProv[Gemeentenaam],0))</f>
        <v>Klein</v>
      </c>
      <c r="H2762" s="59" t="str">
        <f>INDEX(tblGemProv[Provincie],MATCH(tblGem[[#This Row],[Plaats]],tblGemProv[Gemeentenaam],0))</f>
        <v>Zuid-Holland</v>
      </c>
      <c r="I2762" s="68">
        <f>INDEX(tblGemProv[InwonerAantal],MATCH(tblGem[[#This Row],[Plaats]],tblGemProv[Gemeentenaam],0))</f>
        <v>25020</v>
      </c>
      <c r="J2762" s="69">
        <f>tblGem[[#This Row],[Aantal]]/INDEX($N$5:$N$16,MATCH(tblGem[[#This Row],[Prov]],$M$5:$M$16,0))*100000</f>
        <v>0.19199069667938376</v>
      </c>
      <c r="K2762" s="69">
        <f>tblGem[[#This Row],[Aantal]]/tblGem[[#This Row],[Inwoners]]*100000</f>
        <v>27.977617905675459</v>
      </c>
    </row>
    <row r="2763" spans="2:11" x14ac:dyDescent="0.3">
      <c r="B2763" s="63">
        <v>43916</v>
      </c>
      <c r="C2763" s="66" t="s">
        <v>268</v>
      </c>
      <c r="D2763" s="65">
        <v>25.7</v>
      </c>
      <c r="E2763" s="66">
        <v>6</v>
      </c>
      <c r="F2763" s="79">
        <f>tblGem[[#This Row],[Aantal]]-SUMIFS(tblGem[Aantal],tblGem[Datum],tblGem[[#This Row],[Datum]]-1,tblGem[Plaats],tblGem[[#This Row],[Plaats]])</f>
        <v>1</v>
      </c>
      <c r="G2763" s="59" t="str">
        <f>INDEX(tblGemProv[Grootte],MATCH(tblGem[[#This Row],[Plaats]],tblGemProv[Gemeentenaam],0))</f>
        <v>Klein</v>
      </c>
      <c r="H2763" s="59" t="str">
        <f>INDEX(tblGemProv[Provincie],MATCH(tblGem[[#This Row],[Plaats]],tblGemProv[Gemeentenaam],0))</f>
        <v>Zeeland</v>
      </c>
      <c r="I2763" s="68">
        <f>INDEX(tblGemProv[InwonerAantal],MATCH(tblGem[[#This Row],[Plaats]],tblGemProv[Gemeentenaam],0))</f>
        <v>23526</v>
      </c>
      <c r="J2763" s="69">
        <f>tblGem[[#This Row],[Aantal]]/INDEX($N$5:$N$16,MATCH(tblGem[[#This Row],[Prov]],$M$5:$M$16,0))*100000</f>
        <v>1.569431656482799</v>
      </c>
      <c r="K2763" s="69">
        <f>tblGem[[#This Row],[Aantal]]/tblGem[[#This Row],[Inwoners]]*100000</f>
        <v>25.503698036215251</v>
      </c>
    </row>
    <row r="2764" spans="2:11" x14ac:dyDescent="0.3">
      <c r="B2764" s="63">
        <v>43916</v>
      </c>
      <c r="C2764" s="66" t="s">
        <v>269</v>
      </c>
      <c r="D2764" s="65">
        <v>8.9</v>
      </c>
      <c r="E2764" s="66">
        <v>5</v>
      </c>
      <c r="F2764" s="79">
        <f>tblGem[[#This Row],[Aantal]]-SUMIFS(tblGem[Aantal],tblGem[Datum],tblGem[[#This Row],[Datum]]-1,tblGem[Plaats],tblGem[[#This Row],[Plaats]])</f>
        <v>1</v>
      </c>
      <c r="G2764" s="59" t="str">
        <f>INDEX(tblGemProv[Grootte],MATCH(tblGem[[#This Row],[Plaats]],tblGemProv[Gemeentenaam],0))</f>
        <v>Middelgroot</v>
      </c>
      <c r="H2764" s="59" t="str">
        <f>INDEX(tblGemProv[Provincie],MATCH(tblGem[[#This Row],[Plaats]],tblGemProv[Gemeentenaam],0))</f>
        <v>Friesland</v>
      </c>
      <c r="I2764" s="68">
        <f>INDEX(tblGemProv[InwonerAantal],MATCH(tblGem[[#This Row],[Plaats]],tblGemProv[Gemeentenaam],0))</f>
        <v>55889</v>
      </c>
      <c r="J2764" s="69">
        <f>tblGem[[#This Row],[Aantal]]/INDEX($N$5:$N$16,MATCH(tblGem[[#This Row],[Prov]],$M$5:$M$16,0))*100000</f>
        <v>0.77247755180234456</v>
      </c>
      <c r="K2764" s="69">
        <f>tblGem[[#This Row],[Aantal]]/tblGem[[#This Row],[Inwoners]]*100000</f>
        <v>8.946304281701229</v>
      </c>
    </row>
    <row r="2765" spans="2:11" x14ac:dyDescent="0.3">
      <c r="B2765" s="63">
        <v>43916</v>
      </c>
      <c r="C2765" s="66" t="s">
        <v>270</v>
      </c>
      <c r="D2765" s="65">
        <v>49.8</v>
      </c>
      <c r="E2765" s="66">
        <v>23</v>
      </c>
      <c r="F2765" s="79">
        <f>tblGem[[#This Row],[Aantal]]-SUMIFS(tblGem[Aantal],tblGem[Datum],tblGem[[#This Row],[Datum]]-1,tblGem[Plaats],tblGem[[#This Row],[Plaats]])</f>
        <v>2</v>
      </c>
      <c r="G2765" s="59" t="str">
        <f>INDEX(tblGemProv[Grootte],MATCH(tblGem[[#This Row],[Plaats]],tblGemProv[Gemeentenaam],0))</f>
        <v>Klein</v>
      </c>
      <c r="H2765" s="59" t="str">
        <f>INDEX(tblGemProv[Provincie],MATCH(tblGem[[#This Row],[Plaats]],tblGemProv[Gemeentenaam],0))</f>
        <v>Utrecht</v>
      </c>
      <c r="I2765" s="68">
        <f>INDEX(tblGemProv[InwonerAantal],MATCH(tblGem[[#This Row],[Plaats]],tblGemProv[Gemeentenaam],0))</f>
        <v>46089</v>
      </c>
      <c r="J2765" s="69">
        <f>tblGem[[#This Row],[Aantal]]/INDEX($N$5:$N$16,MATCH(tblGem[[#This Row],[Prov]],$M$5:$M$16,0))*100000</f>
        <v>1.7286500445691075</v>
      </c>
      <c r="K2765" s="69">
        <f>tblGem[[#This Row],[Aantal]]/tblGem[[#This Row],[Inwoners]]*100000</f>
        <v>49.903447677319967</v>
      </c>
    </row>
    <row r="2766" spans="2:11" x14ac:dyDescent="0.3">
      <c r="B2766" s="63">
        <v>43916</v>
      </c>
      <c r="C2766" s="66" t="s">
        <v>271</v>
      </c>
      <c r="D2766" s="65">
        <v>77.599999999999994</v>
      </c>
      <c r="E2766" s="66">
        <v>15</v>
      </c>
      <c r="F2766" s="79">
        <f>tblGem[[#This Row],[Aantal]]-SUMIFS(tblGem[Aantal],tblGem[Datum],tblGem[[#This Row],[Datum]]-1,tblGem[Plaats],tblGem[[#This Row],[Plaats]])</f>
        <v>5</v>
      </c>
      <c r="G2766" s="59" t="str">
        <f>INDEX(tblGemProv[Grootte],MATCH(tblGem[[#This Row],[Plaats]],tblGemProv[Gemeentenaam],0))</f>
        <v>Klein</v>
      </c>
      <c r="H2766" s="59" t="str">
        <f>INDEX(tblGemProv[Provincie],MATCH(tblGem[[#This Row],[Plaats]],tblGemProv[Gemeentenaam],0))</f>
        <v>Noord-Brabant</v>
      </c>
      <c r="I2766" s="68">
        <f>INDEX(tblGemProv[InwonerAantal],MATCH(tblGem[[#This Row],[Plaats]],tblGemProv[Gemeentenaam],0))</f>
        <v>19120</v>
      </c>
      <c r="J2766" s="69">
        <f>tblGem[[#This Row],[Aantal]]/INDEX($N$5:$N$16,MATCH(tblGem[[#This Row],[Prov]],$M$5:$M$16,0))*100000</f>
        <v>0.59328731005906765</v>
      </c>
      <c r="K2766" s="69">
        <f>tblGem[[#This Row],[Aantal]]/tblGem[[#This Row],[Inwoners]]*100000</f>
        <v>78.45188284518828</v>
      </c>
    </row>
    <row r="2767" spans="2:11" x14ac:dyDescent="0.3">
      <c r="B2767" s="63">
        <v>43916</v>
      </c>
      <c r="C2767" s="66" t="s">
        <v>272</v>
      </c>
      <c r="D2767" s="65">
        <v>112.4</v>
      </c>
      <c r="E2767" s="66">
        <v>19</v>
      </c>
      <c r="F2767" s="79">
        <f>tblGem[[#This Row],[Aantal]]-SUMIFS(tblGem[Aantal],tblGem[Datum],tblGem[[#This Row],[Datum]]-1,tblGem[Plaats],tblGem[[#This Row],[Plaats]])</f>
        <v>4</v>
      </c>
      <c r="G2767" s="59" t="str">
        <f>INDEX(tblGemProv[Grootte],MATCH(tblGem[[#This Row],[Plaats]],tblGemProv[Gemeentenaam],0))</f>
        <v>Klein</v>
      </c>
      <c r="H2767" s="59" t="str">
        <f>INDEX(tblGemProv[Provincie],MATCH(tblGem[[#This Row],[Plaats]],tblGemProv[Gemeentenaam],0))</f>
        <v>Noord-Brabant</v>
      </c>
      <c r="I2767" s="68">
        <f>INDEX(tblGemProv[InwonerAantal],MATCH(tblGem[[#This Row],[Plaats]],tblGemProv[Gemeentenaam],0))</f>
        <v>16753</v>
      </c>
      <c r="J2767" s="69">
        <f>tblGem[[#This Row],[Aantal]]/INDEX($N$5:$N$16,MATCH(tblGem[[#This Row],[Prov]],$M$5:$M$16,0))*100000</f>
        <v>0.75149725940815237</v>
      </c>
      <c r="K2767" s="69">
        <f>tblGem[[#This Row],[Aantal]]/tblGem[[#This Row],[Inwoners]]*100000</f>
        <v>113.41252313018563</v>
      </c>
    </row>
    <row r="2768" spans="2:11" x14ac:dyDescent="0.3">
      <c r="B2768" s="63">
        <v>43916</v>
      </c>
      <c r="C2768" s="66" t="s">
        <v>273</v>
      </c>
      <c r="D2768" s="65">
        <v>3.1</v>
      </c>
      <c r="E2768" s="66">
        <v>1</v>
      </c>
      <c r="F2768" s="79">
        <f>tblGem[[#This Row],[Aantal]]-SUMIFS(tblGem[Aantal],tblGem[Datum],tblGem[[#This Row],[Datum]]-1,tblGem[Plaats],tblGem[[#This Row],[Plaats]])</f>
        <v>1</v>
      </c>
      <c r="G2768" s="59" t="str">
        <f>INDEX(tblGemProv[Grootte],MATCH(tblGem[[#This Row],[Plaats]],tblGemProv[Gemeentenaam],0))</f>
        <v>Klein</v>
      </c>
      <c r="H2768" s="59" t="str">
        <f>INDEX(tblGemProv[Provincie],MATCH(tblGem[[#This Row],[Plaats]],tblGemProv[Gemeentenaam],0))</f>
        <v>Groningen</v>
      </c>
      <c r="I2768" s="68">
        <f>INDEX(tblGemProv[InwonerAantal],MATCH(tblGem[[#This Row],[Plaats]],tblGemProv[Gemeentenaam],0))</f>
        <v>32258</v>
      </c>
      <c r="J2768" s="69">
        <f>tblGem[[#This Row],[Aantal]]/INDEX($N$5:$N$16,MATCH(tblGem[[#This Row],[Prov]],$M$5:$M$16,0))*100000</f>
        <v>0.17154335844156288</v>
      </c>
      <c r="K2768" s="69">
        <f>tblGem[[#This Row],[Aantal]]/tblGem[[#This Row],[Inwoners]]*100000</f>
        <v>3.1000062000124005</v>
      </c>
    </row>
    <row r="2769" spans="2:11" x14ac:dyDescent="0.3">
      <c r="B2769" s="63">
        <v>43916</v>
      </c>
      <c r="C2769" s="66" t="s">
        <v>274</v>
      </c>
      <c r="D2769" s="65">
        <v>23.5</v>
      </c>
      <c r="E2769" s="66">
        <v>4</v>
      </c>
      <c r="F2769" s="79">
        <f>tblGem[[#This Row],[Aantal]]-SUMIFS(tblGem[Aantal],tblGem[Datum],tblGem[[#This Row],[Datum]]-1,tblGem[Plaats],tblGem[[#This Row],[Plaats]])</f>
        <v>0</v>
      </c>
      <c r="G2769" s="59" t="str">
        <f>INDEX(tblGemProv[Grootte],MATCH(tblGem[[#This Row],[Plaats]],tblGemProv[Gemeentenaam],0))</f>
        <v>Klein</v>
      </c>
      <c r="H2769" s="59" t="str">
        <f>INDEX(tblGemProv[Provincie],MATCH(tblGem[[#This Row],[Plaats]],tblGemProv[Gemeentenaam],0))</f>
        <v>Overijssel</v>
      </c>
      <c r="I2769" s="68">
        <f>INDEX(tblGemProv[InwonerAantal],MATCH(tblGem[[#This Row],[Plaats]],tblGemProv[Gemeentenaam],0))</f>
        <v>16797</v>
      </c>
      <c r="J2769" s="69">
        <f>tblGem[[#This Row],[Aantal]]/INDEX($N$5:$N$16,MATCH(tblGem[[#This Row],[Prov]],$M$5:$M$16,0))*100000</f>
        <v>0.34737269008016491</v>
      </c>
      <c r="K2769" s="69">
        <f>tblGem[[#This Row],[Aantal]]/tblGem[[#This Row],[Inwoners]]*100000</f>
        <v>23.813776269571946</v>
      </c>
    </row>
    <row r="2770" spans="2:11" x14ac:dyDescent="0.3">
      <c r="B2770" s="63">
        <v>43916</v>
      </c>
      <c r="C2770" s="66" t="s">
        <v>275</v>
      </c>
      <c r="D2770" s="65">
        <v>78.3</v>
      </c>
      <c r="E2770" s="66">
        <v>17</v>
      </c>
      <c r="F2770" s="79">
        <f>tblGem[[#This Row],[Aantal]]-SUMIFS(tblGem[Aantal],tblGem[Datum],tblGem[[#This Row],[Datum]]-1,tblGem[Plaats],tblGem[[#This Row],[Plaats]])</f>
        <v>4</v>
      </c>
      <c r="G2770" s="59" t="str">
        <f>INDEX(tblGemProv[Grootte],MATCH(tblGem[[#This Row],[Plaats]],tblGemProv[Gemeentenaam],0))</f>
        <v>Klein</v>
      </c>
      <c r="H2770" s="59" t="str">
        <f>INDEX(tblGemProv[Provincie],MATCH(tblGem[[#This Row],[Plaats]],tblGemProv[Gemeentenaam],0))</f>
        <v>Noord-Holland</v>
      </c>
      <c r="I2770" s="68">
        <f>INDEX(tblGemProv[InwonerAantal],MATCH(tblGem[[#This Row],[Plaats]],tblGemProv[Gemeentenaam],0))</f>
        <v>21670</v>
      </c>
      <c r="J2770" s="69">
        <f>tblGem[[#This Row],[Aantal]]/INDEX($N$5:$N$16,MATCH(tblGem[[#This Row],[Prov]],$M$5:$M$16,0))*100000</f>
        <v>0.60045592264997449</v>
      </c>
      <c r="K2770" s="69">
        <f>tblGem[[#This Row],[Aantal]]/tblGem[[#This Row],[Inwoners]]*100000</f>
        <v>78.44946931241347</v>
      </c>
    </row>
    <row r="2771" spans="2:11" x14ac:dyDescent="0.3">
      <c r="B2771" s="63">
        <v>43916</v>
      </c>
      <c r="C2771" s="66" t="s">
        <v>276</v>
      </c>
      <c r="D2771" s="65">
        <v>43.9</v>
      </c>
      <c r="E2771" s="66">
        <v>11</v>
      </c>
      <c r="F2771" s="79">
        <f>tblGem[[#This Row],[Aantal]]-SUMIFS(tblGem[Aantal],tblGem[Datum],tblGem[[#This Row],[Datum]]-1,tblGem[Plaats],tblGem[[#This Row],[Plaats]])</f>
        <v>0</v>
      </c>
      <c r="G2771" s="59" t="str">
        <f>INDEX(tblGemProv[Grootte],MATCH(tblGem[[#This Row],[Plaats]],tblGemProv[Gemeentenaam],0))</f>
        <v>Klein</v>
      </c>
      <c r="H2771" s="59" t="str">
        <f>INDEX(tblGemProv[Provincie],MATCH(tblGem[[#This Row],[Plaats]],tblGemProv[Gemeentenaam],0))</f>
        <v>Noord-Brabant</v>
      </c>
      <c r="I2771" s="68">
        <f>INDEX(tblGemProv[InwonerAantal],MATCH(tblGem[[#This Row],[Plaats]],tblGemProv[Gemeentenaam],0))</f>
        <v>24781</v>
      </c>
      <c r="J2771" s="69">
        <f>tblGem[[#This Row],[Aantal]]/INDEX($N$5:$N$16,MATCH(tblGem[[#This Row],[Prov]],$M$5:$M$16,0))*100000</f>
        <v>0.43507736070998299</v>
      </c>
      <c r="K2771" s="69">
        <f>tblGem[[#This Row],[Aantal]]/tblGem[[#This Row],[Inwoners]]*100000</f>
        <v>44.38884629353133</v>
      </c>
    </row>
    <row r="2772" spans="2:11" x14ac:dyDescent="0.3">
      <c r="B2772" s="63">
        <v>43916</v>
      </c>
      <c r="C2772" s="66" t="s">
        <v>277</v>
      </c>
      <c r="D2772" s="65">
        <v>18.2</v>
      </c>
      <c r="E2772" s="66">
        <v>8</v>
      </c>
      <c r="F2772" s="79">
        <f>tblGem[[#This Row],[Aantal]]-SUMIFS(tblGem[Aantal],tblGem[Datum],tblGem[[#This Row],[Datum]]-1,tblGem[Plaats],tblGem[[#This Row],[Plaats]])</f>
        <v>2</v>
      </c>
      <c r="G2772" s="59" t="str">
        <f>INDEX(tblGemProv[Grootte],MATCH(tblGem[[#This Row],[Plaats]],tblGemProv[Gemeentenaam],0))</f>
        <v>Klein</v>
      </c>
      <c r="H2772" s="59" t="str">
        <f>INDEX(tblGemProv[Provincie],MATCH(tblGem[[#This Row],[Plaats]],tblGemProv[Gemeentenaam],0))</f>
        <v>Overijssel</v>
      </c>
      <c r="I2772" s="68">
        <f>INDEX(tblGemProv[InwonerAantal],MATCH(tblGem[[#This Row],[Plaats]],tblGemProv[Gemeentenaam],0))</f>
        <v>43768</v>
      </c>
      <c r="J2772" s="69">
        <f>tblGem[[#This Row],[Aantal]]/INDEX($N$5:$N$16,MATCH(tblGem[[#This Row],[Prov]],$M$5:$M$16,0))*100000</f>
        <v>0.69474538016032983</v>
      </c>
      <c r="K2772" s="69">
        <f>tblGem[[#This Row],[Aantal]]/tblGem[[#This Row],[Inwoners]]*100000</f>
        <v>18.278194114421495</v>
      </c>
    </row>
    <row r="2773" spans="2:11" x14ac:dyDescent="0.3">
      <c r="B2773" s="63">
        <v>43916</v>
      </c>
      <c r="C2773" s="66" t="s">
        <v>278</v>
      </c>
      <c r="D2773" s="65">
        <v>112.2</v>
      </c>
      <c r="E2773" s="66">
        <v>28</v>
      </c>
      <c r="F2773" s="79">
        <f>tblGem[[#This Row],[Aantal]]-SUMIFS(tblGem[Aantal],tblGem[Datum],tblGem[[#This Row],[Datum]]-1,tblGem[Plaats],tblGem[[#This Row],[Plaats]])</f>
        <v>4</v>
      </c>
      <c r="G2773" s="59" t="str">
        <f>INDEX(tblGemProv[Grootte],MATCH(tblGem[[#This Row],[Plaats]],tblGemProv[Gemeentenaam],0))</f>
        <v>Klein</v>
      </c>
      <c r="H2773" s="59" t="str">
        <f>INDEX(tblGemProv[Provincie],MATCH(tblGem[[#This Row],[Plaats]],tblGemProv[Gemeentenaam],0))</f>
        <v>Limburg</v>
      </c>
      <c r="I2773" s="68">
        <f>INDEX(tblGemProv[InwonerAantal],MATCH(tblGem[[#This Row],[Plaats]],tblGemProv[Gemeentenaam],0))</f>
        <v>24987</v>
      </c>
      <c r="J2773" s="69">
        <f>tblGem[[#This Row],[Aantal]]/INDEX($N$5:$N$16,MATCH(tblGem[[#This Row],[Prov]],$M$5:$M$16,0))*100000</f>
        <v>2.5062701508595615</v>
      </c>
      <c r="K2773" s="69">
        <f>tblGem[[#This Row],[Aantal]]/tblGem[[#This Row],[Inwoners]]*100000</f>
        <v>112.05827030055627</v>
      </c>
    </row>
    <row r="2774" spans="2:11" x14ac:dyDescent="0.3">
      <c r="B2774" s="63">
        <v>43916</v>
      </c>
      <c r="C2774" s="66" t="s">
        <v>279</v>
      </c>
      <c r="D2774" s="65">
        <v>42</v>
      </c>
      <c r="E2774" s="66">
        <v>27</v>
      </c>
      <c r="F2774" s="79">
        <f>tblGem[[#This Row],[Aantal]]-SUMIFS(tblGem[Aantal],tblGem[Datum],tblGem[[#This Row],[Datum]]-1,tblGem[Plaats],tblGem[[#This Row],[Plaats]])</f>
        <v>5</v>
      </c>
      <c r="G2774" s="59" t="str">
        <f>INDEX(tblGemProv[Grootte],MATCH(tblGem[[#This Row],[Plaats]],tblGemProv[Gemeentenaam],0))</f>
        <v>Middelgroot</v>
      </c>
      <c r="H2774" s="59" t="str">
        <f>INDEX(tblGemProv[Provincie],MATCH(tblGem[[#This Row],[Plaats]],tblGemProv[Gemeentenaam],0))</f>
        <v>Utrecht</v>
      </c>
      <c r="I2774" s="68">
        <f>INDEX(tblGemProv[InwonerAantal],MATCH(tblGem[[#This Row],[Plaats]],tblGemProv[Gemeentenaam],0))</f>
        <v>64513</v>
      </c>
      <c r="J2774" s="69">
        <f>tblGem[[#This Row],[Aantal]]/INDEX($N$5:$N$16,MATCH(tblGem[[#This Row],[Prov]],$M$5:$M$16,0))*100000</f>
        <v>2.0292848349289523</v>
      </c>
      <c r="K2774" s="69">
        <f>tblGem[[#This Row],[Aantal]]/tblGem[[#This Row],[Inwoners]]*100000</f>
        <v>41.852029823446436</v>
      </c>
    </row>
    <row r="2775" spans="2:11" x14ac:dyDescent="0.3">
      <c r="B2775" s="63">
        <v>43916</v>
      </c>
      <c r="C2775" s="66" t="s">
        <v>280</v>
      </c>
      <c r="D2775" s="65">
        <v>13.4</v>
      </c>
      <c r="E2775" s="66">
        <v>12</v>
      </c>
      <c r="F2775" s="79">
        <f>tblGem[[#This Row],[Aantal]]-SUMIFS(tblGem[Aantal],tblGem[Datum],tblGem[[#This Row],[Datum]]-1,tblGem[Plaats],tblGem[[#This Row],[Plaats]])</f>
        <v>4</v>
      </c>
      <c r="G2775" s="59" t="str">
        <f>INDEX(tblGemProv[Grootte],MATCH(tblGem[[#This Row],[Plaats]],tblGemProv[Gemeentenaam],0))</f>
        <v>Middelgroot</v>
      </c>
      <c r="H2775" s="59" t="str">
        <f>INDEX(tblGemProv[Provincie],MATCH(tblGem[[#This Row],[Plaats]],tblGemProv[Gemeentenaam],0))</f>
        <v>Friesland</v>
      </c>
      <c r="I2775" s="68">
        <f>INDEX(tblGemProv[InwonerAantal],MATCH(tblGem[[#This Row],[Plaats]],tblGemProv[Gemeentenaam],0))</f>
        <v>89583</v>
      </c>
      <c r="J2775" s="69">
        <f>tblGem[[#This Row],[Aantal]]/INDEX($N$5:$N$16,MATCH(tblGem[[#This Row],[Prov]],$M$5:$M$16,0))*100000</f>
        <v>1.8539461243256272</v>
      </c>
      <c r="K2775" s="69">
        <f>tblGem[[#This Row],[Aantal]]/tblGem[[#This Row],[Inwoners]]*100000</f>
        <v>13.39539868055323</v>
      </c>
    </row>
    <row r="2776" spans="2:11" x14ac:dyDescent="0.3">
      <c r="B2776" s="63">
        <v>43916</v>
      </c>
      <c r="C2776" s="66" t="s">
        <v>281</v>
      </c>
      <c r="D2776" s="65">
        <v>25.6</v>
      </c>
      <c r="E2776" s="66">
        <v>14</v>
      </c>
      <c r="F2776" s="79">
        <f>tblGem[[#This Row],[Aantal]]-SUMIFS(tblGem[Aantal],tblGem[Datum],tblGem[[#This Row],[Datum]]-1,tblGem[Plaats],tblGem[[#This Row],[Plaats]])</f>
        <v>4</v>
      </c>
      <c r="G2776" s="59" t="str">
        <f>INDEX(tblGemProv[Grootte],MATCH(tblGem[[#This Row],[Plaats]],tblGemProv[Gemeentenaam],0))</f>
        <v>Middelgroot</v>
      </c>
      <c r="H2776" s="59" t="str">
        <f>INDEX(tblGemProv[Provincie],MATCH(tblGem[[#This Row],[Plaats]],tblGemProv[Gemeentenaam],0))</f>
        <v>Zeeland</v>
      </c>
      <c r="I2776" s="68">
        <f>INDEX(tblGemProv[InwonerAantal],MATCH(tblGem[[#This Row],[Plaats]],tblGemProv[Gemeentenaam],0))</f>
        <v>54440</v>
      </c>
      <c r="J2776" s="69">
        <f>tblGem[[#This Row],[Aantal]]/INDEX($N$5:$N$16,MATCH(tblGem[[#This Row],[Prov]],$M$5:$M$16,0))*100000</f>
        <v>3.6620071984598646</v>
      </c>
      <c r="K2776" s="69">
        <f>tblGem[[#This Row],[Aantal]]/tblGem[[#This Row],[Inwoners]]*100000</f>
        <v>25.716385011021309</v>
      </c>
    </row>
    <row r="2777" spans="2:11" x14ac:dyDescent="0.3">
      <c r="B2777" s="63">
        <v>43916</v>
      </c>
      <c r="C2777" s="66" t="s">
        <v>282</v>
      </c>
      <c r="D2777" s="65">
        <v>0</v>
      </c>
      <c r="E2777" s="66">
        <v>0</v>
      </c>
      <c r="F2777" s="79">
        <f>tblGem[[#This Row],[Aantal]]-SUMIFS(tblGem[Aantal],tblGem[Datum],tblGem[[#This Row],[Datum]]-1,tblGem[Plaats],tblGem[[#This Row],[Plaats]])</f>
        <v>0</v>
      </c>
      <c r="G2777" s="59" t="str">
        <f>INDEX(tblGemProv[Grootte],MATCH(tblGem[[#This Row],[Plaats]],tblGemProv[Gemeentenaam],0))</f>
        <v>Klein</v>
      </c>
      <c r="H2777" s="59" t="str">
        <f>INDEX(tblGemProv[Provincie],MATCH(tblGem[[#This Row],[Plaats]],tblGemProv[Gemeentenaam],0))</f>
        <v>Friesland</v>
      </c>
      <c r="I2777" s="68">
        <f>INDEX(tblGemProv[InwonerAantal],MATCH(tblGem[[#This Row],[Plaats]],tblGemProv[Gemeentenaam],0))</f>
        <v>4906</v>
      </c>
      <c r="J2777" s="69">
        <f>tblGem[[#This Row],[Aantal]]/INDEX($N$5:$N$16,MATCH(tblGem[[#This Row],[Prov]],$M$5:$M$16,0))*100000</f>
        <v>0</v>
      </c>
      <c r="K2777" s="69">
        <f>tblGem[[#This Row],[Aantal]]/tblGem[[#This Row],[Inwoners]]*100000</f>
        <v>0</v>
      </c>
    </row>
    <row r="2778" spans="2:11" x14ac:dyDescent="0.3">
      <c r="B2778" s="63">
        <v>43916</v>
      </c>
      <c r="C2778" s="66" t="s">
        <v>283</v>
      </c>
      <c r="D2778" s="65">
        <v>22.1</v>
      </c>
      <c r="E2778" s="66">
        <v>3</v>
      </c>
      <c r="F2778" s="79">
        <f>tblGem[[#This Row],[Aantal]]-SUMIFS(tblGem[Aantal],tblGem[Datum],tblGem[[#This Row],[Datum]]-1,tblGem[Plaats],tblGem[[#This Row],[Plaats]])</f>
        <v>0</v>
      </c>
      <c r="G2778" s="59" t="str">
        <f>INDEX(tblGemProv[Grootte],MATCH(tblGem[[#This Row],[Plaats]],tblGemProv[Gemeentenaam],0))</f>
        <v>Klein</v>
      </c>
      <c r="H2778" s="59" t="str">
        <f>INDEX(tblGemProv[Provincie],MATCH(tblGem[[#This Row],[Plaats]],tblGemProv[Gemeentenaam],0))</f>
        <v>Noord-Holland</v>
      </c>
      <c r="I2778" s="68">
        <f>INDEX(tblGemProv[InwonerAantal],MATCH(tblGem[[#This Row],[Plaats]],tblGemProv[Gemeentenaam],0))</f>
        <v>13584</v>
      </c>
      <c r="J2778" s="69">
        <f>tblGem[[#This Row],[Aantal]]/INDEX($N$5:$N$16,MATCH(tblGem[[#This Row],[Prov]],$M$5:$M$16,0))*100000</f>
        <v>0.10596280987940725</v>
      </c>
      <c r="K2778" s="69">
        <f>tblGem[[#This Row],[Aantal]]/tblGem[[#This Row],[Inwoners]]*100000</f>
        <v>22.084805653710248</v>
      </c>
    </row>
    <row r="2779" spans="2:11" x14ac:dyDescent="0.3">
      <c r="B2779" s="63">
        <v>43916</v>
      </c>
      <c r="C2779" s="66" t="s">
        <v>284</v>
      </c>
      <c r="D2779" s="65">
        <v>27</v>
      </c>
      <c r="E2779" s="66">
        <v>10</v>
      </c>
      <c r="F2779" s="79">
        <f>tblGem[[#This Row],[Aantal]]-SUMIFS(tblGem[Aantal],tblGem[Datum],tblGem[[#This Row],[Datum]]-1,tblGem[Plaats],tblGem[[#This Row],[Plaats]])</f>
        <v>2</v>
      </c>
      <c r="G2779" s="59" t="str">
        <f>INDEX(tblGemProv[Grootte],MATCH(tblGem[[#This Row],[Plaats]],tblGemProv[Gemeentenaam],0))</f>
        <v>Klein</v>
      </c>
      <c r="H2779" s="59" t="str">
        <f>INDEX(tblGemProv[Provincie],MATCH(tblGem[[#This Row],[Plaats]],tblGemProv[Gemeentenaam],0))</f>
        <v>Zuid-Holland</v>
      </c>
      <c r="I2779" s="68">
        <f>INDEX(tblGemProv[InwonerAantal],MATCH(tblGem[[#This Row],[Plaats]],tblGemProv[Gemeentenaam],0))</f>
        <v>36584</v>
      </c>
      <c r="J2779" s="69">
        <f>tblGem[[#This Row],[Aantal]]/INDEX($N$5:$N$16,MATCH(tblGem[[#This Row],[Prov]],$M$5:$M$16,0))*100000</f>
        <v>0.27427242382769107</v>
      </c>
      <c r="K2779" s="69">
        <f>tblGem[[#This Row],[Aantal]]/tblGem[[#This Row],[Inwoners]]*100000</f>
        <v>27.33435381587579</v>
      </c>
    </row>
    <row r="2780" spans="2:11" x14ac:dyDescent="0.3">
      <c r="B2780" s="63">
        <v>43916</v>
      </c>
      <c r="C2780" s="66" t="s">
        <v>285</v>
      </c>
      <c r="D2780" s="65">
        <v>54.3</v>
      </c>
      <c r="E2780" s="66">
        <v>14</v>
      </c>
      <c r="F2780" s="79">
        <f>tblGem[[#This Row],[Aantal]]-SUMIFS(tblGem[Aantal],tblGem[Datum],tblGem[[#This Row],[Datum]]-1,tblGem[Plaats],tblGem[[#This Row],[Plaats]])</f>
        <v>1</v>
      </c>
      <c r="G2780" s="59" t="str">
        <f>INDEX(tblGemProv[Grootte],MATCH(tblGem[[#This Row],[Plaats]],tblGemProv[Gemeentenaam],0))</f>
        <v>Klein</v>
      </c>
      <c r="H2780" s="59" t="str">
        <f>INDEX(tblGemProv[Provincie],MATCH(tblGem[[#This Row],[Plaats]],tblGemProv[Gemeentenaam],0))</f>
        <v>Zeeland</v>
      </c>
      <c r="I2780" s="68">
        <f>INDEX(tblGemProv[InwonerAantal],MATCH(tblGem[[#This Row],[Plaats]],tblGemProv[Gemeentenaam],0))</f>
        <v>25583</v>
      </c>
      <c r="J2780" s="69">
        <f>tblGem[[#This Row],[Aantal]]/INDEX($N$5:$N$16,MATCH(tblGem[[#This Row],[Prov]],$M$5:$M$16,0))*100000</f>
        <v>3.6620071984598646</v>
      </c>
      <c r="K2780" s="69">
        <f>tblGem[[#This Row],[Aantal]]/tblGem[[#This Row],[Inwoners]]*100000</f>
        <v>54.723840050033225</v>
      </c>
    </row>
    <row r="2781" spans="2:11" x14ac:dyDescent="0.3">
      <c r="B2781" s="63">
        <v>43916</v>
      </c>
      <c r="C2781" s="66" t="s">
        <v>286</v>
      </c>
      <c r="D2781" s="65">
        <v>47.6</v>
      </c>
      <c r="E2781" s="66">
        <v>20</v>
      </c>
      <c r="F2781" s="79">
        <f>tblGem[[#This Row],[Aantal]]-SUMIFS(tblGem[Aantal],tblGem[Datum],tblGem[[#This Row],[Datum]]-1,tblGem[Plaats],tblGem[[#This Row],[Plaats]])</f>
        <v>6</v>
      </c>
      <c r="G2781" s="59" t="str">
        <f>INDEX(tblGemProv[Grootte],MATCH(tblGem[[#This Row],[Plaats]],tblGemProv[Gemeentenaam],0))</f>
        <v>Klein</v>
      </c>
      <c r="H2781" s="59" t="str">
        <f>INDEX(tblGemProv[Provincie],MATCH(tblGem[[#This Row],[Plaats]],tblGemProv[Gemeentenaam],0))</f>
        <v>Gelderland</v>
      </c>
      <c r="I2781" s="68">
        <f>INDEX(tblGemProv[InwonerAantal],MATCH(tblGem[[#This Row],[Plaats]],tblGemProv[Gemeentenaam],0))</f>
        <v>41465</v>
      </c>
      <c r="J2781" s="69">
        <f>tblGem[[#This Row],[Aantal]]/INDEX($N$5:$N$16,MATCH(tblGem[[#This Row],[Prov]],$M$5:$M$16,0))*100000</f>
        <v>0.97082524514550972</v>
      </c>
      <c r="K2781" s="69">
        <f>tblGem[[#This Row],[Aantal]]/tblGem[[#This Row],[Inwoners]]*100000</f>
        <v>48.233449897503917</v>
      </c>
    </row>
    <row r="2782" spans="2:11" x14ac:dyDescent="0.3">
      <c r="B2782" s="63">
        <v>43916</v>
      </c>
      <c r="C2782" s="66" t="s">
        <v>287</v>
      </c>
      <c r="D2782" s="65">
        <v>105.9</v>
      </c>
      <c r="E2782" s="66">
        <v>230</v>
      </c>
      <c r="F2782" s="79">
        <f>tblGem[[#This Row],[Aantal]]-SUMIFS(tblGem[Aantal],tblGem[Datum],tblGem[[#This Row],[Datum]]-1,tblGem[Plaats],tblGem[[#This Row],[Plaats]])</f>
        <v>6</v>
      </c>
      <c r="G2782" s="59" t="str">
        <f>INDEX(tblGemProv[Grootte],MATCH(tblGem[[#This Row],[Plaats]],tblGemProv[Gemeentenaam],0))</f>
        <v>Groot</v>
      </c>
      <c r="H2782" s="59" t="str">
        <f>INDEX(tblGemProv[Provincie],MATCH(tblGem[[#This Row],[Plaats]],tblGemProv[Gemeentenaam],0))</f>
        <v>Noord-Brabant</v>
      </c>
      <c r="I2782" s="68">
        <f>INDEX(tblGemProv[InwonerAantal],MATCH(tblGem[[#This Row],[Plaats]],tblGemProv[Gemeentenaam],0))</f>
        <v>215521</v>
      </c>
      <c r="J2782" s="69">
        <f>tblGem[[#This Row],[Aantal]]/INDEX($N$5:$N$16,MATCH(tblGem[[#This Row],[Prov]],$M$5:$M$16,0))*100000</f>
        <v>9.0970720875723714</v>
      </c>
      <c r="K2782" s="69">
        <f>tblGem[[#This Row],[Aantal]]/tblGem[[#This Row],[Inwoners]]*100000</f>
        <v>106.71813883565871</v>
      </c>
    </row>
    <row r="2783" spans="2:11" x14ac:dyDescent="0.3">
      <c r="B2783" s="63">
        <v>43916</v>
      </c>
      <c r="C2783" s="66" t="s">
        <v>288</v>
      </c>
      <c r="D2783" s="65">
        <v>42.3</v>
      </c>
      <c r="E2783" s="66">
        <v>9</v>
      </c>
      <c r="F2783" s="79">
        <f>tblGem[[#This Row],[Aantal]]-SUMIFS(tblGem[Aantal],tblGem[Datum],tblGem[[#This Row],[Datum]]-1,tblGem[Plaats],tblGem[[#This Row],[Plaats]])</f>
        <v>5</v>
      </c>
      <c r="G2783" s="59" t="str">
        <f>INDEX(tblGemProv[Grootte],MATCH(tblGem[[#This Row],[Plaats]],tblGemProv[Gemeentenaam],0))</f>
        <v>Klein</v>
      </c>
      <c r="H2783" s="59" t="str">
        <f>INDEX(tblGemProv[Provincie],MATCH(tblGem[[#This Row],[Plaats]],tblGemProv[Gemeentenaam],0))</f>
        <v>Overijssel</v>
      </c>
      <c r="I2783" s="68">
        <f>INDEX(tblGemProv[InwonerAantal],MATCH(tblGem[[#This Row],[Plaats]],tblGemProv[Gemeentenaam],0))</f>
        <v>21213</v>
      </c>
      <c r="J2783" s="69">
        <f>tblGem[[#This Row],[Aantal]]/INDEX($N$5:$N$16,MATCH(tblGem[[#This Row],[Prov]],$M$5:$M$16,0))*100000</f>
        <v>0.7815885526803712</v>
      </c>
      <c r="K2783" s="69">
        <f>tblGem[[#This Row],[Aantal]]/tblGem[[#This Row],[Inwoners]]*100000</f>
        <v>42.42681374628765</v>
      </c>
    </row>
    <row r="2784" spans="2:11" x14ac:dyDescent="0.3">
      <c r="B2784" s="63">
        <v>43916</v>
      </c>
      <c r="C2784" s="66" t="s">
        <v>289</v>
      </c>
      <c r="D2784" s="65">
        <v>8.9</v>
      </c>
      <c r="E2784" s="66">
        <v>3</v>
      </c>
      <c r="F2784" s="79">
        <f>tblGem[[#This Row],[Aantal]]-SUMIFS(tblGem[Aantal],tblGem[Datum],tblGem[[#This Row],[Datum]]-1,tblGem[Plaats],tblGem[[#This Row],[Plaats]])</f>
        <v>0</v>
      </c>
      <c r="G2784" s="59" t="str">
        <f>INDEX(tblGemProv[Grootte],MATCH(tblGem[[#This Row],[Plaats]],tblGemProv[Gemeentenaam],0))</f>
        <v>Klein</v>
      </c>
      <c r="H2784" s="59" t="str">
        <f>INDEX(tblGemProv[Provincie],MATCH(tblGem[[#This Row],[Plaats]],tblGemProv[Gemeentenaam],0))</f>
        <v>Overijssel</v>
      </c>
      <c r="I2784" s="68">
        <f>INDEX(tblGemProv[InwonerAantal],MATCH(tblGem[[#This Row],[Plaats]],tblGemProv[Gemeentenaam],0))</f>
        <v>33903</v>
      </c>
      <c r="J2784" s="69">
        <f>tblGem[[#This Row],[Aantal]]/INDEX($N$5:$N$16,MATCH(tblGem[[#This Row],[Prov]],$M$5:$M$16,0))*100000</f>
        <v>0.26052951756012371</v>
      </c>
      <c r="K2784" s="69">
        <f>tblGem[[#This Row],[Aantal]]/tblGem[[#This Row],[Inwoners]]*100000</f>
        <v>8.8487744447394032</v>
      </c>
    </row>
    <row r="2785" spans="2:11" x14ac:dyDescent="0.3">
      <c r="B2785" s="63">
        <v>43916</v>
      </c>
      <c r="C2785" s="66" t="s">
        <v>290</v>
      </c>
      <c r="D2785" s="65">
        <v>44.5</v>
      </c>
      <c r="E2785" s="66">
        <v>15</v>
      </c>
      <c r="F2785" s="79">
        <f>tblGem[[#This Row],[Aantal]]-SUMIFS(tblGem[Aantal],tblGem[Datum],tblGem[[#This Row],[Datum]]-1,tblGem[Plaats],tblGem[[#This Row],[Plaats]])</f>
        <v>2</v>
      </c>
      <c r="G2785" s="59" t="str">
        <f>INDEX(tblGemProv[Grootte],MATCH(tblGem[[#This Row],[Plaats]],tblGemProv[Gemeentenaam],0))</f>
        <v>Klein</v>
      </c>
      <c r="H2785" s="59" t="str">
        <f>INDEX(tblGemProv[Provincie],MATCH(tblGem[[#This Row],[Plaats]],tblGemProv[Gemeentenaam],0))</f>
        <v>Drenthe</v>
      </c>
      <c r="I2785" s="68">
        <f>INDEX(tblGemProv[InwonerAantal],MATCH(tblGem[[#This Row],[Plaats]],tblGemProv[Gemeentenaam],0))</f>
        <v>33462</v>
      </c>
      <c r="J2785" s="69">
        <f>tblGem[[#This Row],[Aantal]]/INDEX($N$5:$N$16,MATCH(tblGem[[#This Row],[Prov]],$M$5:$M$16,0))*100000</f>
        <v>3.0481609428977854</v>
      </c>
      <c r="K2785" s="69">
        <f>tblGem[[#This Row],[Aantal]]/tblGem[[#This Row],[Inwoners]]*100000</f>
        <v>44.826967903890981</v>
      </c>
    </row>
    <row r="2786" spans="2:11" x14ac:dyDescent="0.3">
      <c r="B2786" s="63">
        <v>43916</v>
      </c>
      <c r="C2786" s="66" t="s">
        <v>291</v>
      </c>
      <c r="D2786" s="65">
        <v>6.3</v>
      </c>
      <c r="E2786" s="66">
        <v>2</v>
      </c>
      <c r="F2786" s="79">
        <f>tblGem[[#This Row],[Aantal]]-SUMIFS(tblGem[Aantal],tblGem[Datum],tblGem[[#This Row],[Datum]]-1,tblGem[Plaats],tblGem[[#This Row],[Plaats]])</f>
        <v>0</v>
      </c>
      <c r="G2786" s="59" t="str">
        <f>INDEX(tblGemProv[Grootte],MATCH(tblGem[[#This Row],[Plaats]],tblGemProv[Gemeentenaam],0))</f>
        <v>Klein</v>
      </c>
      <c r="H2786" s="59" t="str">
        <f>INDEX(tblGemProv[Provincie],MATCH(tblGem[[#This Row],[Plaats]],tblGemProv[Gemeentenaam],0))</f>
        <v>Friesland</v>
      </c>
      <c r="I2786" s="68">
        <f>INDEX(tblGemProv[InwonerAantal],MATCH(tblGem[[#This Row],[Plaats]],tblGemProv[Gemeentenaam],0))</f>
        <v>31870</v>
      </c>
      <c r="J2786" s="69">
        <f>tblGem[[#This Row],[Aantal]]/INDEX($N$5:$N$16,MATCH(tblGem[[#This Row],[Prov]],$M$5:$M$16,0))*100000</f>
        <v>0.30899102072093787</v>
      </c>
      <c r="K2786" s="69">
        <f>tblGem[[#This Row],[Aantal]]/tblGem[[#This Row],[Inwoners]]*100000</f>
        <v>6.2754941951678704</v>
      </c>
    </row>
    <row r="2787" spans="2:11" x14ac:dyDescent="0.3">
      <c r="B2787" s="63">
        <v>43916</v>
      </c>
      <c r="C2787" s="66" t="s">
        <v>292</v>
      </c>
      <c r="D2787" s="65">
        <v>256.10000000000002</v>
      </c>
      <c r="E2787" s="66">
        <v>107</v>
      </c>
      <c r="F2787" s="79">
        <f>tblGem[[#This Row],[Aantal]]-SUMIFS(tblGem[Aantal],tblGem[Datum],tblGem[[#This Row],[Datum]]-1,tblGem[Plaats],tblGem[[#This Row],[Plaats]])</f>
        <v>13</v>
      </c>
      <c r="G2787" s="59" t="str">
        <f>INDEX(tblGemProv[Grootte],MATCH(tblGem[[#This Row],[Plaats]],tblGemProv[Gemeentenaam],0))</f>
        <v>Klein</v>
      </c>
      <c r="H2787" s="59" t="str">
        <f>INDEX(tblGemProv[Provincie],MATCH(tblGem[[#This Row],[Plaats]],tblGemProv[Gemeentenaam],0))</f>
        <v>Noord-Brabant</v>
      </c>
      <c r="I2787" s="68">
        <f>INDEX(tblGemProv[InwonerAantal],MATCH(tblGem[[#This Row],[Plaats]],tblGemProv[Gemeentenaam],0))</f>
        <v>41725</v>
      </c>
      <c r="J2787" s="69">
        <f>tblGem[[#This Row],[Aantal]]/INDEX($N$5:$N$16,MATCH(tblGem[[#This Row],[Prov]],$M$5:$M$16,0))*100000</f>
        <v>4.2321161450880158</v>
      </c>
      <c r="K2787" s="69">
        <f>tblGem[[#This Row],[Aantal]]/tblGem[[#This Row],[Inwoners]]*100000</f>
        <v>256.44098262432595</v>
      </c>
    </row>
    <row r="2788" spans="2:11" x14ac:dyDescent="0.3">
      <c r="B2788" s="63">
        <v>43916</v>
      </c>
      <c r="C2788" s="66" t="s">
        <v>293</v>
      </c>
      <c r="D2788" s="65">
        <v>29.6</v>
      </c>
      <c r="E2788" s="66">
        <v>4</v>
      </c>
      <c r="F2788" s="79">
        <f>tblGem[[#This Row],[Aantal]]-SUMIFS(tblGem[Aantal],tblGem[Datum],tblGem[[#This Row],[Datum]]-1,tblGem[Plaats],tblGem[[#This Row],[Plaats]])</f>
        <v>0</v>
      </c>
      <c r="G2788" s="59" t="str">
        <f>INDEX(tblGemProv[Grootte],MATCH(tblGem[[#This Row],[Plaats]],tblGemProv[Gemeentenaam],0))</f>
        <v>Klein</v>
      </c>
      <c r="H2788" s="59" t="str">
        <f>INDEX(tblGemProv[Provincie],MATCH(tblGem[[#This Row],[Plaats]],tblGemProv[Gemeentenaam],0))</f>
        <v>Noord-Holland</v>
      </c>
      <c r="I2788" s="68">
        <f>INDEX(tblGemProv[InwonerAantal],MATCH(tblGem[[#This Row],[Plaats]],tblGemProv[Gemeentenaam],0))</f>
        <v>13520</v>
      </c>
      <c r="J2788" s="69">
        <f>tblGem[[#This Row],[Aantal]]/INDEX($N$5:$N$16,MATCH(tblGem[[#This Row],[Prov]],$M$5:$M$16,0))*100000</f>
        <v>0.14128374650587636</v>
      </c>
      <c r="K2788" s="69">
        <f>tblGem[[#This Row],[Aantal]]/tblGem[[#This Row],[Inwoners]]*100000</f>
        <v>29.585798816568047</v>
      </c>
    </row>
    <row r="2789" spans="2:11" x14ac:dyDescent="0.3">
      <c r="B2789" s="63">
        <v>43916</v>
      </c>
      <c r="C2789" s="66" t="s">
        <v>294</v>
      </c>
      <c r="D2789" s="65">
        <v>23.8</v>
      </c>
      <c r="E2789" s="66">
        <v>7</v>
      </c>
      <c r="F2789" s="79">
        <f>tblGem[[#This Row],[Aantal]]-SUMIFS(tblGem[Aantal],tblGem[Datum],tblGem[[#This Row],[Datum]]-1,tblGem[Plaats],tblGem[[#This Row],[Plaats]])</f>
        <v>2</v>
      </c>
      <c r="G2789" s="59" t="str">
        <f>INDEX(tblGemProv[Grootte],MATCH(tblGem[[#This Row],[Plaats]],tblGemProv[Gemeentenaam],0))</f>
        <v>Klein</v>
      </c>
      <c r="H2789" s="59" t="str">
        <f>INDEX(tblGemProv[Provincie],MATCH(tblGem[[#This Row],[Plaats]],tblGemProv[Gemeentenaam],0))</f>
        <v>Noord-Holland</v>
      </c>
      <c r="I2789" s="68">
        <f>INDEX(tblGemProv[InwonerAantal],MATCH(tblGem[[#This Row],[Plaats]],tblGemProv[Gemeentenaam],0))</f>
        <v>29445</v>
      </c>
      <c r="J2789" s="69">
        <f>tblGem[[#This Row],[Aantal]]/INDEX($N$5:$N$16,MATCH(tblGem[[#This Row],[Prov]],$M$5:$M$16,0))*100000</f>
        <v>0.24724655638528362</v>
      </c>
      <c r="K2789" s="69">
        <f>tblGem[[#This Row],[Aantal]]/tblGem[[#This Row],[Inwoners]]*100000</f>
        <v>23.773136355917813</v>
      </c>
    </row>
    <row r="2790" spans="2:11" x14ac:dyDescent="0.3">
      <c r="B2790" s="63">
        <v>43916</v>
      </c>
      <c r="C2790" s="66" t="s">
        <v>295</v>
      </c>
      <c r="D2790" s="65">
        <v>38.5</v>
      </c>
      <c r="E2790" s="66">
        <v>8</v>
      </c>
      <c r="F2790" s="79">
        <f>tblGem[[#This Row],[Aantal]]-SUMIFS(tblGem[Aantal],tblGem[Datum],tblGem[[#This Row],[Datum]]-1,tblGem[Plaats],tblGem[[#This Row],[Plaats]])</f>
        <v>1</v>
      </c>
      <c r="G2790" s="59" t="str">
        <f>INDEX(tblGemProv[Grootte],MATCH(tblGem[[#This Row],[Plaats]],tblGemProv[Gemeentenaam],0))</f>
        <v>Klein</v>
      </c>
      <c r="H2790" s="59" t="str">
        <f>INDEX(tblGemProv[Provincie],MATCH(tblGem[[#This Row],[Plaats]],tblGemProv[Gemeentenaam],0))</f>
        <v>Flevoland</v>
      </c>
      <c r="I2790" s="68">
        <f>INDEX(tblGemProv[InwonerAantal],MATCH(tblGem[[#This Row],[Plaats]],tblGemProv[Gemeentenaam],0))</f>
        <v>20524</v>
      </c>
      <c r="J2790" s="69">
        <f>tblGem[[#This Row],[Aantal]]/INDEX($N$5:$N$16,MATCH(tblGem[[#This Row],[Prov]],$M$5:$M$16,0))*100000</f>
        <v>1.9433041028007869</v>
      </c>
      <c r="K2790" s="69">
        <f>tblGem[[#This Row],[Aantal]]/tblGem[[#This Row],[Inwoners]]*100000</f>
        <v>38.978756577665173</v>
      </c>
    </row>
    <row r="2791" spans="2:11" x14ac:dyDescent="0.3">
      <c r="B2791" s="63">
        <v>43916</v>
      </c>
      <c r="C2791" s="66" t="s">
        <v>296</v>
      </c>
      <c r="D2791" s="65">
        <v>60.9</v>
      </c>
      <c r="E2791" s="66">
        <v>215</v>
      </c>
      <c r="F2791" s="79">
        <f>tblGem[[#This Row],[Aantal]]-SUMIFS(tblGem[Aantal],tblGem[Datum],tblGem[[#This Row],[Datum]]-1,tblGem[Plaats],tblGem[[#This Row],[Plaats]])</f>
        <v>24</v>
      </c>
      <c r="G2791" s="59" t="str">
        <f>INDEX(tblGemProv[Grootte],MATCH(tblGem[[#This Row],[Plaats]],tblGemProv[Gemeentenaam],0))</f>
        <v>Groot</v>
      </c>
      <c r="H2791" s="59" t="str">
        <f>INDEX(tblGemProv[Provincie],MATCH(tblGem[[#This Row],[Plaats]],tblGemProv[Gemeentenaam],0))</f>
        <v>Utrecht</v>
      </c>
      <c r="I2791" s="68">
        <f>INDEX(tblGemProv[InwonerAantal],MATCH(tblGem[[#This Row],[Plaats]],tblGemProv[Gemeentenaam],0))</f>
        <v>347483</v>
      </c>
      <c r="J2791" s="69">
        <f>tblGem[[#This Row],[Aantal]]/INDEX($N$5:$N$16,MATCH(tblGem[[#This Row],[Prov]],$M$5:$M$16,0))*100000</f>
        <v>16.159119981841659</v>
      </c>
      <c r="K2791" s="69">
        <f>tblGem[[#This Row],[Aantal]]/tblGem[[#This Row],[Inwoners]]*100000</f>
        <v>61.873530503650542</v>
      </c>
    </row>
    <row r="2792" spans="2:11" x14ac:dyDescent="0.3">
      <c r="B2792" s="63">
        <v>43916</v>
      </c>
      <c r="C2792" s="66" t="s">
        <v>297</v>
      </c>
      <c r="D2792" s="65">
        <v>34.299999999999997</v>
      </c>
      <c r="E2792" s="66">
        <v>17</v>
      </c>
      <c r="F2792" s="79">
        <f>tblGem[[#This Row],[Aantal]]-SUMIFS(tblGem[Aantal],tblGem[Datum],tblGem[[#This Row],[Datum]]-1,tblGem[Plaats],tblGem[[#This Row],[Plaats]])</f>
        <v>2</v>
      </c>
      <c r="G2792" s="59" t="str">
        <f>INDEX(tblGemProv[Grootte],MATCH(tblGem[[#This Row],[Plaats]],tblGemProv[Gemeentenaam],0))</f>
        <v>Klein</v>
      </c>
      <c r="H2792" s="59" t="str">
        <f>INDEX(tblGemProv[Provincie],MATCH(tblGem[[#This Row],[Plaats]],tblGemProv[Gemeentenaam],0))</f>
        <v>Utrecht</v>
      </c>
      <c r="I2792" s="68">
        <f>INDEX(tblGemProv[InwonerAantal],MATCH(tblGem[[#This Row],[Plaats]],tblGemProv[Gemeentenaam],0))</f>
        <v>49314</v>
      </c>
      <c r="J2792" s="69">
        <f>tblGem[[#This Row],[Aantal]]/INDEX($N$5:$N$16,MATCH(tblGem[[#This Row],[Prov]],$M$5:$M$16,0))*100000</f>
        <v>1.2776978590293404</v>
      </c>
      <c r="K2792" s="69">
        <f>tblGem[[#This Row],[Aantal]]/tblGem[[#This Row],[Inwoners]]*100000</f>
        <v>34.472969136553516</v>
      </c>
    </row>
    <row r="2793" spans="2:11" x14ac:dyDescent="0.3">
      <c r="B2793" s="63">
        <v>43916</v>
      </c>
      <c r="C2793" s="66" t="s">
        <v>298</v>
      </c>
      <c r="D2793" s="65">
        <v>59.5</v>
      </c>
      <c r="E2793" s="66">
        <v>6</v>
      </c>
      <c r="F2793" s="79">
        <f>tblGem[[#This Row],[Aantal]]-SUMIFS(tblGem[Aantal],tblGem[Datum],tblGem[[#This Row],[Datum]]-1,tblGem[Plaats],tblGem[[#This Row],[Plaats]])</f>
        <v>2</v>
      </c>
      <c r="G2793" s="59" t="str">
        <f>INDEX(tblGemProv[Grootte],MATCH(tblGem[[#This Row],[Plaats]],tblGemProv[Gemeentenaam],0))</f>
        <v>Klein</v>
      </c>
      <c r="H2793" s="59" t="str">
        <f>INDEX(tblGemProv[Provincie],MATCH(tblGem[[#This Row],[Plaats]],tblGemProv[Gemeentenaam],0))</f>
        <v>Limburg</v>
      </c>
      <c r="I2793" s="68">
        <f>INDEX(tblGemProv[InwonerAantal],MATCH(tblGem[[#This Row],[Plaats]],tblGemProv[Gemeentenaam],0))</f>
        <v>9874</v>
      </c>
      <c r="J2793" s="69">
        <f>tblGem[[#This Row],[Aantal]]/INDEX($N$5:$N$16,MATCH(tblGem[[#This Row],[Prov]],$M$5:$M$16,0))*100000</f>
        <v>0.53705788946990596</v>
      </c>
      <c r="K2793" s="69">
        <f>tblGem[[#This Row],[Aantal]]/tblGem[[#This Row],[Inwoners]]*100000</f>
        <v>60.765647154142194</v>
      </c>
    </row>
    <row r="2794" spans="2:11" x14ac:dyDescent="0.3">
      <c r="B2794" s="63">
        <v>43916</v>
      </c>
      <c r="C2794" s="66" t="s">
        <v>299</v>
      </c>
      <c r="D2794" s="65">
        <v>60.7</v>
      </c>
      <c r="E2794" s="66">
        <v>10</v>
      </c>
      <c r="F2794" s="79">
        <f>tblGem[[#This Row],[Aantal]]-SUMIFS(tblGem[Aantal],tblGem[Datum],tblGem[[#This Row],[Datum]]-1,tblGem[Plaats],tblGem[[#This Row],[Plaats]])</f>
        <v>1</v>
      </c>
      <c r="G2794" s="59" t="str">
        <f>INDEX(tblGemProv[Grootte],MATCH(tblGem[[#This Row],[Plaats]],tblGemProv[Gemeentenaam],0))</f>
        <v>Klein</v>
      </c>
      <c r="H2794" s="59" t="str">
        <f>INDEX(tblGemProv[Provincie],MATCH(tblGem[[#This Row],[Plaats]],tblGemProv[Gemeentenaam],0))</f>
        <v>Limburg</v>
      </c>
      <c r="I2794" s="68">
        <f>INDEX(tblGemProv[InwonerAantal],MATCH(tblGem[[#This Row],[Plaats]],tblGemProv[Gemeentenaam],0))</f>
        <v>16431</v>
      </c>
      <c r="J2794" s="69">
        <f>tblGem[[#This Row],[Aantal]]/INDEX($N$5:$N$16,MATCH(tblGem[[#This Row],[Prov]],$M$5:$M$16,0))*100000</f>
        <v>0.8950964824498433</v>
      </c>
      <c r="K2794" s="69">
        <f>tblGem[[#This Row],[Aantal]]/tblGem[[#This Row],[Inwoners]]*100000</f>
        <v>60.860568437709212</v>
      </c>
    </row>
    <row r="2795" spans="2:11" x14ac:dyDescent="0.3">
      <c r="B2795" s="63">
        <v>43916</v>
      </c>
      <c r="C2795" s="66" t="s">
        <v>300</v>
      </c>
      <c r="D2795" s="65">
        <v>55</v>
      </c>
      <c r="E2795" s="66">
        <v>17</v>
      </c>
      <c r="F2795" s="79">
        <f>tblGem[[#This Row],[Aantal]]-SUMIFS(tblGem[Aantal],tblGem[Datum],tblGem[[#This Row],[Datum]]-1,tblGem[Plaats],tblGem[[#This Row],[Plaats]])</f>
        <v>8</v>
      </c>
      <c r="G2795" s="59" t="str">
        <f>INDEX(tblGemProv[Grootte],MATCH(tblGem[[#This Row],[Plaats]],tblGemProv[Gemeentenaam],0))</f>
        <v>Klein</v>
      </c>
      <c r="H2795" s="59" t="str">
        <f>INDEX(tblGemProv[Provincie],MATCH(tblGem[[#This Row],[Plaats]],tblGemProv[Gemeentenaam],0))</f>
        <v>Noord-Brabant</v>
      </c>
      <c r="I2795" s="68">
        <f>INDEX(tblGemProv[InwonerAantal],MATCH(tblGem[[#This Row],[Plaats]],tblGemProv[Gemeentenaam],0))</f>
        <v>30654</v>
      </c>
      <c r="J2795" s="69">
        <f>tblGem[[#This Row],[Aantal]]/INDEX($N$5:$N$16,MATCH(tblGem[[#This Row],[Prov]],$M$5:$M$16,0))*100000</f>
        <v>0.67239228473361001</v>
      </c>
      <c r="K2795" s="69">
        <f>tblGem[[#This Row],[Aantal]]/tblGem[[#This Row],[Inwoners]]*100000</f>
        <v>55.457689045475313</v>
      </c>
    </row>
    <row r="2796" spans="2:11" x14ac:dyDescent="0.3">
      <c r="B2796" s="63">
        <v>43916</v>
      </c>
      <c r="C2796" s="66" t="s">
        <v>301</v>
      </c>
      <c r="D2796" s="65">
        <v>3.6</v>
      </c>
      <c r="E2796" s="66">
        <v>1</v>
      </c>
      <c r="F2796" s="79">
        <f>tblGem[[#This Row],[Aantal]]-SUMIFS(tblGem[Aantal],tblGem[Datum],tblGem[[#This Row],[Datum]]-1,tblGem[Plaats],tblGem[[#This Row],[Plaats]])</f>
        <v>0</v>
      </c>
      <c r="G2796" s="59" t="str">
        <f>INDEX(tblGemProv[Grootte],MATCH(tblGem[[#This Row],[Plaats]],tblGemProv[Gemeentenaam],0))</f>
        <v>Klein</v>
      </c>
      <c r="H2796" s="59" t="str">
        <f>INDEX(tblGemProv[Provincie],MATCH(tblGem[[#This Row],[Plaats]],tblGemProv[Gemeentenaam],0))</f>
        <v>Groningen</v>
      </c>
      <c r="I2796" s="68">
        <f>INDEX(tblGemProv[InwonerAantal],MATCH(tblGem[[#This Row],[Plaats]],tblGemProv[Gemeentenaam],0))</f>
        <v>27508</v>
      </c>
      <c r="J2796" s="69">
        <f>tblGem[[#This Row],[Aantal]]/INDEX($N$5:$N$16,MATCH(tblGem[[#This Row],[Prov]],$M$5:$M$16,0))*100000</f>
        <v>0.17154335844156288</v>
      </c>
      <c r="K2796" s="69">
        <f>tblGem[[#This Row],[Aantal]]/tblGem[[#This Row],[Inwoners]]*100000</f>
        <v>3.6353060927730114</v>
      </c>
    </row>
    <row r="2797" spans="2:11" x14ac:dyDescent="0.3">
      <c r="B2797" s="63">
        <v>43916</v>
      </c>
      <c r="C2797" s="66" t="s">
        <v>302</v>
      </c>
      <c r="D2797" s="65">
        <v>10.7</v>
      </c>
      <c r="E2797" s="66">
        <v>7</v>
      </c>
      <c r="F2797" s="79">
        <f>tblGem[[#This Row],[Aantal]]-SUMIFS(tblGem[Aantal],tblGem[Datum],tblGem[[#This Row],[Datum]]-1,tblGem[Plaats],tblGem[[#This Row],[Plaats]])</f>
        <v>0</v>
      </c>
      <c r="G2797" s="59" t="str">
        <f>INDEX(tblGemProv[Grootte],MATCH(tblGem[[#This Row],[Plaats]],tblGemProv[Gemeentenaam],0))</f>
        <v>Middelgroot</v>
      </c>
      <c r="H2797" s="59" t="str">
        <f>INDEX(tblGemProv[Provincie],MATCH(tblGem[[#This Row],[Plaats]],tblGemProv[Gemeentenaam],0))</f>
        <v>Utrecht</v>
      </c>
      <c r="I2797" s="68">
        <f>INDEX(tblGemProv[InwonerAantal],MATCH(tblGem[[#This Row],[Plaats]],tblGemProv[Gemeentenaam],0))</f>
        <v>64918</v>
      </c>
      <c r="J2797" s="69">
        <f>tblGem[[#This Row],[Aantal]]/INDEX($N$5:$N$16,MATCH(tblGem[[#This Row],[Prov]],$M$5:$M$16,0))*100000</f>
        <v>0.52611088312972842</v>
      </c>
      <c r="K2797" s="69">
        <f>tblGem[[#This Row],[Aantal]]/tblGem[[#This Row],[Inwoners]]*100000</f>
        <v>10.782833728703904</v>
      </c>
    </row>
    <row r="2798" spans="2:11" x14ac:dyDescent="0.3">
      <c r="B2798" s="63">
        <v>43916</v>
      </c>
      <c r="C2798" s="66" t="s">
        <v>303</v>
      </c>
      <c r="D2798" s="65">
        <v>32.1</v>
      </c>
      <c r="E2798" s="66">
        <v>7</v>
      </c>
      <c r="F2798" s="79">
        <f>tblGem[[#This Row],[Aantal]]-SUMIFS(tblGem[Aantal],tblGem[Datum],tblGem[[#This Row],[Datum]]-1,tblGem[Plaats],tblGem[[#This Row],[Plaats]])</f>
        <v>1</v>
      </c>
      <c r="G2798" s="59" t="str">
        <f>INDEX(tblGemProv[Grootte],MATCH(tblGem[[#This Row],[Plaats]],tblGemProv[Gemeentenaam],0))</f>
        <v>Klein</v>
      </c>
      <c r="H2798" s="59" t="str">
        <f>INDEX(tblGemProv[Provincie],MATCH(tblGem[[#This Row],[Plaats]],tblGemProv[Gemeentenaam],0))</f>
        <v>Zeeland</v>
      </c>
      <c r="I2798" s="68">
        <f>INDEX(tblGemProv[InwonerAantal],MATCH(tblGem[[#This Row],[Plaats]],tblGemProv[Gemeentenaam],0))</f>
        <v>21867</v>
      </c>
      <c r="J2798" s="69">
        <f>tblGem[[#This Row],[Aantal]]/INDEX($N$5:$N$16,MATCH(tblGem[[#This Row],[Prov]],$M$5:$M$16,0))*100000</f>
        <v>1.8310035992299323</v>
      </c>
      <c r="K2798" s="69">
        <f>tblGem[[#This Row],[Aantal]]/tblGem[[#This Row],[Inwoners]]*100000</f>
        <v>32.011707138610689</v>
      </c>
    </row>
    <row r="2799" spans="2:11" x14ac:dyDescent="0.3">
      <c r="B2799" s="63">
        <v>43916</v>
      </c>
      <c r="C2799" s="66" t="s">
        <v>304</v>
      </c>
      <c r="D2799" s="65">
        <v>48.5</v>
      </c>
      <c r="E2799" s="66">
        <v>22</v>
      </c>
      <c r="F2799" s="79">
        <f>tblGem[[#This Row],[Aantal]]-SUMIFS(tblGem[Aantal],tblGem[Datum],tblGem[[#This Row],[Datum]]-1,tblGem[Plaats],tblGem[[#This Row],[Plaats]])</f>
        <v>4</v>
      </c>
      <c r="G2799" s="59" t="str">
        <f>INDEX(tblGemProv[Grootte],MATCH(tblGem[[#This Row],[Plaats]],tblGemProv[Gemeentenaam],0))</f>
        <v>Klein</v>
      </c>
      <c r="H2799" s="59" t="str">
        <f>INDEX(tblGemProv[Provincie],MATCH(tblGem[[#This Row],[Plaats]],tblGemProv[Gemeentenaam],0))</f>
        <v>Noord-Brabant</v>
      </c>
      <c r="I2799" s="68">
        <f>INDEX(tblGemProv[InwonerAantal],MATCH(tblGem[[#This Row],[Plaats]],tblGemProv[Gemeentenaam],0))</f>
        <v>44925</v>
      </c>
      <c r="J2799" s="69">
        <f>tblGem[[#This Row],[Aantal]]/INDEX($N$5:$N$16,MATCH(tblGem[[#This Row],[Prov]],$M$5:$M$16,0))*100000</f>
        <v>0.87015472141996597</v>
      </c>
      <c r="K2799" s="69">
        <f>tblGem[[#This Row],[Aantal]]/tblGem[[#This Row],[Inwoners]]*100000</f>
        <v>48.970506399554814</v>
      </c>
    </row>
    <row r="2800" spans="2:11" x14ac:dyDescent="0.3">
      <c r="B2800" s="63">
        <v>43916</v>
      </c>
      <c r="C2800" s="66" t="s">
        <v>305</v>
      </c>
      <c r="D2800" s="65">
        <v>33.700000000000003</v>
      </c>
      <c r="E2800" s="66">
        <v>23</v>
      </c>
      <c r="F2800" s="79">
        <f>tblGem[[#This Row],[Aantal]]-SUMIFS(tblGem[Aantal],tblGem[Datum],tblGem[[#This Row],[Datum]]-1,tblGem[Plaats],tblGem[[#This Row],[Plaats]])</f>
        <v>8</v>
      </c>
      <c r="G2800" s="59" t="str">
        <f>INDEX(tblGemProv[Grootte],MATCH(tblGem[[#This Row],[Plaats]],tblGemProv[Gemeentenaam],0))</f>
        <v>Middelgroot</v>
      </c>
      <c r="H2800" s="59" t="str">
        <f>INDEX(tblGemProv[Provincie],MATCH(tblGem[[#This Row],[Plaats]],tblGemProv[Gemeentenaam],0))</f>
        <v>Noord-Holland</v>
      </c>
      <c r="I2800" s="68">
        <f>INDEX(tblGemProv[InwonerAantal],MATCH(tblGem[[#This Row],[Plaats]],tblGemProv[Gemeentenaam],0))</f>
        <v>67831</v>
      </c>
      <c r="J2800" s="69">
        <f>tblGem[[#This Row],[Aantal]]/INDEX($N$5:$N$16,MATCH(tblGem[[#This Row],[Prov]],$M$5:$M$16,0))*100000</f>
        <v>0.81238154240878901</v>
      </c>
      <c r="K2800" s="69">
        <f>tblGem[[#This Row],[Aantal]]/tblGem[[#This Row],[Inwoners]]*100000</f>
        <v>33.907800268313899</v>
      </c>
    </row>
    <row r="2801" spans="2:11" x14ac:dyDescent="0.3">
      <c r="B2801" s="63">
        <v>43916</v>
      </c>
      <c r="C2801" s="66" t="s">
        <v>306</v>
      </c>
      <c r="D2801" s="65">
        <v>53.1</v>
      </c>
      <c r="E2801" s="66">
        <v>54</v>
      </c>
      <c r="F2801" s="79">
        <f>tblGem[[#This Row],[Aantal]]-SUMIFS(tblGem[Aantal],tblGem[Datum],tblGem[[#This Row],[Datum]]-1,tblGem[Plaats],tblGem[[#This Row],[Plaats]])</f>
        <v>7</v>
      </c>
      <c r="G2801" s="59" t="str">
        <f>INDEX(tblGemProv[Grootte],MATCH(tblGem[[#This Row],[Plaats]],tblGemProv[Gemeentenaam],0))</f>
        <v>Groot</v>
      </c>
      <c r="H2801" s="59" t="str">
        <f>INDEX(tblGemProv[Provincie],MATCH(tblGem[[#This Row],[Plaats]],tblGemProv[Gemeentenaam],0))</f>
        <v>Limburg</v>
      </c>
      <c r="I2801" s="68">
        <f>INDEX(tblGemProv[InwonerAantal],MATCH(tblGem[[#This Row],[Plaats]],tblGemProv[Gemeentenaam],0))</f>
        <v>101192</v>
      </c>
      <c r="J2801" s="69">
        <f>tblGem[[#This Row],[Aantal]]/INDEX($N$5:$N$16,MATCH(tblGem[[#This Row],[Prov]],$M$5:$M$16,0))*100000</f>
        <v>4.8335210052291533</v>
      </c>
      <c r="K2801" s="69">
        <f>tblGem[[#This Row],[Aantal]]/tblGem[[#This Row],[Inwoners]]*100000</f>
        <v>53.363902284765601</v>
      </c>
    </row>
    <row r="2802" spans="2:11" x14ac:dyDescent="0.3">
      <c r="B2802" s="63">
        <v>43916</v>
      </c>
      <c r="C2802" s="66" t="s">
        <v>307</v>
      </c>
      <c r="D2802" s="65">
        <v>46.2</v>
      </c>
      <c r="E2802" s="66">
        <v>20</v>
      </c>
      <c r="F2802" s="79">
        <f>tblGem[[#This Row],[Aantal]]-SUMIFS(tblGem[Aantal],tblGem[Datum],tblGem[[#This Row],[Datum]]-1,tblGem[Plaats],tblGem[[#This Row],[Plaats]])</f>
        <v>3</v>
      </c>
      <c r="G2802" s="59" t="str">
        <f>INDEX(tblGemProv[Grootte],MATCH(tblGem[[#This Row],[Plaats]],tblGemProv[Gemeentenaam],0))</f>
        <v>Klein</v>
      </c>
      <c r="H2802" s="59" t="str">
        <f>INDEX(tblGemProv[Provincie],MATCH(tblGem[[#This Row],[Plaats]],tblGemProv[Gemeentenaam],0))</f>
        <v>Limburg</v>
      </c>
      <c r="I2802" s="68">
        <f>INDEX(tblGemProv[InwonerAantal],MATCH(tblGem[[#This Row],[Plaats]],tblGemProv[Gemeentenaam],0))</f>
        <v>43341</v>
      </c>
      <c r="J2802" s="69">
        <f>tblGem[[#This Row],[Aantal]]/INDEX($N$5:$N$16,MATCH(tblGem[[#This Row],[Prov]],$M$5:$M$16,0))*100000</f>
        <v>1.7901929648996866</v>
      </c>
      <c r="K2802" s="69">
        <f>tblGem[[#This Row],[Aantal]]/tblGem[[#This Row],[Inwoners]]*100000</f>
        <v>46.145681917814542</v>
      </c>
    </row>
    <row r="2803" spans="2:11" x14ac:dyDescent="0.3">
      <c r="B2803" s="63">
        <v>43916</v>
      </c>
      <c r="C2803" s="66" t="s">
        <v>308</v>
      </c>
      <c r="D2803" s="65">
        <v>43.1</v>
      </c>
      <c r="E2803" s="66">
        <v>24</v>
      </c>
      <c r="F2803" s="79">
        <f>tblGem[[#This Row],[Aantal]]-SUMIFS(tblGem[Aantal],tblGem[Datum],tblGem[[#This Row],[Datum]]-1,tblGem[Plaats],tblGem[[#This Row],[Plaats]])</f>
        <v>3</v>
      </c>
      <c r="G2803" s="59" t="str">
        <f>INDEX(tblGemProv[Grootte],MATCH(tblGem[[#This Row],[Plaats]],tblGemProv[Gemeentenaam],0))</f>
        <v>Middelgroot</v>
      </c>
      <c r="H2803" s="59" t="str">
        <f>INDEX(tblGemProv[Provincie],MATCH(tblGem[[#This Row],[Plaats]],tblGemProv[Gemeentenaam],0))</f>
        <v>Utrecht</v>
      </c>
      <c r="I2803" s="68">
        <f>INDEX(tblGemProv[InwonerAantal],MATCH(tblGem[[#This Row],[Plaats]],tblGemProv[Gemeentenaam],0))</f>
        <v>55001</v>
      </c>
      <c r="J2803" s="69">
        <f>tblGem[[#This Row],[Aantal]]/INDEX($N$5:$N$16,MATCH(tblGem[[#This Row],[Prov]],$M$5:$M$16,0))*100000</f>
        <v>1.8038087421590689</v>
      </c>
      <c r="K2803" s="69">
        <f>tblGem[[#This Row],[Aantal]]/tblGem[[#This Row],[Inwoners]]*100000</f>
        <v>43.635570262358868</v>
      </c>
    </row>
    <row r="2804" spans="2:11" x14ac:dyDescent="0.3">
      <c r="B2804" s="63">
        <v>43916</v>
      </c>
      <c r="C2804" s="66" t="s">
        <v>309</v>
      </c>
      <c r="D2804" s="65">
        <v>33.1</v>
      </c>
      <c r="E2804" s="66">
        <v>24</v>
      </c>
      <c r="F2804" s="79">
        <f>tblGem[[#This Row],[Aantal]]-SUMIFS(tblGem[Aantal],tblGem[Datum],tblGem[[#This Row],[Datum]]-1,tblGem[Plaats],tblGem[[#This Row],[Plaats]])</f>
        <v>2</v>
      </c>
      <c r="G2804" s="59" t="str">
        <f>INDEX(tblGemProv[Grootte],MATCH(tblGem[[#This Row],[Plaats]],tblGemProv[Gemeentenaam],0))</f>
        <v>Middelgroot</v>
      </c>
      <c r="H2804" s="59" t="str">
        <f>INDEX(tblGemProv[Provincie],MATCH(tblGem[[#This Row],[Plaats]],tblGemProv[Gemeentenaam],0))</f>
        <v>Zuid-Holland</v>
      </c>
      <c r="I2804" s="68">
        <f>INDEX(tblGemProv[InwonerAantal],MATCH(tblGem[[#This Row],[Plaats]],tblGemProv[Gemeentenaam],0))</f>
        <v>72050</v>
      </c>
      <c r="J2804" s="69">
        <f>tblGem[[#This Row],[Aantal]]/INDEX($N$5:$N$16,MATCH(tblGem[[#This Row],[Prov]],$M$5:$M$16,0))*100000</f>
        <v>0.6582538171864587</v>
      </c>
      <c r="K2804" s="69">
        <f>tblGem[[#This Row],[Aantal]]/tblGem[[#This Row],[Inwoners]]*100000</f>
        <v>33.310201249132547</v>
      </c>
    </row>
    <row r="2805" spans="2:11" x14ac:dyDescent="0.3">
      <c r="B2805" s="63">
        <v>43916</v>
      </c>
      <c r="C2805" s="66" t="s">
        <v>310</v>
      </c>
      <c r="D2805" s="65">
        <v>0</v>
      </c>
      <c r="E2805" s="66">
        <v>0</v>
      </c>
      <c r="F2805" s="79">
        <f>tblGem[[#This Row],[Aantal]]-SUMIFS(tblGem[Aantal],tblGem[Datum],tblGem[[#This Row],[Datum]]-1,tblGem[Plaats],tblGem[[#This Row],[Plaats]])</f>
        <v>0</v>
      </c>
      <c r="G2805" s="59" t="str">
        <f>INDEX(tblGemProv[Grootte],MATCH(tblGem[[#This Row],[Plaats]],tblGemProv[Gemeentenaam],0))</f>
        <v>Klein</v>
      </c>
      <c r="H2805" s="59" t="str">
        <f>INDEX(tblGemProv[Provincie],MATCH(tblGem[[#This Row],[Plaats]],tblGemProv[Gemeentenaam],0))</f>
        <v>Friesland</v>
      </c>
      <c r="I2805" s="68">
        <f>INDEX(tblGemProv[InwonerAantal],MATCH(tblGem[[#This Row],[Plaats]],tblGemProv[Gemeentenaam],0))</f>
        <v>1132</v>
      </c>
      <c r="J2805" s="69">
        <f>tblGem[[#This Row],[Aantal]]/INDEX($N$5:$N$16,MATCH(tblGem[[#This Row],[Prov]],$M$5:$M$16,0))*100000</f>
        <v>0</v>
      </c>
      <c r="K2805" s="69">
        <f>tblGem[[#This Row],[Aantal]]/tblGem[[#This Row],[Inwoners]]*100000</f>
        <v>0</v>
      </c>
    </row>
    <row r="2806" spans="2:11" x14ac:dyDescent="0.3">
      <c r="B2806" s="63">
        <v>43916</v>
      </c>
      <c r="C2806" s="66" t="s">
        <v>311</v>
      </c>
      <c r="D2806" s="65">
        <v>18</v>
      </c>
      <c r="E2806" s="66">
        <v>8</v>
      </c>
      <c r="F2806" s="79">
        <f>tblGem[[#This Row],[Aantal]]-SUMIFS(tblGem[Aantal],tblGem[Datum],tblGem[[#This Row],[Datum]]-1,tblGem[Plaats],tblGem[[#This Row],[Plaats]])</f>
        <v>0</v>
      </c>
      <c r="G2806" s="59" t="str">
        <f>INDEX(tblGemProv[Grootte],MATCH(tblGem[[#This Row],[Plaats]],tblGemProv[Gemeentenaam],0))</f>
        <v>Klein</v>
      </c>
      <c r="H2806" s="59" t="str">
        <f>INDEX(tblGemProv[Provincie],MATCH(tblGem[[#This Row],[Plaats]],tblGemProv[Gemeentenaam],0))</f>
        <v>Zeeland</v>
      </c>
      <c r="I2806" s="68">
        <f>INDEX(tblGemProv[InwonerAantal],MATCH(tblGem[[#This Row],[Plaats]],tblGemProv[Gemeentenaam],0))</f>
        <v>44485</v>
      </c>
      <c r="J2806" s="69">
        <f>tblGem[[#This Row],[Aantal]]/INDEX($N$5:$N$16,MATCH(tblGem[[#This Row],[Prov]],$M$5:$M$16,0))*100000</f>
        <v>2.0925755419770651</v>
      </c>
      <c r="K2806" s="69">
        <f>tblGem[[#This Row],[Aantal]]/tblGem[[#This Row],[Inwoners]]*100000</f>
        <v>17.98358997414859</v>
      </c>
    </row>
    <row r="2807" spans="2:11" x14ac:dyDescent="0.3">
      <c r="B2807" s="63">
        <v>43916</v>
      </c>
      <c r="C2807" s="66" t="s">
        <v>312</v>
      </c>
      <c r="D2807" s="65">
        <v>56.2</v>
      </c>
      <c r="E2807" s="66">
        <v>7</v>
      </c>
      <c r="F2807" s="79">
        <f>tblGem[[#This Row],[Aantal]]-SUMIFS(tblGem[Aantal],tblGem[Datum],tblGem[[#This Row],[Datum]]-1,tblGem[Plaats],tblGem[[#This Row],[Plaats]])</f>
        <v>1</v>
      </c>
      <c r="G2807" s="59" t="str">
        <f>INDEX(tblGemProv[Grootte],MATCH(tblGem[[#This Row],[Plaats]],tblGemProv[Gemeentenaam],0))</f>
        <v>Klein</v>
      </c>
      <c r="H2807" s="59" t="str">
        <f>INDEX(tblGemProv[Provincie],MATCH(tblGem[[#This Row],[Plaats]],tblGemProv[Gemeentenaam],0))</f>
        <v>Limburg</v>
      </c>
      <c r="I2807" s="68">
        <f>INDEX(tblGemProv[InwonerAantal],MATCH(tblGem[[#This Row],[Plaats]],tblGemProv[Gemeentenaam],0))</f>
        <v>12390</v>
      </c>
      <c r="J2807" s="69">
        <f>tblGem[[#This Row],[Aantal]]/INDEX($N$5:$N$16,MATCH(tblGem[[#This Row],[Prov]],$M$5:$M$16,0))*100000</f>
        <v>0.62656753771489038</v>
      </c>
      <c r="K2807" s="69">
        <f>tblGem[[#This Row],[Aantal]]/tblGem[[#This Row],[Inwoners]]*100000</f>
        <v>56.497175141242941</v>
      </c>
    </row>
    <row r="2808" spans="2:11" x14ac:dyDescent="0.3">
      <c r="B2808" s="63">
        <v>43916</v>
      </c>
      <c r="C2808" s="66" t="s">
        <v>313</v>
      </c>
      <c r="D2808" s="65">
        <v>23.5</v>
      </c>
      <c r="E2808" s="66">
        <v>6</v>
      </c>
      <c r="F2808" s="79">
        <f>tblGem[[#This Row],[Aantal]]-SUMIFS(tblGem[Aantal],tblGem[Datum],tblGem[[#This Row],[Datum]]-1,tblGem[Plaats],tblGem[[#This Row],[Plaats]])</f>
        <v>1</v>
      </c>
      <c r="G2808" s="59" t="str">
        <f>INDEX(tblGemProv[Grootte],MATCH(tblGem[[#This Row],[Plaats]],tblGemProv[Gemeentenaam],0))</f>
        <v>Klein</v>
      </c>
      <c r="H2808" s="59" t="str">
        <f>INDEX(tblGemProv[Provincie],MATCH(tblGem[[#This Row],[Plaats]],tblGemProv[Gemeentenaam],0))</f>
        <v>Zuid-Holland</v>
      </c>
      <c r="I2808" s="68">
        <f>INDEX(tblGemProv[InwonerAantal],MATCH(tblGem[[#This Row],[Plaats]],tblGemProv[Gemeentenaam],0))</f>
        <v>25453</v>
      </c>
      <c r="J2808" s="69">
        <f>tblGem[[#This Row],[Aantal]]/INDEX($N$5:$N$16,MATCH(tblGem[[#This Row],[Prov]],$M$5:$M$16,0))*100000</f>
        <v>0.16456345429661468</v>
      </c>
      <c r="K2808" s="69">
        <f>tblGem[[#This Row],[Aantal]]/tblGem[[#This Row],[Inwoners]]*100000</f>
        <v>23.572859780772404</v>
      </c>
    </row>
    <row r="2809" spans="2:11" x14ac:dyDescent="0.3">
      <c r="B2809" s="63">
        <v>43916</v>
      </c>
      <c r="C2809" s="66" t="s">
        <v>314</v>
      </c>
      <c r="D2809" s="65">
        <v>41</v>
      </c>
      <c r="E2809" s="66">
        <v>10</v>
      </c>
      <c r="F2809" s="79">
        <f>tblGem[[#This Row],[Aantal]]-SUMIFS(tblGem[Aantal],tblGem[Datum],tblGem[[#This Row],[Datum]]-1,tblGem[Plaats],tblGem[[#This Row],[Plaats]])</f>
        <v>4</v>
      </c>
      <c r="G2809" s="59" t="str">
        <f>INDEX(tblGemProv[Grootte],MATCH(tblGem[[#This Row],[Plaats]],tblGemProv[Gemeentenaam],0))</f>
        <v>Klein</v>
      </c>
      <c r="H2809" s="59" t="str">
        <f>INDEX(tblGemProv[Provincie],MATCH(tblGem[[#This Row],[Plaats]],tblGemProv[Gemeentenaam],0))</f>
        <v>Gelderland</v>
      </c>
      <c r="I2809" s="68">
        <f>INDEX(tblGemProv[InwonerAantal],MATCH(tblGem[[#This Row],[Plaats]],tblGemProv[Gemeentenaam],0))</f>
        <v>24310</v>
      </c>
      <c r="J2809" s="69">
        <f>tblGem[[#This Row],[Aantal]]/INDEX($N$5:$N$16,MATCH(tblGem[[#This Row],[Prov]],$M$5:$M$16,0))*100000</f>
        <v>0.48541262257275486</v>
      </c>
      <c r="K2809" s="69">
        <f>tblGem[[#This Row],[Aantal]]/tblGem[[#This Row],[Inwoners]]*100000</f>
        <v>41.135335252982316</v>
      </c>
    </row>
    <row r="2810" spans="2:11" x14ac:dyDescent="0.3">
      <c r="B2810" s="63">
        <v>43916</v>
      </c>
      <c r="C2810" s="66" t="s">
        <v>315</v>
      </c>
      <c r="D2810" s="65">
        <v>94.7</v>
      </c>
      <c r="E2810" s="66">
        <v>25</v>
      </c>
      <c r="F2810" s="79">
        <f>tblGem[[#This Row],[Aantal]]-SUMIFS(tblGem[Aantal],tblGem[Datum],tblGem[[#This Row],[Datum]]-1,tblGem[Plaats],tblGem[[#This Row],[Plaats]])</f>
        <v>3</v>
      </c>
      <c r="G2810" s="59" t="str">
        <f>INDEX(tblGemProv[Grootte],MATCH(tblGem[[#This Row],[Plaats]],tblGemProv[Gemeentenaam],0))</f>
        <v>Klein</v>
      </c>
      <c r="H2810" s="59" t="str">
        <f>INDEX(tblGemProv[Provincie],MATCH(tblGem[[#This Row],[Plaats]],tblGemProv[Gemeentenaam],0))</f>
        <v>Noord-Brabant</v>
      </c>
      <c r="I2810" s="68">
        <f>INDEX(tblGemProv[InwonerAantal],MATCH(tblGem[[#This Row],[Plaats]],tblGemProv[Gemeentenaam],0))</f>
        <v>26418</v>
      </c>
      <c r="J2810" s="69">
        <f>tblGem[[#This Row],[Aantal]]/INDEX($N$5:$N$16,MATCH(tblGem[[#This Row],[Prov]],$M$5:$M$16,0))*100000</f>
        <v>0.98881218343177957</v>
      </c>
      <c r="K2810" s="69">
        <f>tblGem[[#This Row],[Aantal]]/tblGem[[#This Row],[Inwoners]]*100000</f>
        <v>94.632447573624049</v>
      </c>
    </row>
    <row r="2811" spans="2:11" x14ac:dyDescent="0.3">
      <c r="B2811" s="63">
        <v>43916</v>
      </c>
      <c r="C2811" s="66" t="s">
        <v>316</v>
      </c>
      <c r="D2811" s="65">
        <v>4.3</v>
      </c>
      <c r="E2811" s="66">
        <v>2</v>
      </c>
      <c r="F2811" s="79">
        <f>tblGem[[#This Row],[Aantal]]-SUMIFS(tblGem[Aantal],tblGem[Datum],tblGem[[#This Row],[Datum]]-1,tblGem[Plaats],tblGem[[#This Row],[Plaats]])</f>
        <v>2</v>
      </c>
      <c r="G2811" s="59" t="str">
        <f>INDEX(tblGemProv[Grootte],MATCH(tblGem[[#This Row],[Plaats]],tblGemProv[Gemeentenaam],0))</f>
        <v>Klein</v>
      </c>
      <c r="H2811" s="59" t="str">
        <f>INDEX(tblGemProv[Provincie],MATCH(tblGem[[#This Row],[Plaats]],tblGemProv[Gemeentenaam],0))</f>
        <v>Friesland</v>
      </c>
      <c r="I2811" s="68">
        <f>INDEX(tblGemProv[InwonerAantal],MATCH(tblGem[[#This Row],[Plaats]],tblGemProv[Gemeentenaam],0))</f>
        <v>46112</v>
      </c>
      <c r="J2811" s="69">
        <f>tblGem[[#This Row],[Aantal]]/INDEX($N$5:$N$16,MATCH(tblGem[[#This Row],[Prov]],$M$5:$M$16,0))*100000</f>
        <v>0.30899102072093787</v>
      </c>
      <c r="K2811" s="69">
        <f>tblGem[[#This Row],[Aantal]]/tblGem[[#This Row],[Inwoners]]*100000</f>
        <v>4.3372657876474667</v>
      </c>
    </row>
    <row r="2812" spans="2:11" x14ac:dyDescent="0.3">
      <c r="B2812" s="63">
        <v>43916</v>
      </c>
      <c r="C2812" s="66" t="s">
        <v>317</v>
      </c>
      <c r="D2812" s="65">
        <v>34.799999999999997</v>
      </c>
      <c r="E2812" s="66">
        <v>6</v>
      </c>
      <c r="F2812" s="79">
        <f>tblGem[[#This Row],[Aantal]]-SUMIFS(tblGem[Aantal],tblGem[Datum],tblGem[[#This Row],[Datum]]-1,tblGem[Plaats],tblGem[[#This Row],[Plaats]])</f>
        <v>4</v>
      </c>
      <c r="G2812" s="59" t="str">
        <f>INDEX(tblGemProv[Grootte],MATCH(tblGem[[#This Row],[Plaats]],tblGemProv[Gemeentenaam],0))</f>
        <v>Klein</v>
      </c>
      <c r="H2812" s="59" t="str">
        <f>INDEX(tblGemProv[Provincie],MATCH(tblGem[[#This Row],[Plaats]],tblGemProv[Gemeentenaam],0))</f>
        <v>Noord-Brabant</v>
      </c>
      <c r="I2812" s="68">
        <f>INDEX(tblGemProv[InwonerAantal],MATCH(tblGem[[#This Row],[Plaats]],tblGemProv[Gemeentenaam],0))</f>
        <v>17075</v>
      </c>
      <c r="J2812" s="69">
        <f>tblGem[[#This Row],[Aantal]]/INDEX($N$5:$N$16,MATCH(tblGem[[#This Row],[Prov]],$M$5:$M$16,0))*100000</f>
        <v>0.23731492402362706</v>
      </c>
      <c r="K2812" s="69">
        <f>tblGem[[#This Row],[Aantal]]/tblGem[[#This Row],[Inwoners]]*100000</f>
        <v>35.13909224011713</v>
      </c>
    </row>
    <row r="2813" spans="2:11" x14ac:dyDescent="0.3">
      <c r="B2813" s="63">
        <v>43916</v>
      </c>
      <c r="C2813" s="66" t="s">
        <v>318</v>
      </c>
      <c r="D2813" s="65">
        <v>80.8</v>
      </c>
      <c r="E2813" s="66">
        <v>39</v>
      </c>
      <c r="F2813" s="79">
        <f>tblGem[[#This Row],[Aantal]]-SUMIFS(tblGem[Aantal],tblGem[Datum],tblGem[[#This Row],[Datum]]-1,tblGem[Plaats],tblGem[[#This Row],[Plaats]])</f>
        <v>5</v>
      </c>
      <c r="G2813" s="59" t="str">
        <f>INDEX(tblGemProv[Grootte],MATCH(tblGem[[#This Row],[Plaats]],tblGemProv[Gemeentenaam],0))</f>
        <v>Klein</v>
      </c>
      <c r="H2813" s="59" t="str">
        <f>INDEX(tblGemProv[Provincie],MATCH(tblGem[[#This Row],[Plaats]],tblGemProv[Gemeentenaam],0))</f>
        <v>Noord-Brabant</v>
      </c>
      <c r="I2813" s="68">
        <f>INDEX(tblGemProv[InwonerAantal],MATCH(tblGem[[#This Row],[Plaats]],tblGemProv[Gemeentenaam],0))</f>
        <v>47725</v>
      </c>
      <c r="J2813" s="69">
        <f>tblGem[[#This Row],[Aantal]]/INDEX($N$5:$N$16,MATCH(tblGem[[#This Row],[Prov]],$M$5:$M$16,0))*100000</f>
        <v>1.542547006153576</v>
      </c>
      <c r="K2813" s="69">
        <f>tblGem[[#This Row],[Aantal]]/tblGem[[#This Row],[Inwoners]]*100000</f>
        <v>81.718177056050294</v>
      </c>
    </row>
    <row r="2814" spans="2:11" x14ac:dyDescent="0.3">
      <c r="B2814" s="63">
        <v>43916</v>
      </c>
      <c r="C2814" s="66" t="s">
        <v>319</v>
      </c>
      <c r="D2814" s="65">
        <v>21.2</v>
      </c>
      <c r="E2814" s="66">
        <v>6</v>
      </c>
      <c r="F2814" s="79">
        <f>tblGem[[#This Row],[Aantal]]-SUMIFS(tblGem[Aantal],tblGem[Datum],tblGem[[#This Row],[Datum]]-1,tblGem[Plaats],tblGem[[#This Row],[Plaats]])</f>
        <v>1</v>
      </c>
      <c r="G2814" s="59" t="str">
        <f>INDEX(tblGemProv[Grootte],MATCH(tblGem[[#This Row],[Plaats]],tblGemProv[Gemeentenaam],0))</f>
        <v>Klein</v>
      </c>
      <c r="H2814" s="59" t="str">
        <f>INDEX(tblGemProv[Provincie],MATCH(tblGem[[#This Row],[Plaats]],tblGemProv[Gemeentenaam],0))</f>
        <v>Zuid-Holland</v>
      </c>
      <c r="I2814" s="68">
        <f>INDEX(tblGemProv[InwonerAantal],MATCH(tblGem[[#This Row],[Plaats]],tblGemProv[Gemeentenaam],0))</f>
        <v>27578</v>
      </c>
      <c r="J2814" s="69">
        <f>tblGem[[#This Row],[Aantal]]/INDEX($N$5:$N$16,MATCH(tblGem[[#This Row],[Prov]],$M$5:$M$16,0))*100000</f>
        <v>0.16456345429661468</v>
      </c>
      <c r="K2814" s="69">
        <f>tblGem[[#This Row],[Aantal]]/tblGem[[#This Row],[Inwoners]]*100000</f>
        <v>21.756472550583798</v>
      </c>
    </row>
    <row r="2815" spans="2:11" x14ac:dyDescent="0.3">
      <c r="B2815" s="63">
        <v>43916</v>
      </c>
      <c r="C2815" s="66" t="s">
        <v>320</v>
      </c>
      <c r="D2815" s="65">
        <v>10.3</v>
      </c>
      <c r="E2815" s="66">
        <v>4</v>
      </c>
      <c r="F2815" s="79">
        <f>tblGem[[#This Row],[Aantal]]-SUMIFS(tblGem[Aantal],tblGem[Datum],tblGem[[#This Row],[Datum]]-1,tblGem[Plaats],tblGem[[#This Row],[Plaats]])</f>
        <v>1</v>
      </c>
      <c r="G2815" s="59" t="str">
        <f>INDEX(tblGemProv[Grootte],MATCH(tblGem[[#This Row],[Plaats]],tblGemProv[Gemeentenaam],0))</f>
        <v>Klein</v>
      </c>
      <c r="H2815" s="59" t="str">
        <f>INDEX(tblGemProv[Provincie],MATCH(tblGem[[#This Row],[Plaats]],tblGemProv[Gemeentenaam],0))</f>
        <v>Gelderland</v>
      </c>
      <c r="I2815" s="68">
        <f>INDEX(tblGemProv[InwonerAantal],MATCH(tblGem[[#This Row],[Plaats]],tblGemProv[Gemeentenaam],0))</f>
        <v>38412</v>
      </c>
      <c r="J2815" s="69">
        <f>tblGem[[#This Row],[Aantal]]/INDEX($N$5:$N$16,MATCH(tblGem[[#This Row],[Prov]],$M$5:$M$16,0))*100000</f>
        <v>0.19416504902910195</v>
      </c>
      <c r="K2815" s="69">
        <f>tblGem[[#This Row],[Aantal]]/tblGem[[#This Row],[Inwoners]]*100000</f>
        <v>10.413412475268146</v>
      </c>
    </row>
    <row r="2816" spans="2:11" x14ac:dyDescent="0.3">
      <c r="B2816" s="63">
        <v>43916</v>
      </c>
      <c r="C2816" s="66" t="s">
        <v>321</v>
      </c>
      <c r="D2816" s="65">
        <v>22.9</v>
      </c>
      <c r="E2816" s="66">
        <v>6</v>
      </c>
      <c r="F2816" s="79">
        <f>tblGem[[#This Row],[Aantal]]-SUMIFS(tblGem[Aantal],tblGem[Datum],tblGem[[#This Row],[Datum]]-1,tblGem[Plaats],tblGem[[#This Row],[Plaats]])</f>
        <v>1</v>
      </c>
      <c r="G2816" s="59" t="str">
        <f>INDEX(tblGemProv[Grootte],MATCH(tblGem[[#This Row],[Plaats]],tblGemProv[Gemeentenaam],0))</f>
        <v>Klein</v>
      </c>
      <c r="H2816" s="59" t="str">
        <f>INDEX(tblGemProv[Provincie],MATCH(tblGem[[#This Row],[Plaats]],tblGemProv[Gemeentenaam],0))</f>
        <v>Zuid-Holland</v>
      </c>
      <c r="I2816" s="68">
        <f>INDEX(tblGemProv[InwonerAantal],MATCH(tblGem[[#This Row],[Plaats]],tblGemProv[Gemeentenaam],0))</f>
        <v>26084</v>
      </c>
      <c r="J2816" s="69">
        <f>tblGem[[#This Row],[Aantal]]/INDEX($N$5:$N$16,MATCH(tblGem[[#This Row],[Prov]],$M$5:$M$16,0))*100000</f>
        <v>0.16456345429661468</v>
      </c>
      <c r="K2816" s="69">
        <f>tblGem[[#This Row],[Aantal]]/tblGem[[#This Row],[Inwoners]]*100000</f>
        <v>23.002606962122371</v>
      </c>
    </row>
    <row r="2817" spans="2:11" x14ac:dyDescent="0.3">
      <c r="B2817" s="63">
        <v>43916</v>
      </c>
      <c r="C2817" s="66" t="s">
        <v>322</v>
      </c>
      <c r="D2817" s="65">
        <v>63.5</v>
      </c>
      <c r="E2817" s="66">
        <v>11</v>
      </c>
      <c r="F2817" s="79">
        <f>tblGem[[#This Row],[Aantal]]-SUMIFS(tblGem[Aantal],tblGem[Datum],tblGem[[#This Row],[Datum]]-1,tblGem[Plaats],tblGem[[#This Row],[Plaats]])</f>
        <v>0</v>
      </c>
      <c r="G2817" s="59" t="str">
        <f>INDEX(tblGemProv[Grootte],MATCH(tblGem[[#This Row],[Plaats]],tblGemProv[Gemeentenaam],0))</f>
        <v>Klein</v>
      </c>
      <c r="H2817" s="59" t="str">
        <f>INDEX(tblGemProv[Provincie],MATCH(tblGem[[#This Row],[Plaats]],tblGemProv[Gemeentenaam],0))</f>
        <v>Noord-Holland</v>
      </c>
      <c r="I2817" s="68">
        <f>INDEX(tblGemProv[InwonerAantal],MATCH(tblGem[[#This Row],[Plaats]],tblGemProv[Gemeentenaam],0))</f>
        <v>17259</v>
      </c>
      <c r="J2817" s="69">
        <f>tblGem[[#This Row],[Aantal]]/INDEX($N$5:$N$16,MATCH(tblGem[[#This Row],[Prov]],$M$5:$M$16,0))*100000</f>
        <v>0.38853030289115992</v>
      </c>
      <c r="K2817" s="69">
        <f>tblGem[[#This Row],[Aantal]]/tblGem[[#This Row],[Inwoners]]*100000</f>
        <v>63.73486297004461</v>
      </c>
    </row>
    <row r="2818" spans="2:11" x14ac:dyDescent="0.3">
      <c r="B2818" s="63">
        <v>43916</v>
      </c>
      <c r="C2818" s="66" t="s">
        <v>323</v>
      </c>
      <c r="D2818" s="65">
        <v>56.2</v>
      </c>
      <c r="E2818" s="66">
        <v>28</v>
      </c>
      <c r="F2818" s="79">
        <f>tblGem[[#This Row],[Aantal]]-SUMIFS(tblGem[Aantal],tblGem[Datum],tblGem[[#This Row],[Datum]]-1,tblGem[Plaats],tblGem[[#This Row],[Plaats]])</f>
        <v>4</v>
      </c>
      <c r="G2818" s="59" t="str">
        <f>INDEX(tblGemProv[Grootte],MATCH(tblGem[[#This Row],[Plaats]],tblGemProv[Gemeentenaam],0))</f>
        <v>Klein</v>
      </c>
      <c r="H2818" s="59" t="str">
        <f>INDEX(tblGemProv[Provincie],MATCH(tblGem[[#This Row],[Plaats]],tblGemProv[Gemeentenaam],0))</f>
        <v>Limburg</v>
      </c>
      <c r="I2818" s="68">
        <f>INDEX(tblGemProv[InwonerAantal],MATCH(tblGem[[#This Row],[Plaats]],tblGemProv[Gemeentenaam],0))</f>
        <v>49855</v>
      </c>
      <c r="J2818" s="69">
        <f>tblGem[[#This Row],[Aantal]]/INDEX($N$5:$N$16,MATCH(tblGem[[#This Row],[Prov]],$M$5:$M$16,0))*100000</f>
        <v>2.5062701508595615</v>
      </c>
      <c r="K2818" s="69">
        <f>tblGem[[#This Row],[Aantal]]/tblGem[[#This Row],[Inwoners]]*100000</f>
        <v>56.16287232975629</v>
      </c>
    </row>
    <row r="2819" spans="2:11" x14ac:dyDescent="0.3">
      <c r="B2819" s="63">
        <v>43916</v>
      </c>
      <c r="C2819" s="66" t="s">
        <v>324</v>
      </c>
      <c r="D2819" s="65">
        <v>36.200000000000003</v>
      </c>
      <c r="E2819" s="66">
        <v>7</v>
      </c>
      <c r="F2819" s="79">
        <f>tblGem[[#This Row],[Aantal]]-SUMIFS(tblGem[Aantal],tblGem[Datum],tblGem[[#This Row],[Datum]]-1,tblGem[Plaats],tblGem[[#This Row],[Plaats]])</f>
        <v>1</v>
      </c>
      <c r="G2819" s="59" t="str">
        <f>INDEX(tblGemProv[Grootte],MATCH(tblGem[[#This Row],[Plaats]],tblGemProv[Gemeentenaam],0))</f>
        <v>Klein</v>
      </c>
      <c r="H2819" s="59" t="str">
        <f>INDEX(tblGemProv[Provincie],MATCH(tblGem[[#This Row],[Plaats]],tblGemProv[Gemeentenaam],0))</f>
        <v>Noord-Holland</v>
      </c>
      <c r="I2819" s="68">
        <f>INDEX(tblGemProv[InwonerAantal],MATCH(tblGem[[#This Row],[Plaats]],tblGemProv[Gemeentenaam],0))</f>
        <v>19147</v>
      </c>
      <c r="J2819" s="69">
        <f>tblGem[[#This Row],[Aantal]]/INDEX($N$5:$N$16,MATCH(tblGem[[#This Row],[Prov]],$M$5:$M$16,0))*100000</f>
        <v>0.24724655638528362</v>
      </c>
      <c r="K2819" s="69">
        <f>tblGem[[#This Row],[Aantal]]/tblGem[[#This Row],[Inwoners]]*100000</f>
        <v>36.559252102156997</v>
      </c>
    </row>
    <row r="2820" spans="2:11" x14ac:dyDescent="0.3">
      <c r="B2820" s="63">
        <v>43916</v>
      </c>
      <c r="C2820" s="66" t="s">
        <v>325</v>
      </c>
      <c r="D2820" s="65">
        <v>43.4</v>
      </c>
      <c r="E2820" s="66">
        <v>22</v>
      </c>
      <c r="F2820" s="79">
        <f>tblGem[[#This Row],[Aantal]]-SUMIFS(tblGem[Aantal],tblGem[Datum],tblGem[[#This Row],[Datum]]-1,tblGem[Plaats],tblGem[[#This Row],[Plaats]])</f>
        <v>3</v>
      </c>
      <c r="G2820" s="59" t="str">
        <f>INDEX(tblGemProv[Grootte],MATCH(tblGem[[#This Row],[Plaats]],tblGemProv[Gemeentenaam],0))</f>
        <v>Middelgroot</v>
      </c>
      <c r="H2820" s="59" t="str">
        <f>INDEX(tblGemProv[Provincie],MATCH(tblGem[[#This Row],[Plaats]],tblGemProv[Gemeentenaam],0))</f>
        <v>Gelderland</v>
      </c>
      <c r="I2820" s="68">
        <f>INDEX(tblGemProv[InwonerAantal],MATCH(tblGem[[#This Row],[Plaats]],tblGemProv[Gemeentenaam],0))</f>
        <v>50349</v>
      </c>
      <c r="J2820" s="69">
        <f>tblGem[[#This Row],[Aantal]]/INDEX($N$5:$N$16,MATCH(tblGem[[#This Row],[Prov]],$M$5:$M$16,0))*100000</f>
        <v>1.0679077696600607</v>
      </c>
      <c r="K2820" s="69">
        <f>tblGem[[#This Row],[Aantal]]/tblGem[[#This Row],[Inwoners]]*100000</f>
        <v>43.69500883830861</v>
      </c>
    </row>
    <row r="2821" spans="2:11" x14ac:dyDescent="0.3">
      <c r="B2821" s="63">
        <v>43916</v>
      </c>
      <c r="C2821" s="66" t="s">
        <v>326</v>
      </c>
      <c r="D2821" s="65">
        <v>68.099999999999994</v>
      </c>
      <c r="E2821" s="66">
        <v>13</v>
      </c>
      <c r="F2821" s="79">
        <f>tblGem[[#This Row],[Aantal]]-SUMIFS(tblGem[Aantal],tblGem[Datum],tblGem[[#This Row],[Datum]]-1,tblGem[Plaats],tblGem[[#This Row],[Plaats]])</f>
        <v>2</v>
      </c>
      <c r="G2821" s="59" t="str">
        <f>INDEX(tblGemProv[Grootte],MATCH(tblGem[[#This Row],[Plaats]],tblGemProv[Gemeentenaam],0))</f>
        <v>Klein</v>
      </c>
      <c r="H2821" s="59" t="str">
        <f>INDEX(tblGemProv[Provincie],MATCH(tblGem[[#This Row],[Plaats]],tblGemProv[Gemeentenaam],0))</f>
        <v>Gelderland</v>
      </c>
      <c r="I2821" s="68">
        <f>INDEX(tblGemProv[InwonerAantal],MATCH(tblGem[[#This Row],[Plaats]],tblGemProv[Gemeentenaam],0))</f>
        <v>18891</v>
      </c>
      <c r="J2821" s="69">
        <f>tblGem[[#This Row],[Aantal]]/INDEX($N$5:$N$16,MATCH(tblGem[[#This Row],[Prov]],$M$5:$M$16,0))*100000</f>
        <v>0.63103640934458127</v>
      </c>
      <c r="K2821" s="69">
        <f>tblGem[[#This Row],[Aantal]]/tblGem[[#This Row],[Inwoners]]*100000</f>
        <v>68.8158382298449</v>
      </c>
    </row>
    <row r="2822" spans="2:11" x14ac:dyDescent="0.3">
      <c r="B2822" s="63">
        <v>43916</v>
      </c>
      <c r="C2822" s="66" t="s">
        <v>327</v>
      </c>
      <c r="D2822" s="65">
        <v>19</v>
      </c>
      <c r="E2822" s="66">
        <v>12</v>
      </c>
      <c r="F2822" s="79">
        <f>tblGem[[#This Row],[Aantal]]-SUMIFS(tblGem[Aantal],tblGem[Datum],tblGem[[#This Row],[Datum]]-1,tblGem[Plaats],tblGem[[#This Row],[Plaats]])</f>
        <v>3</v>
      </c>
      <c r="G2822" s="59" t="str">
        <f>INDEX(tblGemProv[Grootte],MATCH(tblGem[[#This Row],[Plaats]],tblGemProv[Gemeentenaam],0))</f>
        <v>Middelgroot</v>
      </c>
      <c r="H2822" s="59" t="str">
        <f>INDEX(tblGemProv[Provincie],MATCH(tblGem[[#This Row],[Plaats]],tblGemProv[Gemeentenaam],0))</f>
        <v>Groningen</v>
      </c>
      <c r="I2822" s="68">
        <f>INDEX(tblGemProv[InwonerAantal],MATCH(tblGem[[#This Row],[Plaats]],tblGemProv[Gemeentenaam],0))</f>
        <v>62844</v>
      </c>
      <c r="J2822" s="69">
        <f>tblGem[[#This Row],[Aantal]]/INDEX($N$5:$N$16,MATCH(tblGem[[#This Row],[Prov]],$M$5:$M$16,0))*100000</f>
        <v>2.058520301298755</v>
      </c>
      <c r="K2822" s="69">
        <f>tblGem[[#This Row],[Aantal]]/tblGem[[#This Row],[Inwoners]]*100000</f>
        <v>19.094901661256444</v>
      </c>
    </row>
    <row r="2823" spans="2:11" x14ac:dyDescent="0.3">
      <c r="B2823" s="63">
        <v>43916</v>
      </c>
      <c r="C2823" s="66" t="s">
        <v>328</v>
      </c>
      <c r="D2823" s="65">
        <v>10.3</v>
      </c>
      <c r="E2823" s="66">
        <v>2</v>
      </c>
      <c r="F2823" s="79">
        <f>tblGem[[#This Row],[Aantal]]-SUMIFS(tblGem[Aantal],tblGem[Datum],tblGem[[#This Row],[Datum]]-1,tblGem[Plaats],tblGem[[#This Row],[Plaats]])</f>
        <v>0</v>
      </c>
      <c r="G2823" s="59" t="str">
        <f>INDEX(tblGemProv[Grootte],MATCH(tblGem[[#This Row],[Plaats]],tblGemProv[Gemeentenaam],0))</f>
        <v>Klein</v>
      </c>
      <c r="H2823" s="59" t="str">
        <f>INDEX(tblGemProv[Provincie],MATCH(tblGem[[#This Row],[Plaats]],tblGemProv[Gemeentenaam],0))</f>
        <v>Drenthe</v>
      </c>
      <c r="I2823" s="68">
        <f>INDEX(tblGemProv[InwonerAantal],MATCH(tblGem[[#This Row],[Plaats]],tblGemProv[Gemeentenaam],0))</f>
        <v>19152</v>
      </c>
      <c r="J2823" s="69">
        <f>tblGem[[#This Row],[Aantal]]/INDEX($N$5:$N$16,MATCH(tblGem[[#This Row],[Prov]],$M$5:$M$16,0))*100000</f>
        <v>0.40642145905303795</v>
      </c>
      <c r="K2823" s="69">
        <f>tblGem[[#This Row],[Aantal]]/tblGem[[#This Row],[Inwoners]]*100000</f>
        <v>10.442773600668337</v>
      </c>
    </row>
    <row r="2824" spans="2:11" x14ac:dyDescent="0.3">
      <c r="B2824" s="63">
        <v>43916</v>
      </c>
      <c r="C2824" s="66" t="s">
        <v>329</v>
      </c>
      <c r="D2824" s="65">
        <v>13.4</v>
      </c>
      <c r="E2824" s="66">
        <v>2</v>
      </c>
      <c r="F2824" s="79">
        <f>tblGem[[#This Row],[Aantal]]-SUMIFS(tblGem[Aantal],tblGem[Datum],tblGem[[#This Row],[Datum]]-1,tblGem[Plaats],tblGem[[#This Row],[Plaats]])</f>
        <v>0</v>
      </c>
      <c r="G2824" s="59" t="str">
        <f>INDEX(tblGemProv[Grootte],MATCH(tblGem[[#This Row],[Plaats]],tblGemProv[Gemeentenaam],0))</f>
        <v>Klein</v>
      </c>
      <c r="H2824" s="59" t="str">
        <f>INDEX(tblGemProv[Provincie],MATCH(tblGem[[#This Row],[Plaats]],tblGemProv[Gemeentenaam],0))</f>
        <v>Gelderland</v>
      </c>
      <c r="I2824" s="68">
        <f>INDEX(tblGemProv[InwonerAantal],MATCH(tblGem[[#This Row],[Plaats]],tblGemProv[Gemeentenaam],0))</f>
        <v>15015</v>
      </c>
      <c r="J2824" s="69">
        <f>tblGem[[#This Row],[Aantal]]/INDEX($N$5:$N$16,MATCH(tblGem[[#This Row],[Prov]],$M$5:$M$16,0))*100000</f>
        <v>9.7082524514550975E-2</v>
      </c>
      <c r="K2824" s="69">
        <f>tblGem[[#This Row],[Aantal]]/tblGem[[#This Row],[Inwoners]]*100000</f>
        <v>13.32001332001332</v>
      </c>
    </row>
    <row r="2825" spans="2:11" x14ac:dyDescent="0.3">
      <c r="B2825" s="63">
        <v>43916</v>
      </c>
      <c r="C2825" s="66" t="s">
        <v>330</v>
      </c>
      <c r="D2825" s="65">
        <v>11.9</v>
      </c>
      <c r="E2825" s="66">
        <v>3</v>
      </c>
      <c r="F2825" s="79">
        <f>tblGem[[#This Row],[Aantal]]-SUMIFS(tblGem[Aantal],tblGem[Datum],tblGem[[#This Row],[Datum]]-1,tblGem[Plaats],tblGem[[#This Row],[Plaats]])</f>
        <v>0</v>
      </c>
      <c r="G2825" s="59" t="str">
        <f>INDEX(tblGemProv[Grootte],MATCH(tblGem[[#This Row],[Plaats]],tblGemProv[Gemeentenaam],0))</f>
        <v>Klein</v>
      </c>
      <c r="H2825" s="59" t="str">
        <f>INDEX(tblGemProv[Provincie],MATCH(tblGem[[#This Row],[Plaats]],tblGemProv[Gemeentenaam],0))</f>
        <v>Groningen</v>
      </c>
      <c r="I2825" s="68">
        <f>INDEX(tblGemProv[InwonerAantal],MATCH(tblGem[[#This Row],[Plaats]],tblGemProv[Gemeentenaam],0))</f>
        <v>24684</v>
      </c>
      <c r="J2825" s="69">
        <f>tblGem[[#This Row],[Aantal]]/INDEX($N$5:$N$16,MATCH(tblGem[[#This Row],[Prov]],$M$5:$M$16,0))*100000</f>
        <v>0.51463007532468874</v>
      </c>
      <c r="K2825" s="69">
        <f>tblGem[[#This Row],[Aantal]]/tblGem[[#This Row],[Inwoners]]*100000</f>
        <v>12.153621779290228</v>
      </c>
    </row>
    <row r="2826" spans="2:11" x14ac:dyDescent="0.3">
      <c r="B2826" s="63">
        <v>43916</v>
      </c>
      <c r="C2826" s="66" t="s">
        <v>331</v>
      </c>
      <c r="D2826" s="65">
        <v>27.6</v>
      </c>
      <c r="E2826" s="66">
        <v>30</v>
      </c>
      <c r="F2826" s="79">
        <f>tblGem[[#This Row],[Aantal]]-SUMIFS(tblGem[Aantal],tblGem[Datum],tblGem[[#This Row],[Datum]]-1,tblGem[Plaats],tblGem[[#This Row],[Plaats]])</f>
        <v>2</v>
      </c>
      <c r="G2826" s="59" t="str">
        <f>INDEX(tblGemProv[Grootte],MATCH(tblGem[[#This Row],[Plaats]],tblGemProv[Gemeentenaam],0))</f>
        <v>Groot</v>
      </c>
      <c r="H2826" s="59" t="str">
        <f>INDEX(tblGemProv[Provincie],MATCH(tblGem[[#This Row],[Plaats]],tblGemProv[Gemeentenaam],0))</f>
        <v>Zuid-Holland</v>
      </c>
      <c r="I2826" s="68">
        <f>INDEX(tblGemProv[InwonerAantal],MATCH(tblGem[[#This Row],[Plaats]],tblGemProv[Gemeentenaam],0))</f>
        <v>107492</v>
      </c>
      <c r="J2826" s="69">
        <f>tblGem[[#This Row],[Aantal]]/INDEX($N$5:$N$16,MATCH(tblGem[[#This Row],[Prov]],$M$5:$M$16,0))*100000</f>
        <v>0.82281727148307315</v>
      </c>
      <c r="K2826" s="69">
        <f>tblGem[[#This Row],[Aantal]]/tblGem[[#This Row],[Inwoners]]*100000</f>
        <v>27.909053697019313</v>
      </c>
    </row>
    <row r="2827" spans="2:11" x14ac:dyDescent="0.3">
      <c r="B2827" s="63">
        <v>43916</v>
      </c>
      <c r="C2827" s="66" t="s">
        <v>332</v>
      </c>
      <c r="D2827" s="65">
        <v>7.7</v>
      </c>
      <c r="E2827" s="66">
        <v>2</v>
      </c>
      <c r="F2827" s="79">
        <f>tblGem[[#This Row],[Aantal]]-SUMIFS(tblGem[Aantal],tblGem[Datum],tblGem[[#This Row],[Datum]]-1,tblGem[Plaats],tblGem[[#This Row],[Plaats]])</f>
        <v>1</v>
      </c>
      <c r="G2827" s="59" t="str">
        <f>INDEX(tblGemProv[Grootte],MATCH(tblGem[[#This Row],[Plaats]],tblGemProv[Gemeentenaam],0))</f>
        <v>Klein</v>
      </c>
      <c r="H2827" s="59" t="str">
        <f>INDEX(tblGemProv[Provincie],MATCH(tblGem[[#This Row],[Plaats]],tblGemProv[Gemeentenaam],0))</f>
        <v>Friesland</v>
      </c>
      <c r="I2827" s="68">
        <f>INDEX(tblGemProv[InwonerAantal],MATCH(tblGem[[#This Row],[Plaats]],tblGemProv[Gemeentenaam],0))</f>
        <v>25720</v>
      </c>
      <c r="J2827" s="69">
        <f>tblGem[[#This Row],[Aantal]]/INDEX($N$5:$N$16,MATCH(tblGem[[#This Row],[Prov]],$M$5:$M$16,0))*100000</f>
        <v>0.30899102072093787</v>
      </c>
      <c r="K2827" s="69">
        <f>tblGem[[#This Row],[Aantal]]/tblGem[[#This Row],[Inwoners]]*100000</f>
        <v>7.776049766718506</v>
      </c>
    </row>
    <row r="2828" spans="2:11" x14ac:dyDescent="0.3">
      <c r="B2828" s="63">
        <v>43916</v>
      </c>
      <c r="C2828" s="66" t="s">
        <v>333</v>
      </c>
      <c r="D2828" s="65">
        <v>54.7</v>
      </c>
      <c r="E2828" s="66">
        <v>8</v>
      </c>
      <c r="F2828" s="79">
        <f>tblGem[[#This Row],[Aantal]]-SUMIFS(tblGem[Aantal],tblGem[Datum],tblGem[[#This Row],[Datum]]-1,tblGem[Plaats],tblGem[[#This Row],[Plaats]])</f>
        <v>0</v>
      </c>
      <c r="G2828" s="59" t="str">
        <f>INDEX(tblGemProv[Grootte],MATCH(tblGem[[#This Row],[Plaats]],tblGemProv[Gemeentenaam],0))</f>
        <v>Klein</v>
      </c>
      <c r="H2828" s="59" t="str">
        <f>INDEX(tblGemProv[Provincie],MATCH(tblGem[[#This Row],[Plaats]],tblGemProv[Gemeentenaam],0))</f>
        <v>Zuid-Holland</v>
      </c>
      <c r="I2828" s="68">
        <f>INDEX(tblGemProv[InwonerAantal],MATCH(tblGem[[#This Row],[Plaats]],tblGemProv[Gemeentenaam],0))</f>
        <v>14508</v>
      </c>
      <c r="J2828" s="69">
        <f>tblGem[[#This Row],[Aantal]]/INDEX($N$5:$N$16,MATCH(tblGem[[#This Row],[Prov]],$M$5:$M$16,0))*100000</f>
        <v>0.21941793906215287</v>
      </c>
      <c r="K2828" s="69">
        <f>tblGem[[#This Row],[Aantal]]/tblGem[[#This Row],[Inwoners]]*100000</f>
        <v>55.141990625861595</v>
      </c>
    </row>
    <row r="2829" spans="2:11" x14ac:dyDescent="0.3">
      <c r="B2829" s="63">
        <v>43916</v>
      </c>
      <c r="C2829" s="66" t="s">
        <v>334</v>
      </c>
      <c r="D2829" s="65">
        <v>8.1999999999999993</v>
      </c>
      <c r="E2829" s="66">
        <v>2</v>
      </c>
      <c r="F2829" s="79">
        <f>tblGem[[#This Row],[Aantal]]-SUMIFS(tblGem[Aantal],tblGem[Datum],tblGem[[#This Row],[Datum]]-1,tblGem[Plaats],tblGem[[#This Row],[Plaats]])</f>
        <v>1</v>
      </c>
      <c r="G2829" s="59" t="str">
        <f>INDEX(tblGemProv[Grootte],MATCH(tblGem[[#This Row],[Plaats]],tblGemProv[Gemeentenaam],0))</f>
        <v>Klein</v>
      </c>
      <c r="H2829" s="59" t="str">
        <f>INDEX(tblGemProv[Provincie],MATCH(tblGem[[#This Row],[Plaats]],tblGemProv[Gemeentenaam],0))</f>
        <v>Overijssel</v>
      </c>
      <c r="I2829" s="68">
        <f>INDEX(tblGemProv[InwonerAantal],MATCH(tblGem[[#This Row],[Plaats]],tblGemProv[Gemeentenaam],0))</f>
        <v>24258</v>
      </c>
      <c r="J2829" s="69">
        <f>tblGem[[#This Row],[Aantal]]/INDEX($N$5:$N$16,MATCH(tblGem[[#This Row],[Prov]],$M$5:$M$16,0))*100000</f>
        <v>0.17368634504008246</v>
      </c>
      <c r="K2829" s="69">
        <f>tblGem[[#This Row],[Aantal]]/tblGem[[#This Row],[Inwoners]]*100000</f>
        <v>8.2447027784648359</v>
      </c>
    </row>
    <row r="2830" spans="2:11" x14ac:dyDescent="0.3">
      <c r="B2830" s="63">
        <v>43916</v>
      </c>
      <c r="C2830" s="66" t="s">
        <v>335</v>
      </c>
      <c r="D2830" s="65">
        <v>73.3</v>
      </c>
      <c r="E2830" s="66">
        <v>30</v>
      </c>
      <c r="F2830" s="79">
        <f>tblGem[[#This Row],[Aantal]]-SUMIFS(tblGem[Aantal],tblGem[Datum],tblGem[[#This Row],[Datum]]-1,tblGem[Plaats],tblGem[[#This Row],[Plaats]])</f>
        <v>6</v>
      </c>
      <c r="G2830" s="59" t="str">
        <f>INDEX(tblGemProv[Grootte],MATCH(tblGem[[#This Row],[Plaats]],tblGemProv[Gemeentenaam],0))</f>
        <v>Klein</v>
      </c>
      <c r="H2830" s="59" t="str">
        <f>INDEX(tblGemProv[Provincie],MATCH(tblGem[[#This Row],[Plaats]],tblGemProv[Gemeentenaam],0))</f>
        <v>Gelderland</v>
      </c>
      <c r="I2830" s="68">
        <f>INDEX(tblGemProv[InwonerAantal],MATCH(tblGem[[#This Row],[Plaats]],tblGemProv[Gemeentenaam],0))</f>
        <v>40847</v>
      </c>
      <c r="J2830" s="69">
        <f>tblGem[[#This Row],[Aantal]]/INDEX($N$5:$N$16,MATCH(tblGem[[#This Row],[Prov]],$M$5:$M$16,0))*100000</f>
        <v>1.4562378677182646</v>
      </c>
      <c r="K2830" s="69">
        <f>tblGem[[#This Row],[Aantal]]/tblGem[[#This Row],[Inwoners]]*100000</f>
        <v>73.444806228119575</v>
      </c>
    </row>
    <row r="2831" spans="2:11" x14ac:dyDescent="0.3">
      <c r="B2831" s="63">
        <v>43916</v>
      </c>
      <c r="C2831" s="66" t="s">
        <v>336</v>
      </c>
      <c r="D2831" s="65">
        <v>16.7</v>
      </c>
      <c r="E2831" s="66">
        <v>4</v>
      </c>
      <c r="F2831" s="79">
        <f>tblGem[[#This Row],[Aantal]]-SUMIFS(tblGem[Aantal],tblGem[Datum],tblGem[[#This Row],[Datum]]-1,tblGem[Plaats],tblGem[[#This Row],[Plaats]])</f>
        <v>1</v>
      </c>
      <c r="G2831" s="59" t="str">
        <f>INDEX(tblGemProv[Grootte],MATCH(tblGem[[#This Row],[Plaats]],tblGemProv[Gemeentenaam],0))</f>
        <v>Klein</v>
      </c>
      <c r="H2831" s="59" t="str">
        <f>INDEX(tblGemProv[Provincie],MATCH(tblGem[[#This Row],[Plaats]],tblGemProv[Gemeentenaam],0))</f>
        <v>Noord-Holland</v>
      </c>
      <c r="I2831" s="68">
        <f>INDEX(tblGemProv[InwonerAantal],MATCH(tblGem[[#This Row],[Plaats]],tblGemProv[Gemeentenaam],0))</f>
        <v>23659</v>
      </c>
      <c r="J2831" s="69">
        <f>tblGem[[#This Row],[Aantal]]/INDEX($N$5:$N$16,MATCH(tblGem[[#This Row],[Prov]],$M$5:$M$16,0))*100000</f>
        <v>0.14128374650587636</v>
      </c>
      <c r="K2831" s="69">
        <f>tblGem[[#This Row],[Aantal]]/tblGem[[#This Row],[Inwoners]]*100000</f>
        <v>16.906885329050255</v>
      </c>
    </row>
    <row r="2832" spans="2:11" x14ac:dyDescent="0.3">
      <c r="B2832" s="63">
        <v>43916</v>
      </c>
      <c r="C2832" s="66" t="s">
        <v>337</v>
      </c>
      <c r="D2832" s="65">
        <v>29.5</v>
      </c>
      <c r="E2832" s="66">
        <v>7</v>
      </c>
      <c r="F2832" s="79">
        <f>tblGem[[#This Row],[Aantal]]-SUMIFS(tblGem[Aantal],tblGem[Datum],tblGem[[#This Row],[Datum]]-1,tblGem[Plaats],tblGem[[#This Row],[Plaats]])</f>
        <v>1</v>
      </c>
      <c r="G2832" s="59" t="str">
        <f>INDEX(tblGemProv[Grootte],MATCH(tblGem[[#This Row],[Plaats]],tblGemProv[Gemeentenaam],0))</f>
        <v>Klein</v>
      </c>
      <c r="H2832" s="59" t="str">
        <f>INDEX(tblGemProv[Provincie],MATCH(tblGem[[#This Row],[Plaats]],tblGemProv[Gemeentenaam],0))</f>
        <v>Utrecht</v>
      </c>
      <c r="I2832" s="68">
        <f>INDEX(tblGemProv[InwonerAantal],MATCH(tblGem[[#This Row],[Plaats]],tblGemProv[Gemeentenaam],0))</f>
        <v>23678</v>
      </c>
      <c r="J2832" s="69">
        <f>tblGem[[#This Row],[Aantal]]/INDEX($N$5:$N$16,MATCH(tblGem[[#This Row],[Prov]],$M$5:$M$16,0))*100000</f>
        <v>0.52611088312972842</v>
      </c>
      <c r="K2832" s="69">
        <f>tblGem[[#This Row],[Aantal]]/tblGem[[#This Row],[Inwoners]]*100000</f>
        <v>29.563307711799983</v>
      </c>
    </row>
    <row r="2833" spans="2:11" x14ac:dyDescent="0.3">
      <c r="B2833" s="63">
        <v>43916</v>
      </c>
      <c r="C2833" s="66" t="s">
        <v>338</v>
      </c>
      <c r="D2833" s="65">
        <v>6.9</v>
      </c>
      <c r="E2833" s="66">
        <v>2</v>
      </c>
      <c r="F2833" s="79">
        <f>tblGem[[#This Row],[Aantal]]-SUMIFS(tblGem[Aantal],tblGem[Datum],tblGem[[#This Row],[Datum]]-1,tblGem[Plaats],tblGem[[#This Row],[Plaats]])</f>
        <v>0</v>
      </c>
      <c r="G2833" s="59" t="str">
        <f>INDEX(tblGemProv[Grootte],MATCH(tblGem[[#This Row],[Plaats]],tblGemProv[Gemeentenaam],0))</f>
        <v>Klein</v>
      </c>
      <c r="H2833" s="59" t="str">
        <f>INDEX(tblGemProv[Provincie],MATCH(tblGem[[#This Row],[Plaats]],tblGemProv[Gemeentenaam],0))</f>
        <v>Gelderland</v>
      </c>
      <c r="I2833" s="68">
        <f>INDEX(tblGemProv[InwonerAantal],MATCH(tblGem[[#This Row],[Plaats]],tblGemProv[Gemeentenaam],0))</f>
        <v>28987</v>
      </c>
      <c r="J2833" s="69">
        <f>tblGem[[#This Row],[Aantal]]/INDEX($N$5:$N$16,MATCH(tblGem[[#This Row],[Prov]],$M$5:$M$16,0))*100000</f>
        <v>9.7082524514550975E-2</v>
      </c>
      <c r="K2833" s="69">
        <f>tblGem[[#This Row],[Aantal]]/tblGem[[#This Row],[Inwoners]]*100000</f>
        <v>6.8996446682995822</v>
      </c>
    </row>
    <row r="2834" spans="2:11" x14ac:dyDescent="0.3">
      <c r="B2834" s="63">
        <v>43916</v>
      </c>
      <c r="C2834" s="66" t="s">
        <v>339</v>
      </c>
      <c r="D2834" s="65">
        <v>22.9</v>
      </c>
      <c r="E2834" s="66">
        <v>5</v>
      </c>
      <c r="F2834" s="79">
        <f>tblGem[[#This Row],[Aantal]]-SUMIFS(tblGem[Aantal],tblGem[Datum],tblGem[[#This Row],[Datum]]-1,tblGem[Plaats],tblGem[[#This Row],[Plaats]])</f>
        <v>0</v>
      </c>
      <c r="G2834" s="59" t="str">
        <f>INDEX(tblGemProv[Grootte],MATCH(tblGem[[#This Row],[Plaats]],tblGemProv[Gemeentenaam],0))</f>
        <v>Klein</v>
      </c>
      <c r="H2834" s="59" t="str">
        <f>INDEX(tblGemProv[Provincie],MATCH(tblGem[[#This Row],[Plaats]],tblGemProv[Gemeentenaam],0))</f>
        <v>Noord-Brabant</v>
      </c>
      <c r="I2834" s="68">
        <f>INDEX(tblGemProv[InwonerAantal],MATCH(tblGem[[#This Row],[Plaats]],tblGemProv[Gemeentenaam],0))</f>
        <v>21800</v>
      </c>
      <c r="J2834" s="69">
        <f>tblGem[[#This Row],[Aantal]]/INDEX($N$5:$N$16,MATCH(tblGem[[#This Row],[Prov]],$M$5:$M$16,0))*100000</f>
        <v>0.1977624366863559</v>
      </c>
      <c r="K2834" s="69">
        <f>tblGem[[#This Row],[Aantal]]/tblGem[[#This Row],[Inwoners]]*100000</f>
        <v>22.935779816513762</v>
      </c>
    </row>
    <row r="2835" spans="2:11" x14ac:dyDescent="0.3">
      <c r="B2835" s="63">
        <v>43916</v>
      </c>
      <c r="C2835" s="66" t="s">
        <v>340</v>
      </c>
      <c r="D2835" s="65">
        <v>47.9</v>
      </c>
      <c r="E2835" s="66">
        <v>25</v>
      </c>
      <c r="F2835" s="79">
        <f>tblGem[[#This Row],[Aantal]]-SUMIFS(tblGem[Aantal],tblGem[Datum],tblGem[[#This Row],[Datum]]-1,tblGem[Plaats],tblGem[[#This Row],[Plaats]])</f>
        <v>3</v>
      </c>
      <c r="G2835" s="59" t="str">
        <f>INDEX(tblGemProv[Grootte],MATCH(tblGem[[#This Row],[Plaats]],tblGemProv[Gemeentenaam],0))</f>
        <v>Middelgroot</v>
      </c>
      <c r="H2835" s="59" t="str">
        <f>INDEX(tblGemProv[Provincie],MATCH(tblGem[[#This Row],[Plaats]],tblGemProv[Gemeentenaam],0))</f>
        <v>Utrecht</v>
      </c>
      <c r="I2835" s="68">
        <f>INDEX(tblGemProv[InwonerAantal],MATCH(tblGem[[#This Row],[Plaats]],tblGemProv[Gemeentenaam],0))</f>
        <v>51758</v>
      </c>
      <c r="J2835" s="69">
        <f>tblGem[[#This Row],[Aantal]]/INDEX($N$5:$N$16,MATCH(tblGem[[#This Row],[Prov]],$M$5:$M$16,0))*100000</f>
        <v>1.8789674397490301</v>
      </c>
      <c r="K2835" s="69">
        <f>tblGem[[#This Row],[Aantal]]/tblGem[[#This Row],[Inwoners]]*100000</f>
        <v>48.301711812666639</v>
      </c>
    </row>
    <row r="2836" spans="2:11" x14ac:dyDescent="0.3">
      <c r="B2836" s="63">
        <v>43916</v>
      </c>
      <c r="C2836" s="66" t="s">
        <v>341</v>
      </c>
      <c r="D2836" s="65">
        <v>30.6</v>
      </c>
      <c r="E2836" s="66">
        <v>5</v>
      </c>
      <c r="F2836" s="79">
        <f>tblGem[[#This Row],[Aantal]]-SUMIFS(tblGem[Aantal],tblGem[Datum],tblGem[[#This Row],[Datum]]-1,tblGem[Plaats],tblGem[[#This Row],[Plaats]])</f>
        <v>2</v>
      </c>
      <c r="G2836" s="59" t="str">
        <f>INDEX(tblGemProv[Grootte],MATCH(tblGem[[#This Row],[Plaats]],tblGemProv[Gemeentenaam],0))</f>
        <v>Klein</v>
      </c>
      <c r="H2836" s="59" t="str">
        <f>INDEX(tblGemProv[Provincie],MATCH(tblGem[[#This Row],[Plaats]],tblGemProv[Gemeentenaam],0))</f>
        <v>Noord-Holland</v>
      </c>
      <c r="I2836" s="68">
        <f>INDEX(tblGemProv[InwonerAantal],MATCH(tblGem[[#This Row],[Plaats]],tblGemProv[Gemeentenaam],0))</f>
        <v>15995</v>
      </c>
      <c r="J2836" s="69">
        <f>tblGem[[#This Row],[Aantal]]/INDEX($N$5:$N$16,MATCH(tblGem[[#This Row],[Prov]],$M$5:$M$16,0))*100000</f>
        <v>0.17660468313234542</v>
      </c>
      <c r="K2836" s="69">
        <f>tblGem[[#This Row],[Aantal]]/tblGem[[#This Row],[Inwoners]]*100000</f>
        <v>31.259768677711783</v>
      </c>
    </row>
    <row r="2837" spans="2:11" x14ac:dyDescent="0.3">
      <c r="B2837" s="63">
        <v>43916</v>
      </c>
      <c r="C2837" s="66" t="s">
        <v>342</v>
      </c>
      <c r="D2837" s="65">
        <v>53.2</v>
      </c>
      <c r="E2837" s="66">
        <v>7</v>
      </c>
      <c r="F2837" s="79">
        <f>tblGem[[#This Row],[Aantal]]-SUMIFS(tblGem[Aantal],tblGem[Datum],tblGem[[#This Row],[Datum]]-1,tblGem[Plaats],tblGem[[#This Row],[Plaats]])</f>
        <v>1</v>
      </c>
      <c r="G2837" s="59" t="str">
        <f>INDEX(tblGemProv[Grootte],MATCH(tblGem[[#This Row],[Plaats]],tblGemProv[Gemeentenaam],0))</f>
        <v>Klein</v>
      </c>
      <c r="H2837" s="59" t="str">
        <f>INDEX(tblGemProv[Provincie],MATCH(tblGem[[#This Row],[Plaats]],tblGemProv[Gemeentenaam],0))</f>
        <v>Utrecht</v>
      </c>
      <c r="I2837" s="68">
        <f>INDEX(tblGemProv[InwonerAantal],MATCH(tblGem[[#This Row],[Plaats]],tblGemProv[Gemeentenaam],0))</f>
        <v>13021</v>
      </c>
      <c r="J2837" s="69">
        <f>tblGem[[#This Row],[Aantal]]/INDEX($N$5:$N$16,MATCH(tblGem[[#This Row],[Prov]],$M$5:$M$16,0))*100000</f>
        <v>0.52611088312972842</v>
      </c>
      <c r="K2837" s="69">
        <f>tblGem[[#This Row],[Aantal]]/tblGem[[#This Row],[Inwoners]]*100000</f>
        <v>53.759311880807921</v>
      </c>
    </row>
    <row r="2838" spans="2:11" x14ac:dyDescent="0.3">
      <c r="B2838" s="63">
        <v>43916</v>
      </c>
      <c r="C2838" s="66" t="s">
        <v>343</v>
      </c>
      <c r="D2838" s="65">
        <v>19.899999999999999</v>
      </c>
      <c r="E2838" s="66">
        <v>31</v>
      </c>
      <c r="F2838" s="79">
        <f>tblGem[[#This Row],[Aantal]]-SUMIFS(tblGem[Aantal],tblGem[Datum],tblGem[[#This Row],[Datum]]-1,tblGem[Plaats],tblGem[[#This Row],[Plaats]])</f>
        <v>2</v>
      </c>
      <c r="G2838" s="59" t="str">
        <f>INDEX(tblGemProv[Grootte],MATCH(tblGem[[#This Row],[Plaats]],tblGemProv[Gemeentenaam],0))</f>
        <v>Groot</v>
      </c>
      <c r="H2838" s="59" t="str">
        <f>INDEX(tblGemProv[Provincie],MATCH(tblGem[[#This Row],[Plaats]],tblGemProv[Gemeentenaam],0))</f>
        <v>Noord-Holland</v>
      </c>
      <c r="I2838" s="68">
        <f>INDEX(tblGemProv[InwonerAantal],MATCH(tblGem[[#This Row],[Plaats]],tblGemProv[Gemeentenaam],0))</f>
        <v>154865</v>
      </c>
      <c r="J2838" s="69">
        <f>tblGem[[#This Row],[Aantal]]/INDEX($N$5:$N$16,MATCH(tblGem[[#This Row],[Prov]],$M$5:$M$16,0))*100000</f>
        <v>1.0949490354205416</v>
      </c>
      <c r="K2838" s="69">
        <f>tblGem[[#This Row],[Aantal]]/tblGem[[#This Row],[Inwoners]]*100000</f>
        <v>20.017434539760437</v>
      </c>
    </row>
    <row r="2839" spans="2:11" x14ac:dyDescent="0.3">
      <c r="B2839" s="63">
        <v>43916</v>
      </c>
      <c r="C2839" s="66" t="s">
        <v>344</v>
      </c>
      <c r="D2839" s="65">
        <v>24.6</v>
      </c>
      <c r="E2839" s="66">
        <v>7</v>
      </c>
      <c r="F2839" s="79">
        <f>tblGem[[#This Row],[Aantal]]-SUMIFS(tblGem[Aantal],tblGem[Datum],tblGem[[#This Row],[Datum]]-1,tblGem[Plaats],tblGem[[#This Row],[Plaats]])</f>
        <v>0</v>
      </c>
      <c r="G2839" s="59" t="str">
        <f>INDEX(tblGemProv[Grootte],MATCH(tblGem[[#This Row],[Plaats]],tblGemProv[Gemeentenaam],0))</f>
        <v>Klein</v>
      </c>
      <c r="H2839" s="59" t="str">
        <f>INDEX(tblGemProv[Provincie],MATCH(tblGem[[#This Row],[Plaats]],tblGemProv[Gemeentenaam],0))</f>
        <v>Gelderland</v>
      </c>
      <c r="I2839" s="68">
        <f>INDEX(tblGemProv[InwonerAantal],MATCH(tblGem[[#This Row],[Plaats]],tblGemProv[Gemeentenaam],0))</f>
        <v>28014</v>
      </c>
      <c r="J2839" s="69">
        <f>tblGem[[#This Row],[Aantal]]/INDEX($N$5:$N$16,MATCH(tblGem[[#This Row],[Prov]],$M$5:$M$16,0))*100000</f>
        <v>0.33978883580092839</v>
      </c>
      <c r="K2839" s="69">
        <f>tblGem[[#This Row],[Aantal]]/tblGem[[#This Row],[Inwoners]]*100000</f>
        <v>24.98750624687656</v>
      </c>
    </row>
    <row r="2840" spans="2:11" x14ac:dyDescent="0.3">
      <c r="B2840" s="63">
        <v>43916</v>
      </c>
      <c r="C2840" s="66" t="s">
        <v>345</v>
      </c>
      <c r="D2840" s="65">
        <v>35.299999999999997</v>
      </c>
      <c r="E2840" s="66">
        <v>6</v>
      </c>
      <c r="F2840" s="79">
        <f>tblGem[[#This Row],[Aantal]]-SUMIFS(tblGem[Aantal],tblGem[Datum],tblGem[[#This Row],[Datum]]-1,tblGem[Plaats],tblGem[[#This Row],[Plaats]])</f>
        <v>0</v>
      </c>
      <c r="G2840" s="59" t="str">
        <f>INDEX(tblGemProv[Grootte],MATCH(tblGem[[#This Row],[Plaats]],tblGemProv[Gemeentenaam],0))</f>
        <v>Klein</v>
      </c>
      <c r="H2840" s="59" t="str">
        <f>INDEX(tblGemProv[Provincie],MATCH(tblGem[[#This Row],[Plaats]],tblGemProv[Gemeentenaam],0))</f>
        <v>Noord-Holland</v>
      </c>
      <c r="I2840" s="68">
        <f>INDEX(tblGemProv[InwonerAantal],MATCH(tblGem[[#This Row],[Plaats]],tblGemProv[Gemeentenaam],0))</f>
        <v>16970</v>
      </c>
      <c r="J2840" s="69">
        <f>tblGem[[#This Row],[Aantal]]/INDEX($N$5:$N$16,MATCH(tblGem[[#This Row],[Prov]],$M$5:$M$16,0))*100000</f>
        <v>0.21192561975881449</v>
      </c>
      <c r="K2840" s="69">
        <f>tblGem[[#This Row],[Aantal]]/tblGem[[#This Row],[Inwoners]]*100000</f>
        <v>35.356511490866232</v>
      </c>
    </row>
    <row r="2841" spans="2:11" x14ac:dyDescent="0.3">
      <c r="B2841" s="63">
        <v>43916</v>
      </c>
      <c r="C2841" s="66" t="s">
        <v>346</v>
      </c>
      <c r="D2841" s="65">
        <v>26.9</v>
      </c>
      <c r="E2841" s="66">
        <v>6</v>
      </c>
      <c r="F2841" s="79">
        <f>tblGem[[#This Row],[Aantal]]-SUMIFS(tblGem[Aantal],tblGem[Datum],tblGem[[#This Row],[Datum]]-1,tblGem[Plaats],tblGem[[#This Row],[Plaats]])</f>
        <v>1</v>
      </c>
      <c r="G2841" s="59" t="str">
        <f>INDEX(tblGemProv[Grootte],MATCH(tblGem[[#This Row],[Plaats]],tblGemProv[Gemeentenaam],0))</f>
        <v>Klein</v>
      </c>
      <c r="H2841" s="59" t="str">
        <f>INDEX(tblGemProv[Provincie],MATCH(tblGem[[#This Row],[Plaats]],tblGemProv[Gemeentenaam],0))</f>
        <v>Flevoland</v>
      </c>
      <c r="I2841" s="68">
        <f>INDEX(tblGemProv[InwonerAantal],MATCH(tblGem[[#This Row],[Plaats]],tblGemProv[Gemeentenaam],0))</f>
        <v>22407</v>
      </c>
      <c r="J2841" s="69">
        <f>tblGem[[#This Row],[Aantal]]/INDEX($N$5:$N$16,MATCH(tblGem[[#This Row],[Prov]],$M$5:$M$16,0))*100000</f>
        <v>1.4574780771005902</v>
      </c>
      <c r="K2841" s="69">
        <f>tblGem[[#This Row],[Aantal]]/tblGem[[#This Row],[Inwoners]]*100000</f>
        <v>26.77734636497523</v>
      </c>
    </row>
    <row r="2842" spans="2:11" x14ac:dyDescent="0.3">
      <c r="B2842" s="63">
        <v>43916</v>
      </c>
      <c r="C2842" s="66" t="s">
        <v>347</v>
      </c>
      <c r="D2842" s="65">
        <v>43.8</v>
      </c>
      <c r="E2842" s="66">
        <v>28</v>
      </c>
      <c r="F2842" s="79">
        <f>tblGem[[#This Row],[Aantal]]-SUMIFS(tblGem[Aantal],tblGem[Datum],tblGem[[#This Row],[Datum]]-1,tblGem[Plaats],tblGem[[#This Row],[Plaats]])</f>
        <v>3</v>
      </c>
      <c r="G2842" s="59" t="str">
        <f>INDEX(tblGemProv[Grootte],MATCH(tblGem[[#This Row],[Plaats]],tblGemProv[Gemeentenaam],0))</f>
        <v>Middelgroot</v>
      </c>
      <c r="H2842" s="59" t="str">
        <f>INDEX(tblGemProv[Provincie],MATCH(tblGem[[#This Row],[Plaats]],tblGemProv[Gemeentenaam],0))</f>
        <v>Utrecht</v>
      </c>
      <c r="I2842" s="68">
        <f>INDEX(tblGemProv[InwonerAantal],MATCH(tblGem[[#This Row],[Plaats]],tblGemProv[Gemeentenaam],0))</f>
        <v>63322</v>
      </c>
      <c r="J2842" s="69">
        <f>tblGem[[#This Row],[Aantal]]/INDEX($N$5:$N$16,MATCH(tblGem[[#This Row],[Prov]],$M$5:$M$16,0))*100000</f>
        <v>2.1044435325189137</v>
      </c>
      <c r="K2842" s="69">
        <f>tblGem[[#This Row],[Aantal]]/tblGem[[#This Row],[Inwoners]]*100000</f>
        <v>44.218439089100158</v>
      </c>
    </row>
    <row r="2843" spans="2:11" x14ac:dyDescent="0.3">
      <c r="B2843" s="63">
        <v>43916</v>
      </c>
      <c r="C2843" s="66" t="s">
        <v>348</v>
      </c>
      <c r="D2843" s="65">
        <v>23</v>
      </c>
      <c r="E2843" s="66">
        <v>10</v>
      </c>
      <c r="F2843" s="79">
        <f>tblGem[[#This Row],[Aantal]]-SUMIFS(tblGem[Aantal],tblGem[Datum],tblGem[[#This Row],[Datum]]-1,tblGem[Plaats],tblGem[[#This Row],[Plaats]])</f>
        <v>0</v>
      </c>
      <c r="G2843" s="59" t="str">
        <f>INDEX(tblGemProv[Grootte],MATCH(tblGem[[#This Row],[Plaats]],tblGemProv[Gemeentenaam],0))</f>
        <v>Klein</v>
      </c>
      <c r="H2843" s="59" t="str">
        <f>INDEX(tblGemProv[Provincie],MATCH(tblGem[[#This Row],[Plaats]],tblGemProv[Gemeentenaam],0))</f>
        <v>Gelderland</v>
      </c>
      <c r="I2843" s="68">
        <f>INDEX(tblGemProv[InwonerAantal],MATCH(tblGem[[#This Row],[Plaats]],tblGemProv[Gemeentenaam],0))</f>
        <v>43402</v>
      </c>
      <c r="J2843" s="69">
        <f>tblGem[[#This Row],[Aantal]]/INDEX($N$5:$N$16,MATCH(tblGem[[#This Row],[Prov]],$M$5:$M$16,0))*100000</f>
        <v>0.48541262257275486</v>
      </c>
      <c r="K2843" s="69">
        <f>tblGem[[#This Row],[Aantal]]/tblGem[[#This Row],[Inwoners]]*100000</f>
        <v>23.040412884198886</v>
      </c>
    </row>
    <row r="2844" spans="2:11" x14ac:dyDescent="0.3">
      <c r="B2844" s="63">
        <v>43916</v>
      </c>
      <c r="C2844" s="66" t="s">
        <v>349</v>
      </c>
      <c r="D2844" s="65">
        <v>11.2</v>
      </c>
      <c r="E2844" s="66">
        <v>14</v>
      </c>
      <c r="F2844" s="79">
        <f>tblGem[[#This Row],[Aantal]]-SUMIFS(tblGem[Aantal],tblGem[Datum],tblGem[[#This Row],[Datum]]-1,tblGem[Plaats],tblGem[[#This Row],[Plaats]])</f>
        <v>1</v>
      </c>
      <c r="G2844" s="59" t="str">
        <f>INDEX(tblGemProv[Grootte],MATCH(tblGem[[#This Row],[Plaats]],tblGemProv[Gemeentenaam],0))</f>
        <v>Groot</v>
      </c>
      <c r="H2844" s="59" t="str">
        <f>INDEX(tblGemProv[Provincie],MATCH(tblGem[[#This Row],[Plaats]],tblGemProv[Gemeentenaam],0))</f>
        <v>Zuid-Holland</v>
      </c>
      <c r="I2844" s="68">
        <f>INDEX(tblGemProv[InwonerAantal],MATCH(tblGem[[#This Row],[Plaats]],tblGemProv[Gemeentenaam],0))</f>
        <v>124695</v>
      </c>
      <c r="J2844" s="69">
        <f>tblGem[[#This Row],[Aantal]]/INDEX($N$5:$N$16,MATCH(tblGem[[#This Row],[Prov]],$M$5:$M$16,0))*100000</f>
        <v>0.38398139335876752</v>
      </c>
      <c r="K2844" s="69">
        <f>tblGem[[#This Row],[Aantal]]/tblGem[[#This Row],[Inwoners]]*100000</f>
        <v>11.227394843417938</v>
      </c>
    </row>
    <row r="2845" spans="2:11" x14ac:dyDescent="0.3">
      <c r="B2845" s="63">
        <v>43916</v>
      </c>
      <c r="C2845" s="66" t="s">
        <v>350</v>
      </c>
      <c r="D2845" s="65">
        <v>11.8</v>
      </c>
      <c r="E2845" s="66">
        <v>1</v>
      </c>
      <c r="F2845" s="79">
        <f>tblGem[[#This Row],[Aantal]]-SUMIFS(tblGem[Aantal],tblGem[Datum],tblGem[[#This Row],[Datum]]-1,tblGem[Plaats],tblGem[[#This Row],[Plaats]])</f>
        <v>0</v>
      </c>
      <c r="G2845" s="59" t="str">
        <f>INDEX(tblGemProv[Grootte],MATCH(tblGem[[#This Row],[Plaats]],tblGemProv[Gemeentenaam],0))</f>
        <v>Klein</v>
      </c>
      <c r="H2845" s="59" t="str">
        <f>INDEX(tblGemProv[Provincie],MATCH(tblGem[[#This Row],[Plaats]],tblGemProv[Gemeentenaam],0))</f>
        <v>Zuid-Holland</v>
      </c>
      <c r="I2845" s="68">
        <f>INDEX(tblGemProv[InwonerAantal],MATCH(tblGem[[#This Row],[Plaats]],tblGemProv[Gemeentenaam],0))</f>
        <v>8430</v>
      </c>
      <c r="J2845" s="69">
        <f>tblGem[[#This Row],[Aantal]]/INDEX($N$5:$N$16,MATCH(tblGem[[#This Row],[Prov]],$M$5:$M$16,0))*100000</f>
        <v>2.7427242382769109E-2</v>
      </c>
      <c r="K2845" s="69">
        <f>tblGem[[#This Row],[Aantal]]/tblGem[[#This Row],[Inwoners]]*100000</f>
        <v>11.862396204033214</v>
      </c>
    </row>
    <row r="2846" spans="2:11" x14ac:dyDescent="0.3">
      <c r="B2846" s="63">
        <v>43916</v>
      </c>
      <c r="C2846" s="66" t="s">
        <v>351</v>
      </c>
      <c r="D2846" s="65">
        <v>23.4</v>
      </c>
      <c r="E2846" s="66">
        <v>10</v>
      </c>
      <c r="F2846" s="79">
        <f>tblGem[[#This Row],[Aantal]]-SUMIFS(tblGem[Aantal],tblGem[Datum],tblGem[[#This Row],[Datum]]-1,tblGem[Plaats],tblGem[[#This Row],[Plaats]])</f>
        <v>4</v>
      </c>
      <c r="G2846" s="59" t="str">
        <f>INDEX(tblGemProv[Grootte],MATCH(tblGem[[#This Row],[Plaats]],tblGemProv[Gemeentenaam],0))</f>
        <v>Klein</v>
      </c>
      <c r="H2846" s="59" t="str">
        <f>INDEX(tblGemProv[Provincie],MATCH(tblGem[[#This Row],[Plaats]],tblGemProv[Gemeentenaam],0))</f>
        <v>Zuid-Holland</v>
      </c>
      <c r="I2846" s="68">
        <f>INDEX(tblGemProv[InwonerAantal],MATCH(tblGem[[#This Row],[Plaats]],tblGemProv[Gemeentenaam],0))</f>
        <v>41882</v>
      </c>
      <c r="J2846" s="69">
        <f>tblGem[[#This Row],[Aantal]]/INDEX($N$5:$N$16,MATCH(tblGem[[#This Row],[Prov]],$M$5:$M$16,0))*100000</f>
        <v>0.27427242382769107</v>
      </c>
      <c r="K2846" s="69">
        <f>tblGem[[#This Row],[Aantal]]/tblGem[[#This Row],[Inwoners]]*100000</f>
        <v>23.876605701733443</v>
      </c>
    </row>
    <row r="2847" spans="2:11" x14ac:dyDescent="0.3">
      <c r="B2847" s="63">
        <v>43916</v>
      </c>
      <c r="C2847" s="66" t="s">
        <v>352</v>
      </c>
      <c r="D2847" s="65">
        <v>69.400000000000006</v>
      </c>
      <c r="E2847" s="66">
        <v>15</v>
      </c>
      <c r="F2847" s="79">
        <f>tblGem[[#This Row],[Aantal]]-SUMIFS(tblGem[Aantal],tblGem[Datum],tblGem[[#This Row],[Datum]]-1,tblGem[Plaats],tblGem[[#This Row],[Plaats]])</f>
        <v>1</v>
      </c>
      <c r="G2847" s="59" t="str">
        <f>INDEX(tblGemProv[Grootte],MATCH(tblGem[[#This Row],[Plaats]],tblGemProv[Gemeentenaam],0))</f>
        <v>Klein</v>
      </c>
      <c r="H2847" s="59" t="str">
        <f>INDEX(tblGemProv[Provincie],MATCH(tblGem[[#This Row],[Plaats]],tblGemProv[Gemeentenaam],0))</f>
        <v>Noord-Brabant</v>
      </c>
      <c r="I2847" s="68">
        <f>INDEX(tblGemProv[InwonerAantal],MATCH(tblGem[[#This Row],[Plaats]],tblGemProv[Gemeentenaam],0))</f>
        <v>21525</v>
      </c>
      <c r="J2847" s="69">
        <f>tblGem[[#This Row],[Aantal]]/INDEX($N$5:$N$16,MATCH(tblGem[[#This Row],[Prov]],$M$5:$M$16,0))*100000</f>
        <v>0.59328731005906765</v>
      </c>
      <c r="K2847" s="69">
        <f>tblGem[[#This Row],[Aantal]]/tblGem[[#This Row],[Inwoners]]*100000</f>
        <v>69.686411149825787</v>
      </c>
    </row>
    <row r="2848" spans="2:11" x14ac:dyDescent="0.3">
      <c r="B2848" s="63">
        <v>43916</v>
      </c>
      <c r="C2848" s="66" t="s">
        <v>353</v>
      </c>
      <c r="D2848" s="65">
        <v>16.8</v>
      </c>
      <c r="E2848" s="66">
        <v>8</v>
      </c>
      <c r="F2848" s="79">
        <f>tblGem[[#This Row],[Aantal]]-SUMIFS(tblGem[Aantal],tblGem[Datum],tblGem[[#This Row],[Datum]]-1,tblGem[Plaats],tblGem[[#This Row],[Plaats]])</f>
        <v>0</v>
      </c>
      <c r="G2848" s="59" t="str">
        <f>INDEX(tblGemProv[Grootte],MATCH(tblGem[[#This Row],[Plaats]],tblGemProv[Gemeentenaam],0))</f>
        <v>Klein</v>
      </c>
      <c r="H2848" s="59" t="str">
        <f>INDEX(tblGemProv[Provincie],MATCH(tblGem[[#This Row],[Plaats]],tblGemProv[Gemeentenaam],0))</f>
        <v>Gelderland</v>
      </c>
      <c r="I2848" s="68">
        <f>INDEX(tblGemProv[InwonerAantal],MATCH(tblGem[[#This Row],[Plaats]],tblGemProv[Gemeentenaam],0))</f>
        <v>47537</v>
      </c>
      <c r="J2848" s="69">
        <f>tblGem[[#This Row],[Aantal]]/INDEX($N$5:$N$16,MATCH(tblGem[[#This Row],[Prov]],$M$5:$M$16,0))*100000</f>
        <v>0.3883300980582039</v>
      </c>
      <c r="K2848" s="69">
        <f>tblGem[[#This Row],[Aantal]]/tblGem[[#This Row],[Inwoners]]*100000</f>
        <v>16.828996360729537</v>
      </c>
    </row>
    <row r="2849" spans="2:11" x14ac:dyDescent="0.3">
      <c r="B2849" s="63">
        <v>43916</v>
      </c>
      <c r="C2849" s="66" t="s">
        <v>354</v>
      </c>
      <c r="D2849" s="65">
        <v>146.6</v>
      </c>
      <c r="E2849" s="66">
        <v>33</v>
      </c>
      <c r="F2849" s="79">
        <f>tblGem[[#This Row],[Aantal]]-SUMIFS(tblGem[Aantal],tblGem[Datum],tblGem[[#This Row],[Datum]]-1,tblGem[Plaats],tblGem[[#This Row],[Plaats]])</f>
        <v>3</v>
      </c>
      <c r="G2849" s="59" t="str">
        <f>INDEX(tblGemProv[Grootte],MATCH(tblGem[[#This Row],[Plaats]],tblGemProv[Gemeentenaam],0))</f>
        <v>Klein</v>
      </c>
      <c r="H2849" s="59" t="str">
        <f>INDEX(tblGemProv[Provincie],MATCH(tblGem[[#This Row],[Plaats]],tblGemProv[Gemeentenaam],0))</f>
        <v>Overijssel</v>
      </c>
      <c r="I2849" s="68">
        <f>INDEX(tblGemProv[InwonerAantal],MATCH(tblGem[[#This Row],[Plaats]],tblGemProv[Gemeentenaam],0))</f>
        <v>22468</v>
      </c>
      <c r="J2849" s="69">
        <f>tblGem[[#This Row],[Aantal]]/INDEX($N$5:$N$16,MATCH(tblGem[[#This Row],[Prov]],$M$5:$M$16,0))*100000</f>
        <v>2.8658246931613607</v>
      </c>
      <c r="K2849" s="69">
        <f>tblGem[[#This Row],[Aantal]]/tblGem[[#This Row],[Inwoners]]*100000</f>
        <v>146.87555634680436</v>
      </c>
    </row>
    <row r="2850" spans="2:11" x14ac:dyDescent="0.3">
      <c r="B2850" s="63">
        <v>43916</v>
      </c>
      <c r="C2850" s="66" t="s">
        <v>355</v>
      </c>
      <c r="D2850" s="65">
        <v>24.6</v>
      </c>
      <c r="E2850" s="66">
        <v>11</v>
      </c>
      <c r="F2850" s="79">
        <f>tblGem[[#This Row],[Aantal]]-SUMIFS(tblGem[Aantal],tblGem[Datum],tblGem[[#This Row],[Datum]]-1,tblGem[Plaats],tblGem[[#This Row],[Plaats]])</f>
        <v>2</v>
      </c>
      <c r="G2850" s="59" t="str">
        <f>INDEX(tblGemProv[Grootte],MATCH(tblGem[[#This Row],[Plaats]],tblGemProv[Gemeentenaam],0))</f>
        <v>Klein</v>
      </c>
      <c r="H2850" s="59" t="str">
        <f>INDEX(tblGemProv[Provincie],MATCH(tblGem[[#This Row],[Plaats]],tblGemProv[Gemeentenaam],0))</f>
        <v>Zuid-Holland</v>
      </c>
      <c r="I2850" s="68">
        <f>INDEX(tblGemProv[InwonerAantal],MATCH(tblGem[[#This Row],[Plaats]],tblGemProv[Gemeentenaam],0))</f>
        <v>44586</v>
      </c>
      <c r="J2850" s="69">
        <f>tblGem[[#This Row],[Aantal]]/INDEX($N$5:$N$16,MATCH(tblGem[[#This Row],[Prov]],$M$5:$M$16,0))*100000</f>
        <v>0.30169966621046018</v>
      </c>
      <c r="K2850" s="69">
        <f>tblGem[[#This Row],[Aantal]]/tblGem[[#This Row],[Inwoners]]*100000</f>
        <v>24.671421522450991</v>
      </c>
    </row>
    <row r="2851" spans="2:11" x14ac:dyDescent="0.3">
      <c r="B2851" s="63">
        <v>43916</v>
      </c>
      <c r="C2851" s="66" t="s">
        <v>356</v>
      </c>
      <c r="D2851" s="65">
        <v>43.9</v>
      </c>
      <c r="E2851" s="66">
        <v>56</v>
      </c>
      <c r="F2851" s="79">
        <f>tblGem[[#This Row],[Aantal]]-SUMIFS(tblGem[Aantal],tblGem[Datum],tblGem[[#This Row],[Datum]]-1,tblGem[Plaats],tblGem[[#This Row],[Plaats]])</f>
        <v>9</v>
      </c>
      <c r="G2851" s="59" t="str">
        <f>INDEX(tblGemProv[Grootte],MATCH(tblGem[[#This Row],[Plaats]],tblGemProv[Gemeentenaam],0))</f>
        <v>Groot</v>
      </c>
      <c r="H2851" s="59" t="str">
        <f>INDEX(tblGemProv[Provincie],MATCH(tblGem[[#This Row],[Plaats]],tblGemProv[Gemeentenaam],0))</f>
        <v>Overijssel</v>
      </c>
      <c r="I2851" s="68">
        <f>INDEX(tblGemProv[InwonerAantal],MATCH(tblGem[[#This Row],[Plaats]],tblGemProv[Gemeentenaam],0))</f>
        <v>126116</v>
      </c>
      <c r="J2851" s="69">
        <f>tblGem[[#This Row],[Aantal]]/INDEX($N$5:$N$16,MATCH(tblGem[[#This Row],[Prov]],$M$5:$M$16,0))*100000</f>
        <v>4.8632176611223086</v>
      </c>
      <c r="K2851" s="69">
        <f>tblGem[[#This Row],[Aantal]]/tblGem[[#This Row],[Inwoners]]*100000</f>
        <v>44.403564971930606</v>
      </c>
    </row>
    <row r="2852" spans="2:11" x14ac:dyDescent="0.3">
      <c r="B2852" s="63">
        <v>43916</v>
      </c>
      <c r="C2852" s="64" t="s">
        <v>359</v>
      </c>
      <c r="D2852" s="65"/>
      <c r="E2852" s="66">
        <v>237</v>
      </c>
      <c r="F2852" s="79">
        <f>tblGem[[#This Row],[Aantal]]-SUMIFS(tblGem[Aantal],tblGem[Datum],tblGem[[#This Row],[Datum]]-1,tblGem[Plaats],tblGem[[#This Row],[Plaats]])</f>
        <v>24</v>
      </c>
      <c r="G2852" s="59" t="e">
        <f>INDEX(tblGemProv[Grootte],MATCH(tblGem[[#This Row],[Plaats]],tblGemProv[Gemeentenaam],0))</f>
        <v>#N/A</v>
      </c>
      <c r="H2852" s="59" t="e">
        <f>INDEX(tblGemProv[Provincie],MATCH(tblGem[[#This Row],[Plaats]],tblGemProv[Gemeentenaam],0))</f>
        <v>#N/A</v>
      </c>
      <c r="I2852" s="68" t="e">
        <f>INDEX(tblGemProv[InwonerAantal],MATCH(tblGem[[#This Row],[Plaats]],tblGemProv[Gemeentenaam],0))</f>
        <v>#N/A</v>
      </c>
      <c r="J2852" s="69" t="e">
        <f>tblGem[[#This Row],[Aantal]]/INDEX($N$5:$N$16,MATCH(tblGem[[#This Row],[Prov]],$M$5:$M$16,0))*100000</f>
        <v>#N/A</v>
      </c>
      <c r="K2852" s="69" t="e">
        <f>tblGem[[#This Row],[Aantal]]/tblGem[[#This Row],[Inwoners]]*100000</f>
        <v>#N/A</v>
      </c>
    </row>
    <row r="2853" spans="2:11" x14ac:dyDescent="0.3">
      <c r="B2853" s="63">
        <v>43917</v>
      </c>
      <c r="C2853" s="78" t="s">
        <v>3</v>
      </c>
      <c r="D2853" s="65">
        <v>69.599999999999994</v>
      </c>
      <c r="E2853" s="66">
        <v>108</v>
      </c>
      <c r="F2853" s="79">
        <f>tblGem[[#This Row],[Aantal]]-SUMIFS(tblGem[Aantal],tblGem[Datum],tblGem[[#This Row],[Datum]]-1,tblGem[Plaats],tblGem[[#This Row],[Plaats]])</f>
        <v>21</v>
      </c>
      <c r="G2853" s="59" t="str">
        <f>INDEX(tblGemProv[Grootte],MATCH(tblGem[[#This Row],[Plaats]],tblGemProv[Gemeentenaam],0))</f>
        <v>Groot</v>
      </c>
      <c r="H2853" s="59" t="str">
        <f>INDEX(tblGemProv[Provincie],MATCH(tblGem[[#This Row],[Plaats]],tblGemProv[Gemeentenaam],0))</f>
        <v>Noord-Brabant</v>
      </c>
      <c r="I2853" s="68">
        <f>INDEX(tblGemProv[InwonerAantal],MATCH(tblGem[[#This Row],[Plaats]],tblGemProv[Gemeentenaam],0))</f>
        <v>153434</v>
      </c>
      <c r="J2853" s="69">
        <f>tblGem[[#This Row],[Aantal]]/INDEX($N$5:$N$16,MATCH(tblGem[[#This Row],[Prov]],$M$5:$M$16,0))*100000</f>
        <v>4.2716686324252873</v>
      </c>
      <c r="K2853" s="69">
        <f>tblGem[[#This Row],[Aantal]]/tblGem[[#This Row],[Inwoners]]*100000</f>
        <v>70.388570981659868</v>
      </c>
    </row>
    <row r="2854" spans="2:11" x14ac:dyDescent="0.3">
      <c r="B2854" s="63">
        <v>43917</v>
      </c>
      <c r="C2854" s="78" t="s">
        <v>4</v>
      </c>
      <c r="D2854" s="65">
        <v>11.8</v>
      </c>
      <c r="E2854" s="66">
        <v>3</v>
      </c>
      <c r="F2854" s="79">
        <f>tblGem[[#This Row],[Aantal]]-SUMIFS(tblGem[Aantal],tblGem[Datum],tblGem[[#This Row],[Datum]]-1,tblGem[Plaats],tblGem[[#This Row],[Plaats]])</f>
        <v>0</v>
      </c>
      <c r="G2854" s="59" t="str">
        <f>INDEX(tblGemProv[Grootte],MATCH(tblGem[[#This Row],[Plaats]],tblGemProv[Gemeentenaam],0))</f>
        <v>Klein</v>
      </c>
      <c r="H2854" s="59" t="str">
        <f>INDEX(tblGemProv[Provincie],MATCH(tblGem[[#This Row],[Plaats]],tblGemProv[Gemeentenaam],0))</f>
        <v>Drenthe</v>
      </c>
      <c r="I2854" s="68">
        <f>INDEX(tblGemProv[InwonerAantal],MATCH(tblGem[[#This Row],[Plaats]],tblGemProv[Gemeentenaam],0))</f>
        <v>25390</v>
      </c>
      <c r="J2854" s="69">
        <f>tblGem[[#This Row],[Aantal]]/INDEX($N$5:$N$16,MATCH(tblGem[[#This Row],[Prov]],$M$5:$M$16,0))*100000</f>
        <v>0.60963218857955703</v>
      </c>
      <c r="K2854" s="69">
        <f>tblGem[[#This Row],[Aantal]]/tblGem[[#This Row],[Inwoners]]*100000</f>
        <v>11.815675462780622</v>
      </c>
    </row>
    <row r="2855" spans="2:11" x14ac:dyDescent="0.3">
      <c r="B2855" s="63">
        <v>43917</v>
      </c>
      <c r="C2855" s="66" t="s">
        <v>5</v>
      </c>
      <c r="D2855" s="65">
        <v>37.700000000000003</v>
      </c>
      <c r="E2855" s="66">
        <v>12</v>
      </c>
      <c r="F2855" s="79">
        <f>tblGem[[#This Row],[Aantal]]-SUMIFS(tblGem[Aantal],tblGem[Datum],tblGem[[#This Row],[Datum]]-1,tblGem[Plaats],tblGem[[#This Row],[Plaats]])</f>
        <v>1</v>
      </c>
      <c r="G2855" s="59" t="str">
        <f>INDEX(tblGemProv[Grootte],MATCH(tblGem[[#This Row],[Plaats]],tblGemProv[Gemeentenaam],0))</f>
        <v>Klein</v>
      </c>
      <c r="H2855" s="59" t="str">
        <f>INDEX(tblGemProv[Provincie],MATCH(tblGem[[#This Row],[Plaats]],tblGemProv[Gemeentenaam],0))</f>
        <v>Noord-Holland</v>
      </c>
      <c r="I2855" s="68">
        <f>INDEX(tblGemProv[InwonerAantal],MATCH(tblGem[[#This Row],[Plaats]],tblGemProv[Gemeentenaam],0))</f>
        <v>31499</v>
      </c>
      <c r="J2855" s="69">
        <f>tblGem[[#This Row],[Aantal]]/INDEX($N$5:$N$16,MATCH(tblGem[[#This Row],[Prov]],$M$5:$M$16,0))*100000</f>
        <v>0.42385123951762899</v>
      </c>
      <c r="K2855" s="69">
        <f>tblGem[[#This Row],[Aantal]]/tblGem[[#This Row],[Inwoners]]*100000</f>
        <v>38.096447506270039</v>
      </c>
    </row>
    <row r="2856" spans="2:11" x14ac:dyDescent="0.3">
      <c r="B2856" s="63">
        <v>43917</v>
      </c>
      <c r="C2856" s="66" t="s">
        <v>6</v>
      </c>
      <c r="D2856" s="65">
        <v>11.1</v>
      </c>
      <c r="E2856" s="66">
        <v>3</v>
      </c>
      <c r="F2856" s="79">
        <f>tblGem[[#This Row],[Aantal]]-SUMIFS(tblGem[Aantal],tblGem[Datum],tblGem[[#This Row],[Datum]]-1,tblGem[Plaats],tblGem[[#This Row],[Plaats]])</f>
        <v>1</v>
      </c>
      <c r="G2856" s="59" t="str">
        <f>INDEX(tblGemProv[Grootte],MATCH(tblGem[[#This Row],[Plaats]],tblGemProv[Gemeentenaam],0))</f>
        <v>Klein</v>
      </c>
      <c r="H2856" s="59" t="str">
        <f>INDEX(tblGemProv[Provincie],MATCH(tblGem[[#This Row],[Plaats]],tblGemProv[Gemeentenaam],0))</f>
        <v>Gelderland</v>
      </c>
      <c r="I2856" s="68">
        <f>INDEX(tblGemProv[InwonerAantal],MATCH(tblGem[[#This Row],[Plaats]],tblGemProv[Gemeentenaam],0))</f>
        <v>26962</v>
      </c>
      <c r="J2856" s="69">
        <f>tblGem[[#This Row],[Aantal]]/INDEX($N$5:$N$16,MATCH(tblGem[[#This Row],[Prov]],$M$5:$M$16,0))*100000</f>
        <v>0.14562378677182647</v>
      </c>
      <c r="K2856" s="69">
        <f>tblGem[[#This Row],[Aantal]]/tblGem[[#This Row],[Inwoners]]*100000</f>
        <v>11.126771011052593</v>
      </c>
    </row>
    <row r="2857" spans="2:11" x14ac:dyDescent="0.3">
      <c r="B2857" s="63">
        <v>43917</v>
      </c>
      <c r="C2857" s="66" t="s">
        <v>7</v>
      </c>
      <c r="D2857" s="65">
        <v>7.2</v>
      </c>
      <c r="E2857" s="66">
        <v>2</v>
      </c>
      <c r="F2857" s="79">
        <f>tblGem[[#This Row],[Aantal]]-SUMIFS(tblGem[Aantal],tblGem[Datum],tblGem[[#This Row],[Datum]]-1,tblGem[Plaats],tblGem[[#This Row],[Plaats]])</f>
        <v>1</v>
      </c>
      <c r="G2857" s="59" t="str">
        <f>INDEX(tblGemProv[Grootte],MATCH(tblGem[[#This Row],[Plaats]],tblGemProv[Gemeentenaam],0))</f>
        <v>Klein</v>
      </c>
      <c r="H2857" s="59" t="str">
        <f>INDEX(tblGemProv[Provincie],MATCH(tblGem[[#This Row],[Plaats]],tblGemProv[Gemeentenaam],0))</f>
        <v>Friesland</v>
      </c>
      <c r="I2857" s="68">
        <f>INDEX(tblGemProv[InwonerAantal],MATCH(tblGem[[#This Row],[Plaats]],tblGemProv[Gemeentenaam],0))</f>
        <v>27935</v>
      </c>
      <c r="J2857" s="69">
        <f>tblGem[[#This Row],[Aantal]]/INDEX($N$5:$N$16,MATCH(tblGem[[#This Row],[Prov]],$M$5:$M$16,0))*100000</f>
        <v>0.30899102072093787</v>
      </c>
      <c r="K2857" s="69">
        <f>tblGem[[#This Row],[Aantal]]/tblGem[[#This Row],[Inwoners]]*100000</f>
        <v>7.1594773581528557</v>
      </c>
    </row>
    <row r="2858" spans="2:11" x14ac:dyDescent="0.3">
      <c r="B2858" s="63">
        <v>43917</v>
      </c>
      <c r="C2858" s="66" t="s">
        <v>8</v>
      </c>
      <c r="D2858" s="65">
        <v>29.8</v>
      </c>
      <c r="E2858" s="66">
        <v>6</v>
      </c>
      <c r="F2858" s="79">
        <f>tblGem[[#This Row],[Aantal]]-SUMIFS(tblGem[Aantal],tblGem[Datum],tblGem[[#This Row],[Datum]]-1,tblGem[Plaats],tblGem[[#This Row],[Plaats]])</f>
        <v>0</v>
      </c>
      <c r="G2858" s="59" t="str">
        <f>INDEX(tblGemProv[Grootte],MATCH(tblGem[[#This Row],[Plaats]],tblGemProv[Gemeentenaam],0))</f>
        <v>Klein</v>
      </c>
      <c r="H2858" s="59" t="str">
        <f>INDEX(tblGemProv[Provincie],MATCH(tblGem[[#This Row],[Plaats]],tblGemProv[Gemeentenaam],0))</f>
        <v>Zuid-Holland</v>
      </c>
      <c r="I2858" s="68">
        <f>INDEX(tblGemProv[InwonerAantal],MATCH(tblGem[[#This Row],[Plaats]],tblGemProv[Gemeentenaam],0))</f>
        <v>20014</v>
      </c>
      <c r="J2858" s="69">
        <f>tblGem[[#This Row],[Aantal]]/INDEX($N$5:$N$16,MATCH(tblGem[[#This Row],[Prov]],$M$5:$M$16,0))*100000</f>
        <v>0.16456345429661468</v>
      </c>
      <c r="K2858" s="69">
        <f>tblGem[[#This Row],[Aantal]]/tblGem[[#This Row],[Inwoners]]*100000</f>
        <v>29.979014689717197</v>
      </c>
    </row>
    <row r="2859" spans="2:11" x14ac:dyDescent="0.3">
      <c r="B2859" s="63">
        <v>43917</v>
      </c>
      <c r="C2859" s="66" t="s">
        <v>9</v>
      </c>
      <c r="D2859" s="65">
        <v>82.1</v>
      </c>
      <c r="E2859" s="66">
        <v>21</v>
      </c>
      <c r="F2859" s="79">
        <f>tblGem[[#This Row],[Aantal]]-SUMIFS(tblGem[Aantal],tblGem[Datum],tblGem[[#This Row],[Datum]]-1,tblGem[Plaats],tblGem[[#This Row],[Plaats]])</f>
        <v>2</v>
      </c>
      <c r="G2859" s="59" t="str">
        <f>INDEX(tblGemProv[Grootte],MATCH(tblGem[[#This Row],[Plaats]],tblGemProv[Gemeentenaam],0))</f>
        <v>Klein</v>
      </c>
      <c r="H2859" s="59" t="str">
        <f>INDEX(tblGemProv[Provincie],MATCH(tblGem[[#This Row],[Plaats]],tblGemProv[Gemeentenaam],0))</f>
        <v>Zuid-Holland</v>
      </c>
      <c r="I2859" s="68">
        <f>INDEX(tblGemProv[InwonerAantal],MATCH(tblGem[[#This Row],[Plaats]],tblGemProv[Gemeentenaam],0))</f>
        <v>25218</v>
      </c>
      <c r="J2859" s="69">
        <f>tblGem[[#This Row],[Aantal]]/INDEX($N$5:$N$16,MATCH(tblGem[[#This Row],[Prov]],$M$5:$M$16,0))*100000</f>
        <v>0.57597209003815131</v>
      </c>
      <c r="K2859" s="69">
        <f>tblGem[[#This Row],[Aantal]]/tblGem[[#This Row],[Inwoners]]*100000</f>
        <v>83.273852010468715</v>
      </c>
    </row>
    <row r="2860" spans="2:11" x14ac:dyDescent="0.3">
      <c r="B2860" s="63">
        <v>43917</v>
      </c>
      <c r="C2860" s="66" t="s">
        <v>10</v>
      </c>
      <c r="D2860" s="65">
        <v>32.9</v>
      </c>
      <c r="E2860" s="66">
        <v>36</v>
      </c>
      <c r="F2860" s="79">
        <f>tblGem[[#This Row],[Aantal]]-SUMIFS(tblGem[Aantal],tblGem[Datum],tblGem[[#This Row],[Datum]]-1,tblGem[Plaats],tblGem[[#This Row],[Plaats]])</f>
        <v>7</v>
      </c>
      <c r="G2860" s="59" t="str">
        <f>INDEX(tblGemProv[Grootte],MATCH(tblGem[[#This Row],[Plaats]],tblGemProv[Gemeentenaam],0))</f>
        <v>Groot</v>
      </c>
      <c r="H2860" s="59" t="str">
        <f>INDEX(tblGemProv[Provincie],MATCH(tblGem[[#This Row],[Plaats]],tblGemProv[Gemeentenaam],0))</f>
        <v>Noord-Holland</v>
      </c>
      <c r="I2860" s="68">
        <f>INDEX(tblGemProv[InwonerAantal],MATCH(tblGem[[#This Row],[Plaats]],tblGemProv[Gemeentenaam],0))</f>
        <v>108470</v>
      </c>
      <c r="J2860" s="69">
        <f>tblGem[[#This Row],[Aantal]]/INDEX($N$5:$N$16,MATCH(tblGem[[#This Row],[Prov]],$M$5:$M$16,0))*100000</f>
        <v>1.2715537185528871</v>
      </c>
      <c r="K2860" s="69">
        <f>tblGem[[#This Row],[Aantal]]/tblGem[[#This Row],[Inwoners]]*100000</f>
        <v>33.18890015672536</v>
      </c>
    </row>
    <row r="2861" spans="2:11" x14ac:dyDescent="0.3">
      <c r="B2861" s="63">
        <v>43917</v>
      </c>
      <c r="C2861" s="66" t="s">
        <v>11</v>
      </c>
      <c r="D2861" s="65">
        <v>19.2</v>
      </c>
      <c r="E2861" s="66">
        <v>14</v>
      </c>
      <c r="F2861" s="79">
        <f>tblGem[[#This Row],[Aantal]]-SUMIFS(tblGem[Aantal],tblGem[Datum],tblGem[[#This Row],[Datum]]-1,tblGem[Plaats],tblGem[[#This Row],[Plaats]])</f>
        <v>2</v>
      </c>
      <c r="G2861" s="59" t="str">
        <f>INDEX(tblGemProv[Grootte],MATCH(tblGem[[#This Row],[Plaats]],tblGemProv[Gemeentenaam],0))</f>
        <v>Middelgroot</v>
      </c>
      <c r="H2861" s="59" t="str">
        <f>INDEX(tblGemProv[Provincie],MATCH(tblGem[[#This Row],[Plaats]],tblGemProv[Gemeentenaam],0))</f>
        <v>Overijssel</v>
      </c>
      <c r="I2861" s="68">
        <f>INDEX(tblGemProv[InwonerAantal],MATCH(tblGem[[#This Row],[Plaats]],tblGemProv[Gemeentenaam],0))</f>
        <v>72629</v>
      </c>
      <c r="J2861" s="69">
        <f>tblGem[[#This Row],[Aantal]]/INDEX($N$5:$N$16,MATCH(tblGem[[#This Row],[Prov]],$M$5:$M$16,0))*100000</f>
        <v>1.2158044152805771</v>
      </c>
      <c r="K2861" s="69">
        <f>tblGem[[#This Row],[Aantal]]/tblGem[[#This Row],[Inwoners]]*100000</f>
        <v>19.276046758181995</v>
      </c>
    </row>
    <row r="2862" spans="2:11" x14ac:dyDescent="0.3">
      <c r="B2862" s="63">
        <v>43917</v>
      </c>
      <c r="C2862" s="66" t="s">
        <v>12</v>
      </c>
      <c r="D2862" s="65">
        <v>18.399999999999999</v>
      </c>
      <c r="E2862" s="66">
        <v>39</v>
      </c>
      <c r="F2862" s="79">
        <f>tblGem[[#This Row],[Aantal]]-SUMIFS(tblGem[Aantal],tblGem[Datum],tblGem[[#This Row],[Datum]]-1,tblGem[Plaats],tblGem[[#This Row],[Plaats]])</f>
        <v>7</v>
      </c>
      <c r="G2862" s="59" t="str">
        <f>INDEX(tblGemProv[Grootte],MATCH(tblGem[[#This Row],[Plaats]],tblGemProv[Gemeentenaam],0))</f>
        <v>Groot</v>
      </c>
      <c r="H2862" s="59" t="str">
        <f>INDEX(tblGemProv[Provincie],MATCH(tblGem[[#This Row],[Plaats]],tblGemProv[Gemeentenaam],0))</f>
        <v>Flevoland</v>
      </c>
      <c r="I2862" s="68">
        <f>INDEX(tblGemProv[InwonerAantal],MATCH(tblGem[[#This Row],[Plaats]],tblGemProv[Gemeentenaam],0))</f>
        <v>203990</v>
      </c>
      <c r="J2862" s="69">
        <f>tblGem[[#This Row],[Aantal]]/INDEX($N$5:$N$16,MATCH(tblGem[[#This Row],[Prov]],$M$5:$M$16,0))*100000</f>
        <v>9.4736075011538379</v>
      </c>
      <c r="K2862" s="69">
        <f>tblGem[[#This Row],[Aantal]]/tblGem[[#This Row],[Inwoners]]*100000</f>
        <v>19.118584244325703</v>
      </c>
    </row>
    <row r="2863" spans="2:11" x14ac:dyDescent="0.3">
      <c r="B2863" s="63">
        <v>43917</v>
      </c>
      <c r="C2863" s="66" t="s">
        <v>13</v>
      </c>
      <c r="D2863" s="65">
        <v>28.6</v>
      </c>
      <c r="E2863" s="66">
        <v>32</v>
      </c>
      <c r="F2863" s="79">
        <f>tblGem[[#This Row],[Aantal]]-SUMIFS(tblGem[Aantal],tblGem[Datum],tblGem[[#This Row],[Datum]]-1,tblGem[Plaats],tblGem[[#This Row],[Plaats]])</f>
        <v>2</v>
      </c>
      <c r="G2863" s="59" t="str">
        <f>INDEX(tblGemProv[Grootte],MATCH(tblGem[[#This Row],[Plaats]],tblGemProv[Gemeentenaam],0))</f>
        <v>Groot</v>
      </c>
      <c r="H2863" s="59" t="str">
        <f>INDEX(tblGemProv[Provincie],MATCH(tblGem[[#This Row],[Plaats]],tblGemProv[Gemeentenaam],0))</f>
        <v>Zuid-Holland</v>
      </c>
      <c r="I2863" s="68">
        <f>INDEX(tblGemProv[InwonerAantal],MATCH(tblGem[[#This Row],[Plaats]],tblGemProv[Gemeentenaam],0))</f>
        <v>109682</v>
      </c>
      <c r="J2863" s="69">
        <f>tblGem[[#This Row],[Aantal]]/INDEX($N$5:$N$16,MATCH(tblGem[[#This Row],[Prov]],$M$5:$M$16,0))*100000</f>
        <v>0.87767175624861149</v>
      </c>
      <c r="K2863" s="69">
        <f>tblGem[[#This Row],[Aantal]]/tblGem[[#This Row],[Inwoners]]*100000</f>
        <v>29.17525209241261</v>
      </c>
    </row>
    <row r="2864" spans="2:11" x14ac:dyDescent="0.3">
      <c r="B2864" s="63">
        <v>43917</v>
      </c>
      <c r="C2864" s="66" t="s">
        <v>14</v>
      </c>
      <c r="D2864" s="65">
        <v>186</v>
      </c>
      <c r="E2864" s="66">
        <v>19</v>
      </c>
      <c r="F2864" s="79">
        <f>tblGem[[#This Row],[Aantal]]-SUMIFS(tblGem[Aantal],tblGem[Datum],tblGem[[#This Row],[Datum]]-1,tblGem[Plaats],tblGem[[#This Row],[Plaats]])</f>
        <v>0</v>
      </c>
      <c r="G2864" s="59" t="str">
        <f>INDEX(tblGemProv[Grootte],MATCH(tblGem[[#This Row],[Plaats]],tblGemProv[Gemeentenaam],0))</f>
        <v>Klein</v>
      </c>
      <c r="H2864" s="59" t="str">
        <f>INDEX(tblGemProv[Provincie],MATCH(tblGem[[#This Row],[Plaats]],tblGemProv[Gemeentenaam],0))</f>
        <v>Noord-Brabant</v>
      </c>
      <c r="I2864" s="68">
        <f>INDEX(tblGemProv[InwonerAantal],MATCH(tblGem[[#This Row],[Plaats]],tblGemProv[Gemeentenaam],0))</f>
        <v>10083</v>
      </c>
      <c r="J2864" s="69">
        <f>tblGem[[#This Row],[Aantal]]/INDEX($N$5:$N$16,MATCH(tblGem[[#This Row],[Prov]],$M$5:$M$16,0))*100000</f>
        <v>0.75149725940815237</v>
      </c>
      <c r="K2864" s="69">
        <f>tblGem[[#This Row],[Aantal]]/tblGem[[#This Row],[Inwoners]]*100000</f>
        <v>188.43598135475551</v>
      </c>
    </row>
    <row r="2865" spans="2:11" x14ac:dyDescent="0.3">
      <c r="B2865" s="63">
        <v>43917</v>
      </c>
      <c r="C2865" s="66" t="s">
        <v>15</v>
      </c>
      <c r="D2865" s="65">
        <v>69.7</v>
      </c>
      <c r="E2865" s="66">
        <v>39</v>
      </c>
      <c r="F2865" s="79">
        <f>tblGem[[#This Row],[Aantal]]-SUMIFS(tblGem[Aantal],tblGem[Datum],tblGem[[#This Row],[Datum]]-1,tblGem[Plaats],tblGem[[#This Row],[Plaats]])</f>
        <v>4</v>
      </c>
      <c r="G2865" s="59" t="str">
        <f>INDEX(tblGemProv[Grootte],MATCH(tblGem[[#This Row],[Plaats]],tblGemProv[Gemeentenaam],0))</f>
        <v>Middelgroot</v>
      </c>
      <c r="H2865" s="59" t="str">
        <f>INDEX(tblGemProv[Provincie],MATCH(tblGem[[#This Row],[Plaats]],tblGemProv[Gemeentenaam],0))</f>
        <v>Noord-Brabant</v>
      </c>
      <c r="I2865" s="68">
        <f>INDEX(tblGemProv[InwonerAantal],MATCH(tblGem[[#This Row],[Plaats]],tblGemProv[Gemeentenaam],0))</f>
        <v>54766</v>
      </c>
      <c r="J2865" s="69">
        <f>tblGem[[#This Row],[Aantal]]/INDEX($N$5:$N$16,MATCH(tblGem[[#This Row],[Prov]],$M$5:$M$16,0))*100000</f>
        <v>1.542547006153576</v>
      </c>
      <c r="K2865" s="69">
        <f>tblGem[[#This Row],[Aantal]]/tblGem[[#This Row],[Inwoners]]*100000</f>
        <v>71.21206588029068</v>
      </c>
    </row>
    <row r="2866" spans="2:11" x14ac:dyDescent="0.3">
      <c r="B2866" s="63">
        <v>43917</v>
      </c>
      <c r="C2866" s="66" t="s">
        <v>16</v>
      </c>
      <c r="D2866" s="65">
        <v>0</v>
      </c>
      <c r="E2866" s="66">
        <v>0</v>
      </c>
      <c r="F2866" s="79">
        <f>tblGem[[#This Row],[Aantal]]-SUMIFS(tblGem[Aantal],tblGem[Datum],tblGem[[#This Row],[Datum]]-1,tblGem[Plaats],tblGem[[#This Row],[Plaats]])</f>
        <v>0</v>
      </c>
      <c r="G2866" s="59" t="str">
        <f>INDEX(tblGemProv[Grootte],MATCH(tblGem[[#This Row],[Plaats]],tblGemProv[Gemeentenaam],0))</f>
        <v>Klein</v>
      </c>
      <c r="H2866" s="59" t="str">
        <f>INDEX(tblGemProv[Provincie],MATCH(tblGem[[#This Row],[Plaats]],tblGemProv[Gemeentenaam],0))</f>
        <v>Friesland</v>
      </c>
      <c r="I2866" s="68">
        <f>INDEX(tblGemProv[InwonerAantal],MATCH(tblGem[[#This Row],[Plaats]],tblGemProv[Gemeentenaam],0))</f>
        <v>3654</v>
      </c>
      <c r="J2866" s="69">
        <f>tblGem[[#This Row],[Aantal]]/INDEX($N$5:$N$16,MATCH(tblGem[[#This Row],[Prov]],$M$5:$M$16,0))*100000</f>
        <v>0</v>
      </c>
      <c r="K2866" s="69">
        <f>tblGem[[#This Row],[Aantal]]/tblGem[[#This Row],[Inwoners]]*100000</f>
        <v>0</v>
      </c>
    </row>
    <row r="2867" spans="2:11" x14ac:dyDescent="0.3">
      <c r="B2867" s="63">
        <v>43917</v>
      </c>
      <c r="C2867" s="66" t="s">
        <v>17</v>
      </c>
      <c r="D2867" s="65">
        <v>37.5</v>
      </c>
      <c r="E2867" s="66">
        <v>59</v>
      </c>
      <c r="F2867" s="79">
        <f>tblGem[[#This Row],[Aantal]]-SUMIFS(tblGem[Aantal],tblGem[Datum],tblGem[[#This Row],[Datum]]-1,tblGem[Plaats],tblGem[[#This Row],[Plaats]])</f>
        <v>5</v>
      </c>
      <c r="G2867" s="59" t="str">
        <f>INDEX(tblGemProv[Grootte],MATCH(tblGem[[#This Row],[Plaats]],tblGemProv[Gemeentenaam],0))</f>
        <v>Groot</v>
      </c>
      <c r="H2867" s="59" t="str">
        <f>INDEX(tblGemProv[Provincie],MATCH(tblGem[[#This Row],[Plaats]],tblGemProv[Gemeentenaam],0))</f>
        <v>Utrecht</v>
      </c>
      <c r="I2867" s="68">
        <f>INDEX(tblGemProv[InwonerAantal],MATCH(tblGem[[#This Row],[Plaats]],tblGemProv[Gemeentenaam],0))</f>
        <v>155226</v>
      </c>
      <c r="J2867" s="69">
        <f>tblGem[[#This Row],[Aantal]]/INDEX($N$5:$N$16,MATCH(tblGem[[#This Row],[Prov]],$M$5:$M$16,0))*100000</f>
        <v>4.4343631578077112</v>
      </c>
      <c r="K2867" s="69">
        <f>tblGem[[#This Row],[Aantal]]/tblGem[[#This Row],[Inwoners]]*100000</f>
        <v>38.009096414260497</v>
      </c>
    </row>
    <row r="2868" spans="2:11" x14ac:dyDescent="0.3">
      <c r="B2868" s="63">
        <v>43917</v>
      </c>
      <c r="C2868" s="66" t="s">
        <v>18</v>
      </c>
      <c r="D2868" s="65">
        <v>56.7</v>
      </c>
      <c r="E2868" s="66">
        <v>52</v>
      </c>
      <c r="F2868" s="79">
        <f>tblGem[[#This Row],[Aantal]]-SUMIFS(tblGem[Aantal],tblGem[Datum],tblGem[[#This Row],[Datum]]-1,tblGem[Plaats],tblGem[[#This Row],[Plaats]])</f>
        <v>6</v>
      </c>
      <c r="G2868" s="59" t="str">
        <f>INDEX(tblGemProv[Grootte],MATCH(tblGem[[#This Row],[Plaats]],tblGemProv[Gemeentenaam],0))</f>
        <v>Middelgroot</v>
      </c>
      <c r="H2868" s="59" t="str">
        <f>INDEX(tblGemProv[Provincie],MATCH(tblGem[[#This Row],[Plaats]],tblGemProv[Gemeentenaam],0))</f>
        <v>Noord-Holland</v>
      </c>
      <c r="I2868" s="68">
        <f>INDEX(tblGemProv[InwonerAantal],MATCH(tblGem[[#This Row],[Plaats]],tblGemProv[Gemeentenaam],0))</f>
        <v>89870</v>
      </c>
      <c r="J2868" s="69">
        <f>tblGem[[#This Row],[Aantal]]/INDEX($N$5:$N$16,MATCH(tblGem[[#This Row],[Prov]],$M$5:$M$16,0))*100000</f>
        <v>1.8366887045763927</v>
      </c>
      <c r="K2868" s="69">
        <f>tblGem[[#This Row],[Aantal]]/tblGem[[#This Row],[Inwoners]]*100000</f>
        <v>57.861355290975851</v>
      </c>
    </row>
    <row r="2869" spans="2:11" x14ac:dyDescent="0.3">
      <c r="B2869" s="63">
        <v>43917</v>
      </c>
      <c r="C2869" s="66" t="s">
        <v>19</v>
      </c>
      <c r="D2869" s="65">
        <v>47.1</v>
      </c>
      <c r="E2869" s="66">
        <v>411</v>
      </c>
      <c r="F2869" s="79">
        <f>tblGem[[#This Row],[Aantal]]-SUMIFS(tblGem[Aantal],tblGem[Datum],tblGem[[#This Row],[Datum]]-1,tblGem[Plaats],tblGem[[#This Row],[Plaats]])</f>
        <v>60</v>
      </c>
      <c r="G2869" s="59" t="str">
        <f>INDEX(tblGemProv[Grootte],MATCH(tblGem[[#This Row],[Plaats]],tblGemProv[Gemeentenaam],0))</f>
        <v>Groot</v>
      </c>
      <c r="H2869" s="59" t="str">
        <f>INDEX(tblGemProv[Provincie],MATCH(tblGem[[#This Row],[Plaats]],tblGemProv[Gemeentenaam],0))</f>
        <v>Noord-Holland</v>
      </c>
      <c r="I2869" s="68">
        <f>INDEX(tblGemProv[InwonerAantal],MATCH(tblGem[[#This Row],[Plaats]],tblGemProv[Gemeentenaam],0))</f>
        <v>854047</v>
      </c>
      <c r="J2869" s="69">
        <f>tblGem[[#This Row],[Aantal]]/INDEX($N$5:$N$16,MATCH(tblGem[[#This Row],[Prov]],$M$5:$M$16,0))*100000</f>
        <v>14.516904953478795</v>
      </c>
      <c r="K2869" s="69">
        <f>tblGem[[#This Row],[Aantal]]/tblGem[[#This Row],[Inwoners]]*100000</f>
        <v>48.123815199866051</v>
      </c>
    </row>
    <row r="2870" spans="2:11" x14ac:dyDescent="0.3">
      <c r="B2870" s="63">
        <v>43917</v>
      </c>
      <c r="C2870" s="66" t="s">
        <v>20</v>
      </c>
      <c r="D2870" s="65">
        <v>29.9</v>
      </c>
      <c r="E2870" s="66">
        <v>49</v>
      </c>
      <c r="F2870" s="79">
        <f>tblGem[[#This Row],[Aantal]]-SUMIFS(tblGem[Aantal],tblGem[Datum],tblGem[[#This Row],[Datum]]-1,tblGem[Plaats],tblGem[[#This Row],[Plaats]])</f>
        <v>10</v>
      </c>
      <c r="G2870" s="59" t="str">
        <f>INDEX(tblGemProv[Grootte],MATCH(tblGem[[#This Row],[Plaats]],tblGemProv[Gemeentenaam],0))</f>
        <v>Groot</v>
      </c>
      <c r="H2870" s="59" t="str">
        <f>INDEX(tblGemProv[Provincie],MATCH(tblGem[[#This Row],[Plaats]],tblGemProv[Gemeentenaam],0))</f>
        <v>Gelderland</v>
      </c>
      <c r="I2870" s="68">
        <f>INDEX(tblGemProv[InwonerAantal],MATCH(tblGem[[#This Row],[Plaats]],tblGemProv[Gemeentenaam],0))</f>
        <v>161156</v>
      </c>
      <c r="J2870" s="69">
        <f>tblGem[[#This Row],[Aantal]]/INDEX($N$5:$N$16,MATCH(tblGem[[#This Row],[Prov]],$M$5:$M$16,0))*100000</f>
        <v>2.3785218506064987</v>
      </c>
      <c r="K2870" s="69">
        <f>tblGem[[#This Row],[Aantal]]/tblGem[[#This Row],[Inwoners]]*100000</f>
        <v>30.40532155178833</v>
      </c>
    </row>
    <row r="2871" spans="2:11" x14ac:dyDescent="0.3">
      <c r="B2871" s="63">
        <v>43917</v>
      </c>
      <c r="C2871" s="66" t="s">
        <v>21</v>
      </c>
      <c r="D2871" s="65">
        <v>8.6</v>
      </c>
      <c r="E2871" s="66">
        <v>1</v>
      </c>
      <c r="F2871" s="79">
        <f>tblGem[[#This Row],[Aantal]]-SUMIFS(tblGem[Aantal],tblGem[Datum],tblGem[[#This Row],[Datum]]-1,tblGem[Plaats],tblGem[[#This Row],[Plaats]])</f>
        <v>1</v>
      </c>
      <c r="G2871" s="59" t="str">
        <f>INDEX(tblGemProv[Grootte],MATCH(tblGem[[#This Row],[Plaats]],tblGemProv[Gemeentenaam],0))</f>
        <v>Klein</v>
      </c>
      <c r="H2871" s="59" t="str">
        <f>INDEX(tblGemProv[Provincie],MATCH(tblGem[[#This Row],[Plaats]],tblGemProv[Gemeentenaam],0))</f>
        <v>Groningen</v>
      </c>
      <c r="I2871" s="68">
        <f>INDEX(tblGemProv[InwonerAantal],MATCH(tblGem[[#This Row],[Plaats]],tblGemProv[Gemeentenaam],0))</f>
        <v>11801</v>
      </c>
      <c r="J2871" s="69">
        <f>tblGem[[#This Row],[Aantal]]/INDEX($N$5:$N$16,MATCH(tblGem[[#This Row],[Prov]],$M$5:$M$16,0))*100000</f>
        <v>0.17154335844156288</v>
      </c>
      <c r="K2871" s="69">
        <f>tblGem[[#This Row],[Aantal]]/tblGem[[#This Row],[Inwoners]]*100000</f>
        <v>8.4738581476146084</v>
      </c>
    </row>
    <row r="2872" spans="2:11" x14ac:dyDescent="0.3">
      <c r="B2872" s="63">
        <v>43917</v>
      </c>
      <c r="C2872" s="66" t="s">
        <v>22</v>
      </c>
      <c r="D2872" s="65">
        <v>28.5</v>
      </c>
      <c r="E2872" s="66">
        <v>46</v>
      </c>
      <c r="F2872" s="79">
        <f>tblGem[[#This Row],[Aantal]]-SUMIFS(tblGem[Aantal],tblGem[Datum],tblGem[[#This Row],[Datum]]-1,tblGem[Plaats],tblGem[[#This Row],[Plaats]])</f>
        <v>12</v>
      </c>
      <c r="G2872" s="59" t="str">
        <f>INDEX(tblGemProv[Grootte],MATCH(tblGem[[#This Row],[Plaats]],tblGemProv[Gemeentenaam],0))</f>
        <v>Groot</v>
      </c>
      <c r="H2872" s="59" t="str">
        <f>INDEX(tblGemProv[Provincie],MATCH(tblGem[[#This Row],[Plaats]],tblGemProv[Gemeentenaam],0))</f>
        <v>Gelderland</v>
      </c>
      <c r="I2872" s="68">
        <f>INDEX(tblGemProv[InwonerAantal],MATCH(tblGem[[#This Row],[Plaats]],tblGemProv[Gemeentenaam],0))</f>
        <v>157223</v>
      </c>
      <c r="J2872" s="69">
        <f>tblGem[[#This Row],[Aantal]]/INDEX($N$5:$N$16,MATCH(tblGem[[#This Row],[Prov]],$M$5:$M$16,0))*100000</f>
        <v>2.2328980638346723</v>
      </c>
      <c r="K2872" s="69">
        <f>tblGem[[#This Row],[Aantal]]/tblGem[[#This Row],[Inwoners]]*100000</f>
        <v>29.257805791773468</v>
      </c>
    </row>
    <row r="2873" spans="2:11" x14ac:dyDescent="0.3">
      <c r="B2873" s="63">
        <v>43917</v>
      </c>
      <c r="C2873" s="66" t="s">
        <v>23</v>
      </c>
      <c r="D2873" s="65">
        <v>11.7</v>
      </c>
      <c r="E2873" s="66">
        <v>8</v>
      </c>
      <c r="F2873" s="79">
        <f>tblGem[[#This Row],[Aantal]]-SUMIFS(tblGem[Aantal],tblGem[Datum],tblGem[[#This Row],[Datum]]-1,tblGem[Plaats],tblGem[[#This Row],[Plaats]])</f>
        <v>1</v>
      </c>
      <c r="G2873" s="59" t="str">
        <f>INDEX(tblGemProv[Grootte],MATCH(tblGem[[#This Row],[Plaats]],tblGemProv[Gemeentenaam],0))</f>
        <v>Middelgroot</v>
      </c>
      <c r="H2873" s="59" t="str">
        <f>INDEX(tblGemProv[Provincie],MATCH(tblGem[[#This Row],[Plaats]],tblGemProv[Gemeentenaam],0))</f>
        <v>Drenthe</v>
      </c>
      <c r="I2873" s="68">
        <f>INDEX(tblGemProv[InwonerAantal],MATCH(tblGem[[#This Row],[Plaats]],tblGemProv[Gemeentenaam],0))</f>
        <v>67708</v>
      </c>
      <c r="J2873" s="69">
        <f>tblGem[[#This Row],[Aantal]]/INDEX($N$5:$N$16,MATCH(tblGem[[#This Row],[Prov]],$M$5:$M$16,0))*100000</f>
        <v>1.6256858362121518</v>
      </c>
      <c r="K2873" s="69">
        <f>tblGem[[#This Row],[Aantal]]/tblGem[[#This Row],[Inwoners]]*100000</f>
        <v>11.81544278371832</v>
      </c>
    </row>
    <row r="2874" spans="2:11" x14ac:dyDescent="0.3">
      <c r="B2874" s="63">
        <v>43917</v>
      </c>
      <c r="C2874" s="66" t="s">
        <v>24</v>
      </c>
      <c r="D2874" s="65">
        <v>47.8</v>
      </c>
      <c r="E2874" s="66">
        <v>8</v>
      </c>
      <c r="F2874" s="79">
        <f>tblGem[[#This Row],[Aantal]]-SUMIFS(tblGem[Aantal],tblGem[Datum],tblGem[[#This Row],[Datum]]-1,tblGem[Plaats],tblGem[[#This Row],[Plaats]])</f>
        <v>2</v>
      </c>
      <c r="G2874" s="59" t="str">
        <f>INDEX(tblGemProv[Grootte],MATCH(tblGem[[#This Row],[Plaats]],tblGemProv[Gemeentenaam],0))</f>
        <v>Klein</v>
      </c>
      <c r="H2874" s="59" t="str">
        <f>INDEX(tblGemProv[Provincie],MATCH(tblGem[[#This Row],[Plaats]],tblGemProv[Gemeentenaam],0))</f>
        <v>Noord-Brabant</v>
      </c>
      <c r="I2874" s="68">
        <f>INDEX(tblGemProv[InwonerAantal],MATCH(tblGem[[#This Row],[Plaats]],tblGemProv[Gemeentenaam],0))</f>
        <v>16719</v>
      </c>
      <c r="J2874" s="69">
        <f>tblGem[[#This Row],[Aantal]]/INDEX($N$5:$N$16,MATCH(tblGem[[#This Row],[Prov]],$M$5:$M$16,0))*100000</f>
        <v>0.31641989869816944</v>
      </c>
      <c r="K2874" s="69">
        <f>tblGem[[#This Row],[Aantal]]/tblGem[[#This Row],[Inwoners]]*100000</f>
        <v>47.849751779412649</v>
      </c>
    </row>
    <row r="2875" spans="2:11" x14ac:dyDescent="0.3">
      <c r="B2875" s="63">
        <v>43917</v>
      </c>
      <c r="C2875" s="66" t="s">
        <v>25</v>
      </c>
      <c r="D2875" s="65">
        <v>29.2</v>
      </c>
      <c r="E2875" s="66">
        <v>2</v>
      </c>
      <c r="F2875" s="79">
        <f>tblGem[[#This Row],[Aantal]]-SUMIFS(tblGem[Aantal],tblGem[Datum],tblGem[[#This Row],[Datum]]-1,tblGem[Plaats],tblGem[[#This Row],[Plaats]])</f>
        <v>0</v>
      </c>
      <c r="G2875" s="59" t="str">
        <f>INDEX(tblGemProv[Grootte],MATCH(tblGem[[#This Row],[Plaats]],tblGemProv[Gemeentenaam],0))</f>
        <v>Klein</v>
      </c>
      <c r="H2875" s="59" t="str">
        <f>INDEX(tblGemProv[Provincie],MATCH(tblGem[[#This Row],[Plaats]],tblGemProv[Gemeentenaam],0))</f>
        <v>Noord-Brabant</v>
      </c>
      <c r="I2875" s="68">
        <f>INDEX(tblGemProv[InwonerAantal],MATCH(tblGem[[#This Row],[Plaats]],tblGemProv[Gemeentenaam],0))</f>
        <v>6799</v>
      </c>
      <c r="J2875" s="69">
        <f>tblGem[[#This Row],[Aantal]]/INDEX($N$5:$N$16,MATCH(tblGem[[#This Row],[Prov]],$M$5:$M$16,0))*100000</f>
        <v>7.9104974674542361E-2</v>
      </c>
      <c r="K2875" s="69">
        <f>tblGem[[#This Row],[Aantal]]/tblGem[[#This Row],[Inwoners]]*100000</f>
        <v>29.416090601559052</v>
      </c>
    </row>
    <row r="2876" spans="2:11" x14ac:dyDescent="0.3">
      <c r="B2876" s="63">
        <v>43917</v>
      </c>
      <c r="C2876" s="66" t="s">
        <v>26</v>
      </c>
      <c r="D2876" s="65">
        <v>20.100000000000001</v>
      </c>
      <c r="E2876" s="66">
        <v>5</v>
      </c>
      <c r="F2876" s="79">
        <f>tblGem[[#This Row],[Aantal]]-SUMIFS(tblGem[Aantal],tblGem[Datum],tblGem[[#This Row],[Datum]]-1,tblGem[Plaats],tblGem[[#This Row],[Plaats]])</f>
        <v>0</v>
      </c>
      <c r="G2876" s="59" t="str">
        <f>INDEX(tblGemProv[Grootte],MATCH(tblGem[[#This Row],[Plaats]],tblGemProv[Gemeentenaam],0))</f>
        <v>Klein</v>
      </c>
      <c r="H2876" s="59" t="str">
        <f>INDEX(tblGemProv[Provincie],MATCH(tblGem[[#This Row],[Plaats]],tblGemProv[Gemeentenaam],0))</f>
        <v>Utrecht</v>
      </c>
      <c r="I2876" s="68">
        <f>INDEX(tblGemProv[InwonerAantal],MATCH(tblGem[[#This Row],[Plaats]],tblGemProv[Gemeentenaam],0))</f>
        <v>24630</v>
      </c>
      <c r="J2876" s="69">
        <f>tblGem[[#This Row],[Aantal]]/INDEX($N$5:$N$16,MATCH(tblGem[[#This Row],[Prov]],$M$5:$M$16,0))*100000</f>
        <v>0.37579348794980599</v>
      </c>
      <c r="K2876" s="69">
        <f>tblGem[[#This Row],[Aantal]]/tblGem[[#This Row],[Inwoners]]*100000</f>
        <v>20.300446609825418</v>
      </c>
    </row>
    <row r="2877" spans="2:11" x14ac:dyDescent="0.3">
      <c r="B2877" s="63">
        <v>43917</v>
      </c>
      <c r="C2877" s="66" t="s">
        <v>27</v>
      </c>
      <c r="D2877" s="65">
        <v>43.1</v>
      </c>
      <c r="E2877" s="66">
        <v>21</v>
      </c>
      <c r="F2877" s="79">
        <f>tblGem[[#This Row],[Aantal]]-SUMIFS(tblGem[Aantal],tblGem[Datum],tblGem[[#This Row],[Datum]]-1,tblGem[Plaats],tblGem[[#This Row],[Plaats]])</f>
        <v>2</v>
      </c>
      <c r="G2877" s="59" t="str">
        <f>INDEX(tblGemProv[Grootte],MATCH(tblGem[[#This Row],[Plaats]],tblGemProv[Gemeentenaam],0))</f>
        <v>Klein</v>
      </c>
      <c r="H2877" s="59" t="str">
        <f>INDEX(tblGemProv[Provincie],MATCH(tblGem[[#This Row],[Plaats]],tblGemProv[Gemeentenaam],0))</f>
        <v>Zuid-Holland</v>
      </c>
      <c r="I2877" s="68">
        <f>INDEX(tblGemProv[InwonerAantal],MATCH(tblGem[[#This Row],[Plaats]],tblGemProv[Gemeentenaam],0))</f>
        <v>48477</v>
      </c>
      <c r="J2877" s="69">
        <f>tblGem[[#This Row],[Aantal]]/INDEX($N$5:$N$16,MATCH(tblGem[[#This Row],[Prov]],$M$5:$M$16,0))*100000</f>
        <v>0.57597209003815131</v>
      </c>
      <c r="K2877" s="69">
        <f>tblGem[[#This Row],[Aantal]]/tblGem[[#This Row],[Inwoners]]*100000</f>
        <v>43.319512346061025</v>
      </c>
    </row>
    <row r="2878" spans="2:11" x14ac:dyDescent="0.3">
      <c r="B2878" s="63">
        <v>43917</v>
      </c>
      <c r="C2878" s="66" t="s">
        <v>28</v>
      </c>
      <c r="D2878" s="65">
        <v>28.8</v>
      </c>
      <c r="E2878" s="66">
        <v>17</v>
      </c>
      <c r="F2878" s="79">
        <f>tblGem[[#This Row],[Aantal]]-SUMIFS(tblGem[Aantal],tblGem[Datum],tblGem[[#This Row],[Datum]]-1,tblGem[Plaats],tblGem[[#This Row],[Plaats]])</f>
        <v>4</v>
      </c>
      <c r="G2878" s="59" t="str">
        <f>INDEX(tblGemProv[Grootte],MATCH(tblGem[[#This Row],[Plaats]],tblGemProv[Gemeentenaam],0))</f>
        <v>Middelgroot</v>
      </c>
      <c r="H2878" s="59" t="str">
        <f>INDEX(tblGemProv[Provincie],MATCH(tblGem[[#This Row],[Plaats]],tblGemProv[Gemeentenaam],0))</f>
        <v>Gelderland</v>
      </c>
      <c r="I2878" s="68">
        <f>INDEX(tblGemProv[InwonerAantal],MATCH(tblGem[[#This Row],[Plaats]],tblGemProv[Gemeentenaam],0))</f>
        <v>57339</v>
      </c>
      <c r="J2878" s="69">
        <f>tblGem[[#This Row],[Aantal]]/INDEX($N$5:$N$16,MATCH(tblGem[[#This Row],[Prov]],$M$5:$M$16,0))*100000</f>
        <v>0.82520145837368331</v>
      </c>
      <c r="K2878" s="69">
        <f>tblGem[[#This Row],[Aantal]]/tblGem[[#This Row],[Inwoners]]*100000</f>
        <v>29.648232442142348</v>
      </c>
    </row>
    <row r="2879" spans="2:11" x14ac:dyDescent="0.3">
      <c r="B2879" s="63">
        <v>43917</v>
      </c>
      <c r="C2879" s="66" t="s">
        <v>29</v>
      </c>
      <c r="D2879" s="65">
        <v>81.900000000000006</v>
      </c>
      <c r="E2879" s="66">
        <v>13</v>
      </c>
      <c r="F2879" s="79">
        <f>tblGem[[#This Row],[Aantal]]-SUMIFS(tblGem[Aantal],tblGem[Datum],tblGem[[#This Row],[Datum]]-1,tblGem[Plaats],tblGem[[#This Row],[Plaats]])</f>
        <v>0</v>
      </c>
      <c r="G2879" s="59" t="str">
        <f>INDEX(tblGemProv[Grootte],MATCH(tblGem[[#This Row],[Plaats]],tblGemProv[Gemeentenaam],0))</f>
        <v>Klein</v>
      </c>
      <c r="H2879" s="59" t="str">
        <f>INDEX(tblGemProv[Provincie],MATCH(tblGem[[#This Row],[Plaats]],tblGemProv[Gemeentenaam],0))</f>
        <v>Limburg</v>
      </c>
      <c r="I2879" s="68">
        <f>INDEX(tblGemProv[InwonerAantal],MATCH(tblGem[[#This Row],[Plaats]],tblGemProv[Gemeentenaam],0))</f>
        <v>15895</v>
      </c>
      <c r="J2879" s="69">
        <f>tblGem[[#This Row],[Aantal]]/INDEX($N$5:$N$16,MATCH(tblGem[[#This Row],[Prov]],$M$5:$M$16,0))*100000</f>
        <v>1.1636254271847961</v>
      </c>
      <c r="K2879" s="69">
        <f>tblGem[[#This Row],[Aantal]]/tblGem[[#This Row],[Inwoners]]*100000</f>
        <v>81.786725385341299</v>
      </c>
    </row>
    <row r="2880" spans="2:11" x14ac:dyDescent="0.3">
      <c r="B2880" s="63">
        <v>43917</v>
      </c>
      <c r="C2880" s="66" t="s">
        <v>30</v>
      </c>
      <c r="D2880" s="65">
        <v>94.5</v>
      </c>
      <c r="E2880" s="66">
        <v>34</v>
      </c>
      <c r="F2880" s="79">
        <f>tblGem[[#This Row],[Aantal]]-SUMIFS(tblGem[Aantal],tblGem[Datum],tblGem[[#This Row],[Datum]]-1,tblGem[Plaats],tblGem[[#This Row],[Plaats]])</f>
        <v>2</v>
      </c>
      <c r="G2880" s="59" t="str">
        <f>INDEX(tblGemProv[Grootte],MATCH(tblGem[[#This Row],[Plaats]],tblGemProv[Gemeentenaam],0))</f>
        <v>Klein</v>
      </c>
      <c r="H2880" s="59" t="str">
        <f>INDEX(tblGemProv[Provincie],MATCH(tblGem[[#This Row],[Plaats]],tblGemProv[Gemeentenaam],0))</f>
        <v>Limburg</v>
      </c>
      <c r="I2880" s="68">
        <f>INDEX(tblGemProv[InwonerAantal],MATCH(tblGem[[#This Row],[Plaats]],tblGemProv[Gemeentenaam],0))</f>
        <v>35969</v>
      </c>
      <c r="J2880" s="69">
        <f>tblGem[[#This Row],[Aantal]]/INDEX($N$5:$N$16,MATCH(tblGem[[#This Row],[Prov]],$M$5:$M$16,0))*100000</f>
        <v>3.0433280403294671</v>
      </c>
      <c r="K2880" s="69">
        <f>tblGem[[#This Row],[Aantal]]/tblGem[[#This Row],[Inwoners]]*100000</f>
        <v>94.525841697016872</v>
      </c>
    </row>
    <row r="2881" spans="2:11" x14ac:dyDescent="0.3">
      <c r="B2881" s="63">
        <v>43917</v>
      </c>
      <c r="C2881" s="66" t="s">
        <v>31</v>
      </c>
      <c r="D2881" s="65">
        <v>39.9</v>
      </c>
      <c r="E2881" s="66">
        <v>4</v>
      </c>
      <c r="F2881" s="79">
        <f>tblGem[[#This Row],[Aantal]]-SUMIFS(tblGem[Aantal],tblGem[Datum],tblGem[[#This Row],[Datum]]-1,tblGem[Plaats],tblGem[[#This Row],[Plaats]])</f>
        <v>2</v>
      </c>
      <c r="G2881" s="59" t="str">
        <f>INDEX(tblGemProv[Grootte],MATCH(tblGem[[#This Row],[Plaats]],tblGemProv[Gemeentenaam],0))</f>
        <v>Klein</v>
      </c>
      <c r="H2881" s="59" t="str">
        <f>INDEX(tblGemProv[Provincie],MATCH(tblGem[[#This Row],[Plaats]],tblGemProv[Gemeentenaam],0))</f>
        <v>Noord-Holland</v>
      </c>
      <c r="I2881" s="68">
        <f>INDEX(tblGemProv[InwonerAantal],MATCH(tblGem[[#This Row],[Plaats]],tblGemProv[Gemeentenaam],0))</f>
        <v>9550</v>
      </c>
      <c r="J2881" s="69">
        <f>tblGem[[#This Row],[Aantal]]/INDEX($N$5:$N$16,MATCH(tblGem[[#This Row],[Prov]],$M$5:$M$16,0))*100000</f>
        <v>0.14128374650587636</v>
      </c>
      <c r="K2881" s="69">
        <f>tblGem[[#This Row],[Aantal]]/tblGem[[#This Row],[Inwoners]]*100000</f>
        <v>41.8848167539267</v>
      </c>
    </row>
    <row r="2882" spans="2:11" x14ac:dyDescent="0.3">
      <c r="B2882" s="63">
        <v>43917</v>
      </c>
      <c r="C2882" s="66" t="s">
        <v>32</v>
      </c>
      <c r="D2882" s="65">
        <v>81.599999999999994</v>
      </c>
      <c r="E2882" s="66">
        <v>11</v>
      </c>
      <c r="F2882" s="79">
        <f>tblGem[[#This Row],[Aantal]]-SUMIFS(tblGem[Aantal],tblGem[Datum],tblGem[[#This Row],[Datum]]-1,tblGem[Plaats],tblGem[[#This Row],[Plaats]])</f>
        <v>3</v>
      </c>
      <c r="G2882" s="59" t="str">
        <f>INDEX(tblGemProv[Grootte],MATCH(tblGem[[#This Row],[Plaats]],tblGemProv[Gemeentenaam],0))</f>
        <v>Klein</v>
      </c>
      <c r="H2882" s="59" t="str">
        <f>INDEX(tblGemProv[Provincie],MATCH(tblGem[[#This Row],[Plaats]],tblGemProv[Gemeentenaam],0))</f>
        <v>Limburg</v>
      </c>
      <c r="I2882" s="68">
        <f>INDEX(tblGemProv[InwonerAantal],MATCH(tblGem[[#This Row],[Plaats]],tblGemProv[Gemeentenaam],0))</f>
        <v>13444</v>
      </c>
      <c r="J2882" s="69">
        <f>tblGem[[#This Row],[Aantal]]/INDEX($N$5:$N$16,MATCH(tblGem[[#This Row],[Prov]],$M$5:$M$16,0))*100000</f>
        <v>0.98460613069482761</v>
      </c>
      <c r="K2882" s="69">
        <f>tblGem[[#This Row],[Aantal]]/tblGem[[#This Row],[Inwoners]]*100000</f>
        <v>81.820886640880687</v>
      </c>
    </row>
    <row r="2883" spans="2:11" x14ac:dyDescent="0.3">
      <c r="B2883" s="63">
        <v>43917</v>
      </c>
      <c r="C2883" s="66" t="s">
        <v>33</v>
      </c>
      <c r="D2883" s="65">
        <v>125.8</v>
      </c>
      <c r="E2883" s="66">
        <v>44</v>
      </c>
      <c r="F2883" s="79">
        <f>tblGem[[#This Row],[Aantal]]-SUMIFS(tblGem[Aantal],tblGem[Datum],tblGem[[#This Row],[Datum]]-1,tblGem[Plaats],tblGem[[#This Row],[Plaats]])</f>
        <v>1</v>
      </c>
      <c r="G2883" s="59" t="str">
        <f>INDEX(tblGemProv[Grootte],MATCH(tblGem[[#This Row],[Plaats]],tblGemProv[Gemeentenaam],0))</f>
        <v>Klein</v>
      </c>
      <c r="H2883" s="59" t="str">
        <f>INDEX(tblGemProv[Provincie],MATCH(tblGem[[#This Row],[Plaats]],tblGemProv[Gemeentenaam],0))</f>
        <v>Gelderland</v>
      </c>
      <c r="I2883" s="68">
        <f>INDEX(tblGemProv[InwonerAantal],MATCH(tblGem[[#This Row],[Plaats]],tblGemProv[Gemeentenaam],0))</f>
        <v>34748</v>
      </c>
      <c r="J2883" s="69">
        <f>tblGem[[#This Row],[Aantal]]/INDEX($N$5:$N$16,MATCH(tblGem[[#This Row],[Prov]],$M$5:$M$16,0))*100000</f>
        <v>2.1358155393201215</v>
      </c>
      <c r="K2883" s="69">
        <f>tblGem[[#This Row],[Aantal]]/tblGem[[#This Row],[Inwoners]]*100000</f>
        <v>126.62599286289858</v>
      </c>
    </row>
    <row r="2884" spans="2:11" x14ac:dyDescent="0.3">
      <c r="B2884" s="63">
        <v>43917</v>
      </c>
      <c r="C2884" s="66" t="s">
        <v>34</v>
      </c>
      <c r="D2884" s="65">
        <v>69.7</v>
      </c>
      <c r="E2884" s="66">
        <v>13</v>
      </c>
      <c r="F2884" s="79">
        <f>tblGem[[#This Row],[Aantal]]-SUMIFS(tblGem[Aantal],tblGem[Datum],tblGem[[#This Row],[Datum]]-1,tblGem[Plaats],tblGem[[#This Row],[Plaats]])</f>
        <v>2</v>
      </c>
      <c r="G2884" s="59" t="str">
        <f>INDEX(tblGemProv[Grootte],MATCH(tblGem[[#This Row],[Plaats]],tblGemProv[Gemeentenaam],0))</f>
        <v>Klein</v>
      </c>
      <c r="H2884" s="59" t="str">
        <f>INDEX(tblGemProv[Provincie],MATCH(tblGem[[#This Row],[Plaats]],tblGemProv[Gemeentenaam],0))</f>
        <v>Noord-Brabant</v>
      </c>
      <c r="I2884" s="68">
        <f>INDEX(tblGemProv[InwonerAantal],MATCH(tblGem[[#This Row],[Plaats]],tblGemProv[Gemeentenaam],0))</f>
        <v>18398</v>
      </c>
      <c r="J2884" s="69">
        <f>tblGem[[#This Row],[Aantal]]/INDEX($N$5:$N$16,MATCH(tblGem[[#This Row],[Prov]],$M$5:$M$16,0))*100000</f>
        <v>0.51418233538452529</v>
      </c>
      <c r="K2884" s="69">
        <f>tblGem[[#This Row],[Aantal]]/tblGem[[#This Row],[Inwoners]]*100000</f>
        <v>70.659854331992605</v>
      </c>
    </row>
    <row r="2885" spans="2:11" x14ac:dyDescent="0.3">
      <c r="B2885" s="63">
        <v>43917</v>
      </c>
      <c r="C2885" s="66" t="s">
        <v>35</v>
      </c>
      <c r="D2885" s="65">
        <v>15.3</v>
      </c>
      <c r="E2885" s="66">
        <v>2</v>
      </c>
      <c r="F2885" s="79">
        <f>tblGem[[#This Row],[Aantal]]-SUMIFS(tblGem[Aantal],tblGem[Datum],tblGem[[#This Row],[Datum]]-1,tblGem[Plaats],tblGem[[#This Row],[Plaats]])</f>
        <v>1</v>
      </c>
      <c r="G2885" s="59" t="str">
        <f>INDEX(tblGemProv[Grootte],MATCH(tblGem[[#This Row],[Plaats]],tblGemProv[Gemeentenaam],0))</f>
        <v>Klein</v>
      </c>
      <c r="H2885" s="59" t="str">
        <f>INDEX(tblGemProv[Provincie],MATCH(tblGem[[#This Row],[Plaats]],tblGemProv[Gemeentenaam],0))</f>
        <v>Limburg</v>
      </c>
      <c r="I2885" s="68">
        <f>INDEX(tblGemProv[InwonerAantal],MATCH(tblGem[[#This Row],[Plaats]],tblGemProv[Gemeentenaam],0))</f>
        <v>13106</v>
      </c>
      <c r="J2885" s="69">
        <f>tblGem[[#This Row],[Aantal]]/INDEX($N$5:$N$16,MATCH(tblGem[[#This Row],[Prov]],$M$5:$M$16,0))*100000</f>
        <v>0.17901929648996864</v>
      </c>
      <c r="K2885" s="69">
        <f>tblGem[[#This Row],[Aantal]]/tblGem[[#This Row],[Inwoners]]*100000</f>
        <v>15.260186174271325</v>
      </c>
    </row>
    <row r="2886" spans="2:11" x14ac:dyDescent="0.3">
      <c r="B2886" s="63">
        <v>43917</v>
      </c>
      <c r="C2886" s="66" t="s">
        <v>36</v>
      </c>
      <c r="D2886" s="65">
        <v>53.6</v>
      </c>
      <c r="E2886" s="66">
        <v>16</v>
      </c>
      <c r="F2886" s="79">
        <f>tblGem[[#This Row],[Aantal]]-SUMIFS(tblGem[Aantal],tblGem[Datum],tblGem[[#This Row],[Datum]]-1,tblGem[Plaats],tblGem[[#This Row],[Plaats]])</f>
        <v>2</v>
      </c>
      <c r="G2886" s="59" t="str">
        <f>INDEX(tblGemProv[Grootte],MATCH(tblGem[[#This Row],[Plaats]],tblGemProv[Gemeentenaam],0))</f>
        <v>Klein</v>
      </c>
      <c r="H2886" s="59" t="str">
        <f>INDEX(tblGemProv[Provincie],MATCH(tblGem[[#This Row],[Plaats]],tblGemProv[Gemeentenaam],0))</f>
        <v>Noord-Holland</v>
      </c>
      <c r="I2886" s="68">
        <f>INDEX(tblGemProv[InwonerAantal],MATCH(tblGem[[#This Row],[Plaats]],tblGemProv[Gemeentenaam],0))</f>
        <v>29941</v>
      </c>
      <c r="J2886" s="69">
        <f>tblGem[[#This Row],[Aantal]]/INDEX($N$5:$N$16,MATCH(tblGem[[#This Row],[Prov]],$M$5:$M$16,0))*100000</f>
        <v>0.56513498602350543</v>
      </c>
      <c r="K2886" s="69">
        <f>tblGem[[#This Row],[Aantal]]/tblGem[[#This Row],[Inwoners]]*100000</f>
        <v>53.438428910190048</v>
      </c>
    </row>
    <row r="2887" spans="2:11" x14ac:dyDescent="0.3">
      <c r="B2887" s="63">
        <v>43917</v>
      </c>
      <c r="C2887" s="66" t="s">
        <v>37</v>
      </c>
      <c r="D2887" s="65">
        <v>22.2</v>
      </c>
      <c r="E2887" s="66">
        <v>15</v>
      </c>
      <c r="F2887" s="79">
        <f>tblGem[[#This Row],[Aantal]]-SUMIFS(tblGem[Aantal],tblGem[Datum],tblGem[[#This Row],[Datum]]-1,tblGem[Plaats],tblGem[[#This Row],[Plaats]])</f>
        <v>2</v>
      </c>
      <c r="G2887" s="59" t="str">
        <f>INDEX(tblGemProv[Grootte],MATCH(tblGem[[#This Row],[Plaats]],tblGemProv[Gemeentenaam],0))</f>
        <v>Middelgroot</v>
      </c>
      <c r="H2887" s="59" t="str">
        <f>INDEX(tblGemProv[Provincie],MATCH(tblGem[[#This Row],[Plaats]],tblGemProv[Gemeentenaam],0))</f>
        <v>Noord-Brabant</v>
      </c>
      <c r="I2887" s="68">
        <f>INDEX(tblGemProv[InwonerAantal],MATCH(tblGem[[#This Row],[Plaats]],tblGemProv[Gemeentenaam],0))</f>
        <v>66354</v>
      </c>
      <c r="J2887" s="69">
        <f>tblGem[[#This Row],[Aantal]]/INDEX($N$5:$N$16,MATCH(tblGem[[#This Row],[Prov]],$M$5:$M$16,0))*100000</f>
        <v>0.59328731005906765</v>
      </c>
      <c r="K2887" s="69">
        <f>tblGem[[#This Row],[Aantal]]/tblGem[[#This Row],[Inwoners]]*100000</f>
        <v>22.606022244325889</v>
      </c>
    </row>
    <row r="2888" spans="2:11" x14ac:dyDescent="0.3">
      <c r="B2888" s="63">
        <v>43917</v>
      </c>
      <c r="C2888" s="66" t="s">
        <v>38</v>
      </c>
      <c r="D2888" s="65">
        <v>4.5999999999999996</v>
      </c>
      <c r="E2888" s="66">
        <v>2</v>
      </c>
      <c r="F2888" s="79">
        <f>tblGem[[#This Row],[Aantal]]-SUMIFS(tblGem[Aantal],tblGem[Datum],tblGem[[#This Row],[Datum]]-1,tblGem[Plaats],tblGem[[#This Row],[Plaats]])</f>
        <v>0</v>
      </c>
      <c r="G2888" s="59" t="str">
        <f>INDEX(tblGemProv[Grootte],MATCH(tblGem[[#This Row],[Plaats]],tblGemProv[Gemeentenaam],0))</f>
        <v>Klein</v>
      </c>
      <c r="H2888" s="59" t="str">
        <f>INDEX(tblGemProv[Provincie],MATCH(tblGem[[#This Row],[Plaats]],tblGemProv[Gemeentenaam],0))</f>
        <v>Gelderland</v>
      </c>
      <c r="I2888" s="68">
        <f>INDEX(tblGemProv[InwonerAantal],MATCH(tblGem[[#This Row],[Plaats]],tblGemProv[Gemeentenaam],0))</f>
        <v>44029</v>
      </c>
      <c r="J2888" s="69">
        <f>tblGem[[#This Row],[Aantal]]/INDEX($N$5:$N$16,MATCH(tblGem[[#This Row],[Prov]],$M$5:$M$16,0))*100000</f>
        <v>9.7082524514550975E-2</v>
      </c>
      <c r="K2888" s="69">
        <f>tblGem[[#This Row],[Aantal]]/tblGem[[#This Row],[Inwoners]]*100000</f>
        <v>4.5424606509346113</v>
      </c>
    </row>
    <row r="2889" spans="2:11" x14ac:dyDescent="0.3">
      <c r="B2889" s="63">
        <v>43917</v>
      </c>
      <c r="C2889" s="66" t="s">
        <v>39</v>
      </c>
      <c r="D2889" s="65">
        <v>278.39999999999998</v>
      </c>
      <c r="E2889" s="66">
        <v>87</v>
      </c>
      <c r="F2889" s="79">
        <f>tblGem[[#This Row],[Aantal]]-SUMIFS(tblGem[Aantal],tblGem[Datum],tblGem[[#This Row],[Datum]]-1,tblGem[Plaats],tblGem[[#This Row],[Plaats]])</f>
        <v>4</v>
      </c>
      <c r="G2889" s="59" t="str">
        <f>INDEX(tblGemProv[Grootte],MATCH(tblGem[[#This Row],[Plaats]],tblGemProv[Gemeentenaam],0))</f>
        <v>Klein</v>
      </c>
      <c r="H2889" s="59" t="str">
        <f>INDEX(tblGemProv[Provincie],MATCH(tblGem[[#This Row],[Plaats]],tblGemProv[Gemeentenaam],0))</f>
        <v>Noord-Brabant</v>
      </c>
      <c r="I2889" s="68">
        <f>INDEX(tblGemProv[InwonerAantal],MATCH(tblGem[[#This Row],[Plaats]],tblGemProv[Gemeentenaam],0))</f>
        <v>30550</v>
      </c>
      <c r="J2889" s="69">
        <f>tblGem[[#This Row],[Aantal]]/INDEX($N$5:$N$16,MATCH(tblGem[[#This Row],[Prov]],$M$5:$M$16,0))*100000</f>
        <v>3.4410663983425924</v>
      </c>
      <c r="K2889" s="69">
        <f>tblGem[[#This Row],[Aantal]]/tblGem[[#This Row],[Inwoners]]*100000</f>
        <v>284.77905073649754</v>
      </c>
    </row>
    <row r="2890" spans="2:11" x14ac:dyDescent="0.3">
      <c r="B2890" s="63">
        <v>43917</v>
      </c>
      <c r="C2890" s="66" t="s">
        <v>40</v>
      </c>
      <c r="D2890" s="65">
        <v>76.7</v>
      </c>
      <c r="E2890" s="66">
        <v>23</v>
      </c>
      <c r="F2890" s="79">
        <f>tblGem[[#This Row],[Aantal]]-SUMIFS(tblGem[Aantal],tblGem[Datum],tblGem[[#This Row],[Datum]]-1,tblGem[Plaats],tblGem[[#This Row],[Plaats]])</f>
        <v>2</v>
      </c>
      <c r="G2890" s="59" t="str">
        <f>INDEX(tblGemProv[Grootte],MATCH(tblGem[[#This Row],[Plaats]],tblGemProv[Gemeentenaam],0))</f>
        <v>Klein</v>
      </c>
      <c r="H2890" s="59" t="str">
        <f>INDEX(tblGemProv[Provincie],MATCH(tblGem[[#This Row],[Plaats]],tblGemProv[Gemeentenaam],0))</f>
        <v>Noord-Brabant</v>
      </c>
      <c r="I2890" s="68">
        <f>INDEX(tblGemProv[InwonerAantal],MATCH(tblGem[[#This Row],[Plaats]],tblGemProv[Gemeentenaam],0))</f>
        <v>29497</v>
      </c>
      <c r="J2890" s="69">
        <f>tblGem[[#This Row],[Aantal]]/INDEX($N$5:$N$16,MATCH(tblGem[[#This Row],[Prov]],$M$5:$M$16,0))*100000</f>
        <v>0.9097072087572371</v>
      </c>
      <c r="K2890" s="69">
        <f>tblGem[[#This Row],[Aantal]]/tblGem[[#This Row],[Inwoners]]*100000</f>
        <v>77.974031257416001</v>
      </c>
    </row>
    <row r="2891" spans="2:11" x14ac:dyDescent="0.3">
      <c r="B2891" s="63">
        <v>43917</v>
      </c>
      <c r="C2891" s="66" t="s">
        <v>41</v>
      </c>
      <c r="D2891" s="65">
        <v>61.8</v>
      </c>
      <c r="E2891" s="66">
        <v>16</v>
      </c>
      <c r="F2891" s="79">
        <f>tblGem[[#This Row],[Aantal]]-SUMIFS(tblGem[Aantal],tblGem[Datum],tblGem[[#This Row],[Datum]]-1,tblGem[Plaats],tblGem[[#This Row],[Plaats]])</f>
        <v>1</v>
      </c>
      <c r="G2891" s="59" t="str">
        <f>INDEX(tblGemProv[Grootte],MATCH(tblGem[[#This Row],[Plaats]],tblGemProv[Gemeentenaam],0))</f>
        <v>Klein</v>
      </c>
      <c r="H2891" s="59" t="str">
        <f>INDEX(tblGemProv[Provincie],MATCH(tblGem[[#This Row],[Plaats]],tblGemProv[Gemeentenaam],0))</f>
        <v>Gelderland</v>
      </c>
      <c r="I2891" s="68">
        <f>INDEX(tblGemProv[InwonerAantal],MATCH(tblGem[[#This Row],[Plaats]],tblGemProv[Gemeentenaam],0))</f>
        <v>25798</v>
      </c>
      <c r="J2891" s="69">
        <f>tblGem[[#This Row],[Aantal]]/INDEX($N$5:$N$16,MATCH(tblGem[[#This Row],[Prov]],$M$5:$M$16,0))*100000</f>
        <v>0.7766601961164078</v>
      </c>
      <c r="K2891" s="69">
        <f>tblGem[[#This Row],[Aantal]]/tblGem[[#This Row],[Inwoners]]*100000</f>
        <v>62.020311652066049</v>
      </c>
    </row>
    <row r="2892" spans="2:11" x14ac:dyDescent="0.3">
      <c r="B2892" s="63">
        <v>43917</v>
      </c>
      <c r="C2892" s="66" t="s">
        <v>42</v>
      </c>
      <c r="D2892" s="65">
        <v>31.2</v>
      </c>
      <c r="E2892" s="66">
        <v>13</v>
      </c>
      <c r="F2892" s="79">
        <f>tblGem[[#This Row],[Aantal]]-SUMIFS(tblGem[Aantal],tblGem[Datum],tblGem[[#This Row],[Datum]]-1,tblGem[Plaats],tblGem[[#This Row],[Plaats]])</f>
        <v>1</v>
      </c>
      <c r="G2892" s="59" t="str">
        <f>INDEX(tblGemProv[Grootte],MATCH(tblGem[[#This Row],[Plaats]],tblGemProv[Gemeentenaam],0))</f>
        <v>Klein</v>
      </c>
      <c r="H2892" s="59" t="str">
        <f>INDEX(tblGemProv[Provincie],MATCH(tblGem[[#This Row],[Plaats]],tblGemProv[Gemeentenaam],0))</f>
        <v>Noord-Holland</v>
      </c>
      <c r="I2892" s="68">
        <f>INDEX(tblGemProv[InwonerAantal],MATCH(tblGem[[#This Row],[Plaats]],tblGemProv[Gemeentenaam],0))</f>
        <v>41077</v>
      </c>
      <c r="J2892" s="69">
        <f>tblGem[[#This Row],[Aantal]]/INDEX($N$5:$N$16,MATCH(tblGem[[#This Row],[Prov]],$M$5:$M$16,0))*100000</f>
        <v>0.45917217614409817</v>
      </c>
      <c r="K2892" s="69">
        <f>tblGem[[#This Row],[Aantal]]/tblGem[[#This Row],[Inwoners]]*100000</f>
        <v>31.647880809211966</v>
      </c>
    </row>
    <row r="2893" spans="2:11" x14ac:dyDescent="0.3">
      <c r="B2893" s="63">
        <v>43917</v>
      </c>
      <c r="C2893" s="66" t="s">
        <v>43</v>
      </c>
      <c r="D2893" s="65">
        <v>73.5</v>
      </c>
      <c r="E2893" s="66">
        <v>15</v>
      </c>
      <c r="F2893" s="79">
        <f>tblGem[[#This Row],[Aantal]]-SUMIFS(tblGem[Aantal],tblGem[Datum],tblGem[[#This Row],[Datum]]-1,tblGem[Plaats],tblGem[[#This Row],[Plaats]])</f>
        <v>0</v>
      </c>
      <c r="G2893" s="59" t="str">
        <f>INDEX(tblGemProv[Grootte],MATCH(tblGem[[#This Row],[Plaats]],tblGemProv[Gemeentenaam],0))</f>
        <v>Klein</v>
      </c>
      <c r="H2893" s="59" t="str">
        <f>INDEX(tblGemProv[Provincie],MATCH(tblGem[[#This Row],[Plaats]],tblGemProv[Gemeentenaam],0))</f>
        <v>Noord-Brabant</v>
      </c>
      <c r="I2893" s="68">
        <f>INDEX(tblGemProv[InwonerAantal],MATCH(tblGem[[#This Row],[Plaats]],tblGemProv[Gemeentenaam],0))</f>
        <v>20144</v>
      </c>
      <c r="J2893" s="69">
        <f>tblGem[[#This Row],[Aantal]]/INDEX($N$5:$N$16,MATCH(tblGem[[#This Row],[Prov]],$M$5:$M$16,0))*100000</f>
        <v>0.59328731005906765</v>
      </c>
      <c r="K2893" s="69">
        <f>tblGem[[#This Row],[Aantal]]/tblGem[[#This Row],[Inwoners]]*100000</f>
        <v>74.463860206513104</v>
      </c>
    </row>
    <row r="2894" spans="2:11" x14ac:dyDescent="0.3">
      <c r="B2894" s="63">
        <v>43917</v>
      </c>
      <c r="C2894" s="66" t="s">
        <v>44</v>
      </c>
      <c r="D2894" s="65">
        <v>52</v>
      </c>
      <c r="E2894" s="66">
        <v>6</v>
      </c>
      <c r="F2894" s="79">
        <f>tblGem[[#This Row],[Aantal]]-SUMIFS(tblGem[Aantal],tblGem[Datum],tblGem[[#This Row],[Datum]]-1,tblGem[Plaats],tblGem[[#This Row],[Plaats]])</f>
        <v>0</v>
      </c>
      <c r="G2894" s="59" t="str">
        <f>INDEX(tblGemProv[Grootte],MATCH(tblGem[[#This Row],[Plaats]],tblGemProv[Gemeentenaam],0))</f>
        <v>Klein</v>
      </c>
      <c r="H2894" s="59" t="str">
        <f>INDEX(tblGemProv[Provincie],MATCH(tblGem[[#This Row],[Plaats]],tblGemProv[Gemeentenaam],0))</f>
        <v>Noord-Holland</v>
      </c>
      <c r="I2894" s="68">
        <f>INDEX(tblGemProv[InwonerAantal],MATCH(tblGem[[#This Row],[Plaats]],tblGemProv[Gemeentenaam],0))</f>
        <v>10795</v>
      </c>
      <c r="J2894" s="69">
        <f>tblGem[[#This Row],[Aantal]]/INDEX($N$5:$N$16,MATCH(tblGem[[#This Row],[Prov]],$M$5:$M$16,0))*100000</f>
        <v>0.21192561975881449</v>
      </c>
      <c r="K2894" s="69">
        <f>tblGem[[#This Row],[Aantal]]/tblGem[[#This Row],[Inwoners]]*100000</f>
        <v>55.581287633163498</v>
      </c>
    </row>
    <row r="2895" spans="2:11" x14ac:dyDescent="0.3">
      <c r="B2895" s="63">
        <v>43917</v>
      </c>
      <c r="C2895" s="66" t="s">
        <v>45</v>
      </c>
      <c r="D2895" s="65">
        <v>72.099999999999994</v>
      </c>
      <c r="E2895" s="66">
        <v>17</v>
      </c>
      <c r="F2895" s="79">
        <f>tblGem[[#This Row],[Aantal]]-SUMIFS(tblGem[Aantal],tblGem[Datum],tblGem[[#This Row],[Datum]]-1,tblGem[Plaats],tblGem[[#This Row],[Plaats]])</f>
        <v>1</v>
      </c>
      <c r="G2895" s="59" t="str">
        <f>INDEX(tblGemProv[Grootte],MATCH(tblGem[[#This Row],[Plaats]],tblGemProv[Gemeentenaam],0))</f>
        <v>Klein</v>
      </c>
      <c r="H2895" s="59" t="str">
        <f>INDEX(tblGemProv[Provincie],MATCH(tblGem[[#This Row],[Plaats]],tblGemProv[Gemeentenaam],0))</f>
        <v>Noord-Holland</v>
      </c>
      <c r="I2895" s="68">
        <f>INDEX(tblGemProv[InwonerAantal],MATCH(tblGem[[#This Row],[Plaats]],tblGemProv[Gemeentenaam],0))</f>
        <v>23208</v>
      </c>
      <c r="J2895" s="69">
        <f>tblGem[[#This Row],[Aantal]]/INDEX($N$5:$N$16,MATCH(tblGem[[#This Row],[Prov]],$M$5:$M$16,0))*100000</f>
        <v>0.60045592264997449</v>
      </c>
      <c r="K2895" s="69">
        <f>tblGem[[#This Row],[Aantal]]/tblGem[[#This Row],[Inwoners]]*100000</f>
        <v>73.250603240261981</v>
      </c>
    </row>
    <row r="2896" spans="2:11" x14ac:dyDescent="0.3">
      <c r="B2896" s="63">
        <v>43917</v>
      </c>
      <c r="C2896" s="66" t="s">
        <v>46</v>
      </c>
      <c r="D2896" s="65">
        <v>25.8</v>
      </c>
      <c r="E2896" s="66">
        <v>9</v>
      </c>
      <c r="F2896" s="79">
        <f>tblGem[[#This Row],[Aantal]]-SUMIFS(tblGem[Aantal],tblGem[Datum],tblGem[[#This Row],[Datum]]-1,tblGem[Plaats],tblGem[[#This Row],[Plaats]])</f>
        <v>1</v>
      </c>
      <c r="G2896" s="59" t="str">
        <f>INDEX(tblGemProv[Grootte],MATCH(tblGem[[#This Row],[Plaats]],tblGemProv[Gemeentenaam],0))</f>
        <v>Klein</v>
      </c>
      <c r="H2896" s="59" t="str">
        <f>INDEX(tblGemProv[Provincie],MATCH(tblGem[[#This Row],[Plaats]],tblGemProv[Gemeentenaam],0))</f>
        <v>Zuid-Holland</v>
      </c>
      <c r="I2896" s="68">
        <f>INDEX(tblGemProv[InwonerAantal],MATCH(tblGem[[#This Row],[Plaats]],tblGemProv[Gemeentenaam],0))</f>
        <v>33948</v>
      </c>
      <c r="J2896" s="69">
        <f>tblGem[[#This Row],[Aantal]]/INDEX($N$5:$N$16,MATCH(tblGem[[#This Row],[Prov]],$M$5:$M$16,0))*100000</f>
        <v>0.24684518144492198</v>
      </c>
      <c r="K2896" s="69">
        <f>tblGem[[#This Row],[Aantal]]/tblGem[[#This Row],[Inwoners]]*100000</f>
        <v>26.511134676564158</v>
      </c>
    </row>
    <row r="2897" spans="2:11" x14ac:dyDescent="0.3">
      <c r="B2897" s="63">
        <v>43917</v>
      </c>
      <c r="C2897" s="66" t="s">
        <v>47</v>
      </c>
      <c r="D2897" s="65">
        <v>472.9</v>
      </c>
      <c r="E2897" s="66">
        <v>51</v>
      </c>
      <c r="F2897" s="79">
        <f>tblGem[[#This Row],[Aantal]]-SUMIFS(tblGem[Aantal],tblGem[Datum],tblGem[[#This Row],[Datum]]-1,tblGem[Plaats],tblGem[[#This Row],[Plaats]])</f>
        <v>9</v>
      </c>
      <c r="G2897" s="59" t="str">
        <f>INDEX(tblGemProv[Grootte],MATCH(tblGem[[#This Row],[Plaats]],tblGemProv[Gemeentenaam],0))</f>
        <v>Klein</v>
      </c>
      <c r="H2897" s="59" t="str">
        <f>INDEX(tblGemProv[Provincie],MATCH(tblGem[[#This Row],[Plaats]],tblGemProv[Gemeentenaam],0))</f>
        <v>Noord-Brabant</v>
      </c>
      <c r="I2897" s="68">
        <f>INDEX(tblGemProv[InwonerAantal],MATCH(tblGem[[#This Row],[Plaats]],tblGemProv[Gemeentenaam],0))</f>
        <v>10502</v>
      </c>
      <c r="J2897" s="69">
        <f>tblGem[[#This Row],[Aantal]]/INDEX($N$5:$N$16,MATCH(tblGem[[#This Row],[Prov]],$M$5:$M$16,0))*100000</f>
        <v>2.0171768542008301</v>
      </c>
      <c r="K2897" s="69">
        <f>tblGem[[#This Row],[Aantal]]/tblGem[[#This Row],[Inwoners]]*100000</f>
        <v>485.621786326414</v>
      </c>
    </row>
    <row r="2898" spans="2:11" x14ac:dyDescent="0.3">
      <c r="B2898" s="63">
        <v>43917</v>
      </c>
      <c r="C2898" s="66" t="s">
        <v>48</v>
      </c>
      <c r="D2898" s="65">
        <v>3.9</v>
      </c>
      <c r="E2898" s="66">
        <v>1</v>
      </c>
      <c r="F2898" s="79">
        <f>tblGem[[#This Row],[Aantal]]-SUMIFS(tblGem[Aantal],tblGem[Datum],tblGem[[#This Row],[Datum]]-1,tblGem[Plaats],tblGem[[#This Row],[Plaats]])</f>
        <v>1</v>
      </c>
      <c r="G2898" s="59" t="str">
        <f>INDEX(tblGemProv[Grootte],MATCH(tblGem[[#This Row],[Plaats]],tblGemProv[Gemeentenaam],0))</f>
        <v>Klein</v>
      </c>
      <c r="H2898" s="59" t="str">
        <f>INDEX(tblGemProv[Provincie],MATCH(tblGem[[#This Row],[Plaats]],tblGemProv[Gemeentenaam],0))</f>
        <v>Drenthe</v>
      </c>
      <c r="I2898" s="68">
        <f>INDEX(tblGemProv[InwonerAantal],MATCH(tblGem[[#This Row],[Plaats]],tblGemProv[Gemeentenaam],0))</f>
        <v>25351</v>
      </c>
      <c r="J2898" s="69">
        <f>tblGem[[#This Row],[Aantal]]/INDEX($N$5:$N$16,MATCH(tblGem[[#This Row],[Prov]],$M$5:$M$16,0))*100000</f>
        <v>0.20321072952651897</v>
      </c>
      <c r="K2898" s="69">
        <f>tblGem[[#This Row],[Aantal]]/tblGem[[#This Row],[Inwoners]]*100000</f>
        <v>3.9446175693266539</v>
      </c>
    </row>
    <row r="2899" spans="2:11" x14ac:dyDescent="0.3">
      <c r="B2899" s="63">
        <v>43917</v>
      </c>
      <c r="C2899" s="66" t="s">
        <v>49</v>
      </c>
      <c r="D2899" s="65">
        <v>55.8</v>
      </c>
      <c r="E2899" s="66">
        <v>13</v>
      </c>
      <c r="F2899" s="79">
        <f>tblGem[[#This Row],[Aantal]]-SUMIFS(tblGem[Aantal],tblGem[Datum],tblGem[[#This Row],[Datum]]-1,tblGem[Plaats],tblGem[[#This Row],[Plaats]])</f>
        <v>1</v>
      </c>
      <c r="G2899" s="59" t="str">
        <f>INDEX(tblGemProv[Grootte],MATCH(tblGem[[#This Row],[Plaats]],tblGemProv[Gemeentenaam],0))</f>
        <v>Klein</v>
      </c>
      <c r="H2899" s="59" t="str">
        <f>INDEX(tblGemProv[Provincie],MATCH(tblGem[[#This Row],[Plaats]],tblGemProv[Gemeentenaam],0))</f>
        <v>Overijssel</v>
      </c>
      <c r="I2899" s="68">
        <f>INDEX(tblGemProv[InwonerAantal],MATCH(tblGem[[#This Row],[Plaats]],tblGemProv[Gemeentenaam],0))</f>
        <v>23124</v>
      </c>
      <c r="J2899" s="69">
        <f>tblGem[[#This Row],[Aantal]]/INDEX($N$5:$N$16,MATCH(tblGem[[#This Row],[Prov]],$M$5:$M$16,0))*100000</f>
        <v>1.128961242760536</v>
      </c>
      <c r="K2899" s="69">
        <f>tblGem[[#This Row],[Aantal]]/tblGem[[#This Row],[Inwoners]]*100000</f>
        <v>56.218647292855906</v>
      </c>
    </row>
    <row r="2900" spans="2:11" x14ac:dyDescent="0.3">
      <c r="B2900" s="63">
        <v>43917</v>
      </c>
      <c r="C2900" s="66" t="s">
        <v>50</v>
      </c>
      <c r="D2900" s="65">
        <v>30.8</v>
      </c>
      <c r="E2900" s="66">
        <v>7</v>
      </c>
      <c r="F2900" s="79">
        <f>tblGem[[#This Row],[Aantal]]-SUMIFS(tblGem[Aantal],tblGem[Datum],tblGem[[#This Row],[Datum]]-1,tblGem[Plaats],tblGem[[#This Row],[Plaats]])</f>
        <v>1</v>
      </c>
      <c r="G2900" s="59" t="str">
        <f>INDEX(tblGemProv[Grootte],MATCH(tblGem[[#This Row],[Plaats]],tblGemProv[Gemeentenaam],0))</f>
        <v>Klein</v>
      </c>
      <c r="H2900" s="59" t="str">
        <f>INDEX(tblGemProv[Provincie],MATCH(tblGem[[#This Row],[Plaats]],tblGemProv[Gemeentenaam],0))</f>
        <v>Zeeland</v>
      </c>
      <c r="I2900" s="68">
        <f>INDEX(tblGemProv[InwonerAantal],MATCH(tblGem[[#This Row],[Plaats]],tblGemProv[Gemeentenaam],0))</f>
        <v>22716</v>
      </c>
      <c r="J2900" s="69">
        <f>tblGem[[#This Row],[Aantal]]/INDEX($N$5:$N$16,MATCH(tblGem[[#This Row],[Prov]],$M$5:$M$16,0))*100000</f>
        <v>1.8310035992299323</v>
      </c>
      <c r="K2900" s="69">
        <f>tblGem[[#This Row],[Aantal]]/tblGem[[#This Row],[Inwoners]]*100000</f>
        <v>30.815284381053004</v>
      </c>
    </row>
    <row r="2901" spans="2:11" x14ac:dyDescent="0.3">
      <c r="B2901" s="63">
        <v>43917</v>
      </c>
      <c r="C2901" s="66" t="s">
        <v>51</v>
      </c>
      <c r="D2901" s="65">
        <v>44.3</v>
      </c>
      <c r="E2901" s="66">
        <v>13</v>
      </c>
      <c r="F2901" s="79">
        <f>tblGem[[#This Row],[Aantal]]-SUMIFS(tblGem[Aantal],tblGem[Datum],tblGem[[#This Row],[Datum]]-1,tblGem[Plaats],tblGem[[#This Row],[Plaats]])</f>
        <v>3</v>
      </c>
      <c r="G2901" s="59" t="str">
        <f>INDEX(tblGemProv[Grootte],MATCH(tblGem[[#This Row],[Plaats]],tblGemProv[Gemeentenaam],0))</f>
        <v>Klein</v>
      </c>
      <c r="H2901" s="59" t="str">
        <f>INDEX(tblGemProv[Provincie],MATCH(tblGem[[#This Row],[Plaats]],tblGemProv[Gemeentenaam],0))</f>
        <v>Noord-Brabant</v>
      </c>
      <c r="I2901" s="68">
        <f>INDEX(tblGemProv[InwonerAantal],MATCH(tblGem[[#This Row],[Plaats]],tblGemProv[Gemeentenaam],0))</f>
        <v>28853</v>
      </c>
      <c r="J2901" s="69">
        <f>tblGem[[#This Row],[Aantal]]/INDEX($N$5:$N$16,MATCH(tblGem[[#This Row],[Prov]],$M$5:$M$16,0))*100000</f>
        <v>0.51418233538452529</v>
      </c>
      <c r="K2901" s="69">
        <f>tblGem[[#This Row],[Aantal]]/tblGem[[#This Row],[Inwoners]]*100000</f>
        <v>45.055973382317262</v>
      </c>
    </row>
    <row r="2902" spans="2:11" x14ac:dyDescent="0.3">
      <c r="B2902" s="63">
        <v>43917</v>
      </c>
      <c r="C2902" s="66" t="s">
        <v>52</v>
      </c>
      <c r="D2902" s="65">
        <v>71.400000000000006</v>
      </c>
      <c r="E2902" s="66">
        <v>22</v>
      </c>
      <c r="F2902" s="79">
        <f>tblGem[[#This Row],[Aantal]]-SUMIFS(tblGem[Aantal],tblGem[Datum],tblGem[[#This Row],[Datum]]-1,tblGem[Plaats],tblGem[[#This Row],[Plaats]])</f>
        <v>3</v>
      </c>
      <c r="G2902" s="59" t="str">
        <f>INDEX(tblGemProv[Grootte],MATCH(tblGem[[#This Row],[Plaats]],tblGemProv[Gemeentenaam],0))</f>
        <v>Klein</v>
      </c>
      <c r="H2902" s="59" t="str">
        <f>INDEX(tblGemProv[Provincie],MATCH(tblGem[[#This Row],[Plaats]],tblGemProv[Gemeentenaam],0))</f>
        <v>Noord-Brabant</v>
      </c>
      <c r="I2902" s="68">
        <f>INDEX(tblGemProv[InwonerAantal],MATCH(tblGem[[#This Row],[Plaats]],tblGemProv[Gemeentenaam],0))</f>
        <v>30672</v>
      </c>
      <c r="J2902" s="69">
        <f>tblGem[[#This Row],[Aantal]]/INDEX($N$5:$N$16,MATCH(tblGem[[#This Row],[Prov]],$M$5:$M$16,0))*100000</f>
        <v>0.87015472141996597</v>
      </c>
      <c r="K2902" s="69">
        <f>tblGem[[#This Row],[Aantal]]/tblGem[[#This Row],[Inwoners]]*100000</f>
        <v>71.726656233698492</v>
      </c>
    </row>
    <row r="2903" spans="2:11" x14ac:dyDescent="0.3">
      <c r="B2903" s="63">
        <v>43917</v>
      </c>
      <c r="C2903" s="66" t="s">
        <v>53</v>
      </c>
      <c r="D2903" s="65">
        <v>116.7</v>
      </c>
      <c r="E2903" s="66">
        <v>215</v>
      </c>
      <c r="F2903" s="79">
        <f>tblGem[[#This Row],[Aantal]]-SUMIFS(tblGem[Aantal],tblGem[Datum],tblGem[[#This Row],[Datum]]-1,tblGem[Plaats],tblGem[[#This Row],[Plaats]])</f>
        <v>14</v>
      </c>
      <c r="G2903" s="59" t="str">
        <f>INDEX(tblGemProv[Grootte],MATCH(tblGem[[#This Row],[Plaats]],tblGemProv[Gemeentenaam],0))</f>
        <v>Groot</v>
      </c>
      <c r="H2903" s="59" t="str">
        <f>INDEX(tblGemProv[Provincie],MATCH(tblGem[[#This Row],[Plaats]],tblGemProv[Gemeentenaam],0))</f>
        <v>Noord-Brabant</v>
      </c>
      <c r="I2903" s="68">
        <f>INDEX(tblGemProv[InwonerAantal],MATCH(tblGem[[#This Row],[Plaats]],tblGemProv[Gemeentenaam],0))</f>
        <v>183448</v>
      </c>
      <c r="J2903" s="69">
        <f>tblGem[[#This Row],[Aantal]]/INDEX($N$5:$N$16,MATCH(tblGem[[#This Row],[Prov]],$M$5:$M$16,0))*100000</f>
        <v>8.5037847775133031</v>
      </c>
      <c r="K2903" s="69">
        <f>tblGem[[#This Row],[Aantal]]/tblGem[[#This Row],[Inwoners]]*100000</f>
        <v>117.19942436003662</v>
      </c>
    </row>
    <row r="2904" spans="2:11" x14ac:dyDescent="0.3">
      <c r="B2904" s="63">
        <v>43917</v>
      </c>
      <c r="C2904" s="66" t="s">
        <v>54</v>
      </c>
      <c r="D2904" s="65">
        <v>28.9</v>
      </c>
      <c r="E2904" s="66">
        <v>5</v>
      </c>
      <c r="F2904" s="79">
        <f>tblGem[[#This Row],[Aantal]]-SUMIFS(tblGem[Aantal],tblGem[Datum],tblGem[[#This Row],[Datum]]-1,tblGem[Plaats],tblGem[[#This Row],[Plaats]])</f>
        <v>3</v>
      </c>
      <c r="G2904" s="59" t="str">
        <f>INDEX(tblGemProv[Grootte],MATCH(tblGem[[#This Row],[Plaats]],tblGemProv[Gemeentenaam],0))</f>
        <v>Klein</v>
      </c>
      <c r="H2904" s="59" t="str">
        <f>INDEX(tblGemProv[Provincie],MATCH(tblGem[[#This Row],[Plaats]],tblGemProv[Gemeentenaam],0))</f>
        <v>Zuid-Holland</v>
      </c>
      <c r="I2904" s="68">
        <f>INDEX(tblGemProv[InwonerAantal],MATCH(tblGem[[#This Row],[Plaats]],tblGemProv[Gemeentenaam],0))</f>
        <v>17040</v>
      </c>
      <c r="J2904" s="69">
        <f>tblGem[[#This Row],[Aantal]]/INDEX($N$5:$N$16,MATCH(tblGem[[#This Row],[Prov]],$M$5:$M$16,0))*100000</f>
        <v>0.13713621191384553</v>
      </c>
      <c r="K2904" s="69">
        <f>tblGem[[#This Row],[Aantal]]/tblGem[[#This Row],[Inwoners]]*100000</f>
        <v>29.342723004694836</v>
      </c>
    </row>
    <row r="2905" spans="2:11" x14ac:dyDescent="0.3">
      <c r="B2905" s="63">
        <v>43917</v>
      </c>
      <c r="C2905" s="66" t="s">
        <v>55</v>
      </c>
      <c r="D2905" s="65">
        <v>22.2</v>
      </c>
      <c r="E2905" s="66">
        <v>8</v>
      </c>
      <c r="F2905" s="79">
        <f>tblGem[[#This Row],[Aantal]]-SUMIFS(tblGem[Aantal],tblGem[Datum],tblGem[[#This Row],[Datum]]-1,tblGem[Plaats],tblGem[[#This Row],[Plaats]])</f>
        <v>0</v>
      </c>
      <c r="G2905" s="59" t="str">
        <f>INDEX(tblGemProv[Grootte],MATCH(tblGem[[#This Row],[Plaats]],tblGemProv[Gemeentenaam],0))</f>
        <v>Klein</v>
      </c>
      <c r="H2905" s="59" t="str">
        <f>INDEX(tblGemProv[Provincie],MATCH(tblGem[[#This Row],[Plaats]],tblGemProv[Gemeentenaam],0))</f>
        <v>Gelderland</v>
      </c>
      <c r="I2905" s="68">
        <f>INDEX(tblGemProv[InwonerAantal],MATCH(tblGem[[#This Row],[Plaats]],tblGemProv[Gemeentenaam],0))</f>
        <v>36352</v>
      </c>
      <c r="J2905" s="69">
        <f>tblGem[[#This Row],[Aantal]]/INDEX($N$5:$N$16,MATCH(tblGem[[#This Row],[Prov]],$M$5:$M$16,0))*100000</f>
        <v>0.3883300980582039</v>
      </c>
      <c r="K2905" s="69">
        <f>tblGem[[#This Row],[Aantal]]/tblGem[[#This Row],[Inwoners]]*100000</f>
        <v>22.007042253521128</v>
      </c>
    </row>
    <row r="2906" spans="2:11" x14ac:dyDescent="0.3">
      <c r="B2906" s="63">
        <v>43917</v>
      </c>
      <c r="C2906" s="66" t="s">
        <v>56</v>
      </c>
      <c r="D2906" s="65">
        <v>24.1</v>
      </c>
      <c r="E2906" s="66">
        <v>5</v>
      </c>
      <c r="F2906" s="79">
        <f>tblGem[[#This Row],[Aantal]]-SUMIFS(tblGem[Aantal],tblGem[Datum],tblGem[[#This Row],[Datum]]-1,tblGem[Plaats],tblGem[[#This Row],[Plaats]])</f>
        <v>1</v>
      </c>
      <c r="G2906" s="59" t="str">
        <f>INDEX(tblGemProv[Grootte],MATCH(tblGem[[#This Row],[Plaats]],tblGemProv[Gemeentenaam],0))</f>
        <v>Klein</v>
      </c>
      <c r="H2906" s="59" t="str">
        <f>INDEX(tblGemProv[Provincie],MATCH(tblGem[[#This Row],[Plaats]],tblGemProv[Gemeentenaam],0))</f>
        <v>Gelderland</v>
      </c>
      <c r="I2906" s="68">
        <f>INDEX(tblGemProv[InwonerAantal],MATCH(tblGem[[#This Row],[Plaats]],tblGemProv[Gemeentenaam],0))</f>
        <v>20771</v>
      </c>
      <c r="J2906" s="69">
        <f>tblGem[[#This Row],[Aantal]]/INDEX($N$5:$N$16,MATCH(tblGem[[#This Row],[Prov]],$M$5:$M$16,0))*100000</f>
        <v>0.24270631128637743</v>
      </c>
      <c r="K2906" s="69">
        <f>tblGem[[#This Row],[Aantal]]/tblGem[[#This Row],[Inwoners]]*100000</f>
        <v>24.072023494294932</v>
      </c>
    </row>
    <row r="2907" spans="2:11" x14ac:dyDescent="0.3">
      <c r="B2907" s="63">
        <v>43917</v>
      </c>
      <c r="C2907" s="66" t="s">
        <v>57</v>
      </c>
      <c r="D2907" s="65">
        <v>86.3</v>
      </c>
      <c r="E2907" s="66">
        <v>24</v>
      </c>
      <c r="F2907" s="79">
        <f>tblGem[[#This Row],[Aantal]]-SUMIFS(tblGem[Aantal],tblGem[Datum],tblGem[[#This Row],[Datum]]-1,tblGem[Plaats],tblGem[[#This Row],[Plaats]])</f>
        <v>2</v>
      </c>
      <c r="G2907" s="59" t="str">
        <f>INDEX(tblGemProv[Grootte],MATCH(tblGem[[#This Row],[Plaats]],tblGemProv[Gemeentenaam],0))</f>
        <v>Klein</v>
      </c>
      <c r="H2907" s="59" t="str">
        <f>INDEX(tblGemProv[Provincie],MATCH(tblGem[[#This Row],[Plaats]],tblGemProv[Gemeentenaam],0))</f>
        <v>Limburg</v>
      </c>
      <c r="I2907" s="68">
        <f>INDEX(tblGemProv[InwonerAantal],MATCH(tblGem[[#This Row],[Plaats]],tblGemProv[Gemeentenaam],0))</f>
        <v>28241</v>
      </c>
      <c r="J2907" s="69">
        <f>tblGem[[#This Row],[Aantal]]/INDEX($N$5:$N$16,MATCH(tblGem[[#This Row],[Prov]],$M$5:$M$16,0))*100000</f>
        <v>2.1482315578796238</v>
      </c>
      <c r="K2907" s="69">
        <f>tblGem[[#This Row],[Aantal]]/tblGem[[#This Row],[Inwoners]]*100000</f>
        <v>84.982826387167592</v>
      </c>
    </row>
    <row r="2908" spans="2:11" x14ac:dyDescent="0.3">
      <c r="B2908" s="63">
        <v>43917</v>
      </c>
      <c r="C2908" s="66" t="s">
        <v>58</v>
      </c>
      <c r="D2908" s="65">
        <v>59.2</v>
      </c>
      <c r="E2908" s="66">
        <v>9</v>
      </c>
      <c r="F2908" s="79">
        <f>tblGem[[#This Row],[Aantal]]-SUMIFS(tblGem[Aantal],tblGem[Datum],tblGem[[#This Row],[Datum]]-1,tblGem[Plaats],tblGem[[#This Row],[Plaats]])</f>
        <v>0</v>
      </c>
      <c r="G2908" s="59" t="str">
        <f>INDEX(tblGemProv[Grootte],MATCH(tblGem[[#This Row],[Plaats]],tblGemProv[Gemeentenaam],0))</f>
        <v>Klein</v>
      </c>
      <c r="H2908" s="59" t="str">
        <f>INDEX(tblGemProv[Provincie],MATCH(tblGem[[#This Row],[Plaats]],tblGemProv[Gemeentenaam],0))</f>
        <v>Utrecht</v>
      </c>
      <c r="I2908" s="68">
        <f>INDEX(tblGemProv[InwonerAantal],MATCH(tblGem[[#This Row],[Plaats]],tblGemProv[Gemeentenaam],0))</f>
        <v>15214</v>
      </c>
      <c r="J2908" s="69">
        <f>tblGem[[#This Row],[Aantal]]/INDEX($N$5:$N$16,MATCH(tblGem[[#This Row],[Prov]],$M$5:$M$16,0))*100000</f>
        <v>0.6764282783096508</v>
      </c>
      <c r="K2908" s="69">
        <f>tblGem[[#This Row],[Aantal]]/tblGem[[#This Row],[Inwoners]]*100000</f>
        <v>59.156040489023262</v>
      </c>
    </row>
    <row r="2909" spans="2:11" x14ac:dyDescent="0.3">
      <c r="B2909" s="63">
        <v>43917</v>
      </c>
      <c r="C2909" s="66" t="s">
        <v>59</v>
      </c>
      <c r="D2909" s="65">
        <v>13.7</v>
      </c>
      <c r="E2909" s="66">
        <v>3</v>
      </c>
      <c r="F2909" s="79">
        <f>tblGem[[#This Row],[Aantal]]-SUMIFS(tblGem[Aantal],tblGem[Datum],tblGem[[#This Row],[Datum]]-1,tblGem[Plaats],tblGem[[#This Row],[Plaats]])</f>
        <v>0</v>
      </c>
      <c r="G2909" s="59" t="str">
        <f>INDEX(tblGemProv[Grootte],MATCH(tblGem[[#This Row],[Plaats]],tblGemProv[Gemeentenaam],0))</f>
        <v>Klein</v>
      </c>
      <c r="H2909" s="59" t="str">
        <f>INDEX(tblGemProv[Provincie],MATCH(tblGem[[#This Row],[Plaats]],tblGemProv[Gemeentenaam],0))</f>
        <v>Utrecht</v>
      </c>
      <c r="I2909" s="68">
        <f>INDEX(tblGemProv[InwonerAantal],MATCH(tblGem[[#This Row],[Plaats]],tblGemProv[Gemeentenaam],0))</f>
        <v>21266</v>
      </c>
      <c r="J2909" s="69">
        <f>tblGem[[#This Row],[Aantal]]/INDEX($N$5:$N$16,MATCH(tblGem[[#This Row],[Prov]],$M$5:$M$16,0))*100000</f>
        <v>0.22547609276988362</v>
      </c>
      <c r="K2909" s="69">
        <f>tblGem[[#This Row],[Aantal]]/tblGem[[#This Row],[Inwoners]]*100000</f>
        <v>14.107025298598703</v>
      </c>
    </row>
    <row r="2910" spans="2:11" x14ac:dyDescent="0.3">
      <c r="B2910" s="63">
        <v>43917</v>
      </c>
      <c r="C2910" s="66" t="s">
        <v>60</v>
      </c>
      <c r="D2910" s="65">
        <v>26.2</v>
      </c>
      <c r="E2910" s="66">
        <v>7</v>
      </c>
      <c r="F2910" s="79">
        <f>tblGem[[#This Row],[Aantal]]-SUMIFS(tblGem[Aantal],tblGem[Datum],tblGem[[#This Row],[Datum]]-1,tblGem[Plaats],tblGem[[#This Row],[Plaats]])</f>
        <v>0</v>
      </c>
      <c r="G2910" s="59" t="str">
        <f>INDEX(tblGemProv[Grootte],MATCH(tblGem[[#This Row],[Plaats]],tblGemProv[Gemeentenaam],0))</f>
        <v>Klein</v>
      </c>
      <c r="H2910" s="59" t="str">
        <f>INDEX(tblGemProv[Provincie],MATCH(tblGem[[#This Row],[Plaats]],tblGemProv[Gemeentenaam],0))</f>
        <v>Gelderland</v>
      </c>
      <c r="I2910" s="68">
        <f>INDEX(tblGemProv[InwonerAantal],MATCH(tblGem[[#This Row],[Plaats]],tblGemProv[Gemeentenaam],0))</f>
        <v>26365</v>
      </c>
      <c r="J2910" s="69">
        <f>tblGem[[#This Row],[Aantal]]/INDEX($N$5:$N$16,MATCH(tblGem[[#This Row],[Prov]],$M$5:$M$16,0))*100000</f>
        <v>0.33978883580092839</v>
      </c>
      <c r="K2910" s="69">
        <f>tblGem[[#This Row],[Aantal]]/tblGem[[#This Row],[Inwoners]]*100000</f>
        <v>26.550350843921869</v>
      </c>
    </row>
    <row r="2911" spans="2:11" x14ac:dyDescent="0.3">
      <c r="B2911" s="63">
        <v>43917</v>
      </c>
      <c r="C2911" s="66" t="s">
        <v>61</v>
      </c>
      <c r="D2911" s="65">
        <v>46.2</v>
      </c>
      <c r="E2911" s="66">
        <v>31</v>
      </c>
      <c r="F2911" s="79">
        <f>tblGem[[#This Row],[Aantal]]-SUMIFS(tblGem[Aantal],tblGem[Datum],tblGem[[#This Row],[Datum]]-1,tblGem[Plaats],tblGem[[#This Row],[Plaats]])</f>
        <v>5</v>
      </c>
      <c r="G2911" s="59" t="str">
        <f>INDEX(tblGemProv[Grootte],MATCH(tblGem[[#This Row],[Plaats]],tblGemProv[Gemeentenaam],0))</f>
        <v>Middelgroot</v>
      </c>
      <c r="H2911" s="59" t="str">
        <f>INDEX(tblGemProv[Provincie],MATCH(tblGem[[#This Row],[Plaats]],tblGemProv[Gemeentenaam],0))</f>
        <v>Zuid-Holland</v>
      </c>
      <c r="I2911" s="68">
        <f>INDEX(tblGemProv[InwonerAantal],MATCH(tblGem[[#This Row],[Plaats]],tblGemProv[Gemeentenaam],0))</f>
        <v>66854</v>
      </c>
      <c r="J2911" s="69">
        <f>tblGem[[#This Row],[Aantal]]/INDEX($N$5:$N$16,MATCH(tblGem[[#This Row],[Prov]],$M$5:$M$16,0))*100000</f>
        <v>0.85024451386584243</v>
      </c>
      <c r="K2911" s="69">
        <f>tblGem[[#This Row],[Aantal]]/tblGem[[#This Row],[Inwoners]]*100000</f>
        <v>46.369701139797172</v>
      </c>
    </row>
    <row r="2912" spans="2:11" x14ac:dyDescent="0.3">
      <c r="B2912" s="63">
        <v>43917</v>
      </c>
      <c r="C2912" s="66" t="s">
        <v>62</v>
      </c>
      <c r="D2912" s="65">
        <v>50</v>
      </c>
      <c r="E2912" s="66">
        <v>18</v>
      </c>
      <c r="F2912" s="79">
        <f>tblGem[[#This Row],[Aantal]]-SUMIFS(tblGem[Aantal],tblGem[Datum],tblGem[[#This Row],[Datum]]-1,tblGem[Plaats],tblGem[[#This Row],[Plaats]])</f>
        <v>5</v>
      </c>
      <c r="G2912" s="59" t="str">
        <f>INDEX(tblGemProv[Grootte],MATCH(tblGem[[#This Row],[Plaats]],tblGemProv[Gemeentenaam],0))</f>
        <v>Klein</v>
      </c>
      <c r="H2912" s="59" t="str">
        <f>INDEX(tblGemProv[Provincie],MATCH(tblGem[[#This Row],[Plaats]],tblGemProv[Gemeentenaam],0))</f>
        <v>Noord-Holland</v>
      </c>
      <c r="I2912" s="68">
        <f>INDEX(tblGemProv[InwonerAantal],MATCH(tblGem[[#This Row],[Plaats]],tblGemProv[Gemeentenaam],0))</f>
        <v>35608</v>
      </c>
      <c r="J2912" s="69">
        <f>tblGem[[#This Row],[Aantal]]/INDEX($N$5:$N$16,MATCH(tblGem[[#This Row],[Prov]],$M$5:$M$16,0))*100000</f>
        <v>0.63577685927644356</v>
      </c>
      <c r="K2912" s="69">
        <f>tblGem[[#This Row],[Aantal]]/tblGem[[#This Row],[Inwoners]]*100000</f>
        <v>50.5504381037969</v>
      </c>
    </row>
    <row r="2913" spans="2:11" x14ac:dyDescent="0.3">
      <c r="B2913" s="63">
        <v>43917</v>
      </c>
      <c r="C2913" s="66" t="s">
        <v>63</v>
      </c>
      <c r="D2913" s="65">
        <v>48.2</v>
      </c>
      <c r="E2913" s="66">
        <v>17</v>
      </c>
      <c r="F2913" s="79">
        <f>tblGem[[#This Row],[Aantal]]-SUMIFS(tblGem[Aantal],tblGem[Datum],tblGem[[#This Row],[Datum]]-1,tblGem[Plaats],tblGem[[#This Row],[Plaats]])</f>
        <v>0</v>
      </c>
      <c r="G2913" s="59" t="str">
        <f>INDEX(tblGemProv[Grootte],MATCH(tblGem[[#This Row],[Plaats]],tblGemProv[Gemeentenaam],0))</f>
        <v>Klein</v>
      </c>
      <c r="H2913" s="59" t="str">
        <f>INDEX(tblGemProv[Provincie],MATCH(tblGem[[#This Row],[Plaats]],tblGemProv[Gemeentenaam],0))</f>
        <v>Drenthe</v>
      </c>
      <c r="I2913" s="68">
        <f>INDEX(tblGemProv[InwonerAantal],MATCH(tblGem[[#This Row],[Plaats]],tblGemProv[Gemeentenaam],0))</f>
        <v>35299</v>
      </c>
      <c r="J2913" s="69">
        <f>tblGem[[#This Row],[Aantal]]/INDEX($N$5:$N$16,MATCH(tblGem[[#This Row],[Prov]],$M$5:$M$16,0))*100000</f>
        <v>3.4545824019508227</v>
      </c>
      <c r="K2913" s="69">
        <f>tblGem[[#This Row],[Aantal]]/tblGem[[#This Row],[Inwoners]]*100000</f>
        <v>48.160004532706303</v>
      </c>
    </row>
    <row r="2914" spans="2:11" x14ac:dyDescent="0.3">
      <c r="B2914" s="63">
        <v>43917</v>
      </c>
      <c r="C2914" s="66" t="s">
        <v>64</v>
      </c>
      <c r="D2914" s="65">
        <v>198.4</v>
      </c>
      <c r="E2914" s="66">
        <v>42</v>
      </c>
      <c r="F2914" s="79">
        <f>tblGem[[#This Row],[Aantal]]-SUMIFS(tblGem[Aantal],tblGem[Datum],tblGem[[#This Row],[Datum]]-1,tblGem[Plaats],tblGem[[#This Row],[Plaats]])</f>
        <v>11</v>
      </c>
      <c r="G2914" s="59" t="str">
        <f>INDEX(tblGemProv[Grootte],MATCH(tblGem[[#This Row],[Plaats]],tblGemProv[Gemeentenaam],0))</f>
        <v>Klein</v>
      </c>
      <c r="H2914" s="59" t="str">
        <f>INDEX(tblGemProv[Provincie],MATCH(tblGem[[#This Row],[Plaats]],tblGemProv[Gemeentenaam],0))</f>
        <v>Noord-Brabant</v>
      </c>
      <c r="I2914" s="68">
        <f>INDEX(tblGemProv[InwonerAantal],MATCH(tblGem[[#This Row],[Plaats]],tblGemProv[Gemeentenaam],0))</f>
        <v>20336</v>
      </c>
      <c r="J2914" s="69">
        <f>tblGem[[#This Row],[Aantal]]/INDEX($N$5:$N$16,MATCH(tblGem[[#This Row],[Prov]],$M$5:$M$16,0))*100000</f>
        <v>1.6612044681653895</v>
      </c>
      <c r="K2914" s="69">
        <f>tblGem[[#This Row],[Aantal]]/tblGem[[#This Row],[Inwoners]]*100000</f>
        <v>206.53029110936271</v>
      </c>
    </row>
    <row r="2915" spans="2:11" x14ac:dyDescent="0.3">
      <c r="B2915" s="63">
        <v>43917</v>
      </c>
      <c r="C2915" s="66" t="s">
        <v>65</v>
      </c>
      <c r="D2915" s="65">
        <v>31.8</v>
      </c>
      <c r="E2915" s="66">
        <v>8</v>
      </c>
      <c r="F2915" s="79">
        <f>tblGem[[#This Row],[Aantal]]-SUMIFS(tblGem[Aantal],tblGem[Datum],tblGem[[#This Row],[Datum]]-1,tblGem[Plaats],tblGem[[#This Row],[Plaats]])</f>
        <v>0</v>
      </c>
      <c r="G2915" s="59" t="str">
        <f>INDEX(tblGemProv[Grootte],MATCH(tblGem[[#This Row],[Plaats]],tblGemProv[Gemeentenaam],0))</f>
        <v>Klein</v>
      </c>
      <c r="H2915" s="59" t="str">
        <f>INDEX(tblGemProv[Provincie],MATCH(tblGem[[#This Row],[Plaats]],tblGemProv[Gemeentenaam],0))</f>
        <v>Noord-Brabant</v>
      </c>
      <c r="I2915" s="68">
        <f>INDEX(tblGemProv[InwonerAantal],MATCH(tblGem[[#This Row],[Plaats]],tblGemProv[Gemeentenaam],0))</f>
        <v>24911</v>
      </c>
      <c r="J2915" s="69">
        <f>tblGem[[#This Row],[Aantal]]/INDEX($N$5:$N$16,MATCH(tblGem[[#This Row],[Prov]],$M$5:$M$16,0))*100000</f>
        <v>0.31641989869816944</v>
      </c>
      <c r="K2915" s="69">
        <f>tblGem[[#This Row],[Aantal]]/tblGem[[#This Row],[Inwoners]]*100000</f>
        <v>32.114327004134722</v>
      </c>
    </row>
    <row r="2916" spans="2:11" x14ac:dyDescent="0.3">
      <c r="B2916" s="63">
        <v>43917</v>
      </c>
      <c r="C2916" s="66" t="s">
        <v>66</v>
      </c>
      <c r="D2916" s="65">
        <v>48.3</v>
      </c>
      <c r="E2916" s="66">
        <v>14</v>
      </c>
      <c r="F2916" s="79">
        <f>tblGem[[#This Row],[Aantal]]-SUMIFS(tblGem[Aantal],tblGem[Datum],tblGem[[#This Row],[Datum]]-1,tblGem[Plaats],tblGem[[#This Row],[Plaats]])</f>
        <v>0</v>
      </c>
      <c r="G2916" s="59" t="str">
        <f>INDEX(tblGemProv[Grootte],MATCH(tblGem[[#This Row],[Plaats]],tblGemProv[Gemeentenaam],0))</f>
        <v>Klein</v>
      </c>
      <c r="H2916" s="59" t="str">
        <f>INDEX(tblGemProv[Provincie],MATCH(tblGem[[#This Row],[Plaats]],tblGemProv[Gemeentenaam],0))</f>
        <v>Gelderland</v>
      </c>
      <c r="I2916" s="68">
        <f>INDEX(tblGemProv[InwonerAantal],MATCH(tblGem[[#This Row],[Plaats]],tblGemProv[Gemeentenaam],0))</f>
        <v>28195</v>
      </c>
      <c r="J2916" s="69">
        <f>tblGem[[#This Row],[Aantal]]/INDEX($N$5:$N$16,MATCH(tblGem[[#This Row],[Prov]],$M$5:$M$16,0))*100000</f>
        <v>0.67957767160185678</v>
      </c>
      <c r="K2916" s="69">
        <f>tblGem[[#This Row],[Aantal]]/tblGem[[#This Row],[Inwoners]]*100000</f>
        <v>49.654194006029435</v>
      </c>
    </row>
    <row r="2917" spans="2:11" x14ac:dyDescent="0.3">
      <c r="B2917" s="63">
        <v>43917</v>
      </c>
      <c r="C2917" s="66" t="s">
        <v>67</v>
      </c>
      <c r="D2917" s="65">
        <v>49</v>
      </c>
      <c r="E2917" s="66">
        <v>14</v>
      </c>
      <c r="F2917" s="79">
        <f>tblGem[[#This Row],[Aantal]]-SUMIFS(tblGem[Aantal],tblGem[Datum],tblGem[[#This Row],[Datum]]-1,tblGem[Plaats],tblGem[[#This Row],[Plaats]])</f>
        <v>1</v>
      </c>
      <c r="G2917" s="59" t="str">
        <f>INDEX(tblGemProv[Grootte],MATCH(tblGem[[#This Row],[Plaats]],tblGemProv[Gemeentenaam],0))</f>
        <v>Klein</v>
      </c>
      <c r="H2917" s="59" t="str">
        <f>INDEX(tblGemProv[Provincie],MATCH(tblGem[[#This Row],[Plaats]],tblGemProv[Gemeentenaam],0))</f>
        <v>Overijssel</v>
      </c>
      <c r="I2917" s="68">
        <f>INDEX(tblGemProv[InwonerAantal],MATCH(tblGem[[#This Row],[Plaats]],tblGemProv[Gemeentenaam],0))</f>
        <v>28242</v>
      </c>
      <c r="J2917" s="69">
        <f>tblGem[[#This Row],[Aantal]]/INDEX($N$5:$N$16,MATCH(tblGem[[#This Row],[Prov]],$M$5:$M$16,0))*100000</f>
        <v>1.2158044152805771</v>
      </c>
      <c r="K2917" s="69">
        <f>tblGem[[#This Row],[Aantal]]/tblGem[[#This Row],[Inwoners]]*100000</f>
        <v>49.571560087812479</v>
      </c>
    </row>
    <row r="2918" spans="2:11" x14ac:dyDescent="0.3">
      <c r="B2918" s="63">
        <v>43917</v>
      </c>
      <c r="C2918" s="66" t="s">
        <v>68</v>
      </c>
      <c r="D2918" s="65">
        <v>5.3</v>
      </c>
      <c r="E2918" s="66">
        <v>1</v>
      </c>
      <c r="F2918" s="79">
        <f>tblGem[[#This Row],[Aantal]]-SUMIFS(tblGem[Aantal],tblGem[Datum],tblGem[[#This Row],[Datum]]-1,tblGem[Plaats],tblGem[[#This Row],[Plaats]])</f>
        <v>0</v>
      </c>
      <c r="G2918" s="59" t="str">
        <f>INDEX(tblGemProv[Grootte],MATCH(tblGem[[#This Row],[Plaats]],tblGemProv[Gemeentenaam],0))</f>
        <v>Klein</v>
      </c>
      <c r="H2918" s="59" t="str">
        <f>INDEX(tblGemProv[Provincie],MATCH(tblGem[[#This Row],[Plaats]],tblGemProv[Gemeentenaam],0))</f>
        <v>Friesland</v>
      </c>
      <c r="I2918" s="68">
        <f>INDEX(tblGemProv[InwonerAantal],MATCH(tblGem[[#This Row],[Plaats]],tblGemProv[Gemeentenaam],0))</f>
        <v>18904</v>
      </c>
      <c r="J2918" s="69">
        <f>tblGem[[#This Row],[Aantal]]/INDEX($N$5:$N$16,MATCH(tblGem[[#This Row],[Prov]],$M$5:$M$16,0))*100000</f>
        <v>0.15449551036046894</v>
      </c>
      <c r="K2918" s="69">
        <f>tblGem[[#This Row],[Aantal]]/tblGem[[#This Row],[Inwoners]]*100000</f>
        <v>5.2898857384680493</v>
      </c>
    </row>
    <row r="2919" spans="2:11" x14ac:dyDescent="0.3">
      <c r="B2919" s="63">
        <v>43917</v>
      </c>
      <c r="C2919" s="66" t="s">
        <v>69</v>
      </c>
      <c r="D2919" s="65">
        <v>83.5</v>
      </c>
      <c r="E2919" s="66">
        <v>36</v>
      </c>
      <c r="F2919" s="79">
        <f>tblGem[[#This Row],[Aantal]]-SUMIFS(tblGem[Aantal],tblGem[Datum],tblGem[[#This Row],[Datum]]-1,tblGem[Plaats],tblGem[[#This Row],[Plaats]])</f>
        <v>2</v>
      </c>
      <c r="G2919" s="59" t="str">
        <f>INDEX(tblGemProv[Grootte],MATCH(tblGem[[#This Row],[Plaats]],tblGemProv[Gemeentenaam],0))</f>
        <v>Klein</v>
      </c>
      <c r="H2919" s="59" t="str">
        <f>INDEX(tblGemProv[Provincie],MATCH(tblGem[[#This Row],[Plaats]],tblGemProv[Gemeentenaam],0))</f>
        <v>Utrecht</v>
      </c>
      <c r="I2919" s="68">
        <f>INDEX(tblGemProv[InwonerAantal],MATCH(tblGem[[#This Row],[Plaats]],tblGemProv[Gemeentenaam],0))</f>
        <v>42846</v>
      </c>
      <c r="J2919" s="69">
        <f>tblGem[[#This Row],[Aantal]]/INDEX($N$5:$N$16,MATCH(tblGem[[#This Row],[Prov]],$M$5:$M$16,0))*100000</f>
        <v>2.7057131132386032</v>
      </c>
      <c r="K2919" s="69">
        <f>tblGem[[#This Row],[Aantal]]/tblGem[[#This Row],[Inwoners]]*100000</f>
        <v>84.021845679876762</v>
      </c>
    </row>
    <row r="2920" spans="2:11" x14ac:dyDescent="0.3">
      <c r="B2920" s="63">
        <v>43917</v>
      </c>
      <c r="C2920" s="66" t="s">
        <v>70</v>
      </c>
      <c r="D2920" s="65">
        <v>23.3</v>
      </c>
      <c r="E2920" s="66">
        <v>12</v>
      </c>
      <c r="F2920" s="79">
        <f>tblGem[[#This Row],[Aantal]]-SUMIFS(tblGem[Aantal],tblGem[Datum],tblGem[[#This Row],[Datum]]-1,tblGem[Plaats],tblGem[[#This Row],[Plaats]])</f>
        <v>0</v>
      </c>
      <c r="G2920" s="59" t="str">
        <f>INDEX(tblGemProv[Grootte],MATCH(tblGem[[#This Row],[Plaats]],tblGemProv[Gemeentenaam],0))</f>
        <v>Middelgroot</v>
      </c>
      <c r="H2920" s="59" t="str">
        <f>INDEX(tblGemProv[Provincie],MATCH(tblGem[[#This Row],[Plaats]],tblGemProv[Gemeentenaam],0))</f>
        <v>Friesland</v>
      </c>
      <c r="I2920" s="68">
        <f>INDEX(tblGemProv[InwonerAantal],MATCH(tblGem[[#This Row],[Plaats]],tblGemProv[Gemeentenaam],0))</f>
        <v>51742</v>
      </c>
      <c r="J2920" s="69">
        <f>tblGem[[#This Row],[Aantal]]/INDEX($N$5:$N$16,MATCH(tblGem[[#This Row],[Prov]],$M$5:$M$16,0))*100000</f>
        <v>1.8539461243256272</v>
      </c>
      <c r="K2920" s="69">
        <f>tblGem[[#This Row],[Aantal]]/tblGem[[#This Row],[Inwoners]]*100000</f>
        <v>23.191991032430135</v>
      </c>
    </row>
    <row r="2921" spans="2:11" x14ac:dyDescent="0.3">
      <c r="B2921" s="63">
        <v>43917</v>
      </c>
      <c r="C2921" s="66" t="s">
        <v>71</v>
      </c>
      <c r="D2921" s="65">
        <v>38.200000000000003</v>
      </c>
      <c r="E2921" s="66">
        <v>17</v>
      </c>
      <c r="F2921" s="79">
        <f>tblGem[[#This Row],[Aantal]]-SUMIFS(tblGem[Aantal],tblGem[Datum],tblGem[[#This Row],[Datum]]-1,tblGem[Plaats],tblGem[[#This Row],[Plaats]])</f>
        <v>4</v>
      </c>
      <c r="G2921" s="59" t="str">
        <f>INDEX(tblGemProv[Grootte],MATCH(tblGem[[#This Row],[Plaats]],tblGemProv[Gemeentenaam],0))</f>
        <v>Klein</v>
      </c>
      <c r="H2921" s="59" t="str">
        <f>INDEX(tblGemProv[Provincie],MATCH(tblGem[[#This Row],[Plaats]],tblGemProv[Gemeentenaam],0))</f>
        <v>Utrecht</v>
      </c>
      <c r="I2921" s="68">
        <f>INDEX(tblGemProv[InwonerAantal],MATCH(tblGem[[#This Row],[Plaats]],tblGemProv[Gemeentenaam],0))</f>
        <v>43620</v>
      </c>
      <c r="J2921" s="69">
        <f>tblGem[[#This Row],[Aantal]]/INDEX($N$5:$N$16,MATCH(tblGem[[#This Row],[Prov]],$M$5:$M$16,0))*100000</f>
        <v>1.2776978590293404</v>
      </c>
      <c r="K2921" s="69">
        <f>tblGem[[#This Row],[Aantal]]/tblGem[[#This Row],[Inwoners]]*100000</f>
        <v>38.972948188904169</v>
      </c>
    </row>
    <row r="2922" spans="2:11" x14ac:dyDescent="0.3">
      <c r="B2922" s="63">
        <v>43917</v>
      </c>
      <c r="C2922" s="66" t="s">
        <v>72</v>
      </c>
      <c r="D2922" s="65">
        <v>12.3</v>
      </c>
      <c r="E2922" s="66">
        <v>3</v>
      </c>
      <c r="F2922" s="79">
        <f>tblGem[[#This Row],[Aantal]]-SUMIFS(tblGem[Aantal],tblGem[Datum],tblGem[[#This Row],[Datum]]-1,tblGem[Plaats],tblGem[[#This Row],[Plaats]])</f>
        <v>0</v>
      </c>
      <c r="G2922" s="59" t="str">
        <f>INDEX(tblGemProv[Grootte],MATCH(tblGem[[#This Row],[Plaats]],tblGemProv[Gemeentenaam],0))</f>
        <v>Klein</v>
      </c>
      <c r="H2922" s="59" t="str">
        <f>INDEX(tblGemProv[Provincie],MATCH(tblGem[[#This Row],[Plaats]],tblGemProv[Gemeentenaam],0))</f>
        <v>Drenthe</v>
      </c>
      <c r="I2922" s="68">
        <f>INDEX(tblGemProv[InwonerAantal],MATCH(tblGem[[#This Row],[Plaats]],tblGemProv[Gemeentenaam],0))</f>
        <v>23917</v>
      </c>
      <c r="J2922" s="69">
        <f>tblGem[[#This Row],[Aantal]]/INDEX($N$5:$N$16,MATCH(tblGem[[#This Row],[Prov]],$M$5:$M$16,0))*100000</f>
        <v>0.60963218857955703</v>
      </c>
      <c r="K2922" s="69">
        <f>tblGem[[#This Row],[Aantal]]/tblGem[[#This Row],[Inwoners]]*100000</f>
        <v>12.543379186352803</v>
      </c>
    </row>
    <row r="2923" spans="2:11" x14ac:dyDescent="0.3">
      <c r="B2923" s="63">
        <v>43917</v>
      </c>
      <c r="C2923" s="66" t="s">
        <v>73</v>
      </c>
      <c r="D2923" s="65">
        <v>26</v>
      </c>
      <c r="E2923" s="66">
        <v>27</v>
      </c>
      <c r="F2923" s="79">
        <f>tblGem[[#This Row],[Aantal]]-SUMIFS(tblGem[Aantal],tblGem[Datum],tblGem[[#This Row],[Datum]]-1,tblGem[Plaats],tblGem[[#This Row],[Plaats]])</f>
        <v>2</v>
      </c>
      <c r="G2923" s="59" t="str">
        <f>INDEX(tblGemProv[Grootte],MATCH(tblGem[[#This Row],[Plaats]],tblGemProv[Gemeentenaam],0))</f>
        <v>Groot</v>
      </c>
      <c r="H2923" s="59" t="str">
        <f>INDEX(tblGemProv[Provincie],MATCH(tblGem[[#This Row],[Plaats]],tblGemProv[Gemeentenaam],0))</f>
        <v>Zuid-Holland</v>
      </c>
      <c r="I2923" s="68">
        <f>INDEX(tblGemProv[InwonerAantal],MATCH(tblGem[[#This Row],[Plaats]],tblGemProv[Gemeentenaam],0))</f>
        <v>102253</v>
      </c>
      <c r="J2923" s="69">
        <f>tblGem[[#This Row],[Aantal]]/INDEX($N$5:$N$16,MATCH(tblGem[[#This Row],[Prov]],$M$5:$M$16,0))*100000</f>
        <v>0.74053554433476598</v>
      </c>
      <c r="K2923" s="69">
        <f>tblGem[[#This Row],[Aantal]]/tblGem[[#This Row],[Inwoners]]*100000</f>
        <v>26.405093249097824</v>
      </c>
    </row>
    <row r="2924" spans="2:11" x14ac:dyDescent="0.3">
      <c r="B2924" s="63">
        <v>43917</v>
      </c>
      <c r="C2924" s="66" t="s">
        <v>74</v>
      </c>
      <c r="D2924" s="65">
        <v>16.2</v>
      </c>
      <c r="E2924" s="66">
        <v>4</v>
      </c>
      <c r="F2924" s="79">
        <f>tblGem[[#This Row],[Aantal]]-SUMIFS(tblGem[Aantal],tblGem[Datum],tblGem[[#This Row],[Datum]]-1,tblGem[Plaats],tblGem[[#This Row],[Plaats]])</f>
        <v>2</v>
      </c>
      <c r="G2924" s="59" t="str">
        <f>INDEX(tblGemProv[Grootte],MATCH(tblGem[[#This Row],[Plaats]],tblGemProv[Gemeentenaam],0))</f>
        <v>Klein</v>
      </c>
      <c r="H2924" s="59" t="str">
        <f>INDEX(tblGemProv[Provincie],MATCH(tblGem[[#This Row],[Plaats]],tblGemProv[Gemeentenaam],0))</f>
        <v>Groningen</v>
      </c>
      <c r="I2924" s="68">
        <f>INDEX(tblGemProv[InwonerAantal],MATCH(tblGem[[#This Row],[Plaats]],tblGemProv[Gemeentenaam],0))</f>
        <v>24864</v>
      </c>
      <c r="J2924" s="69">
        <f>tblGem[[#This Row],[Aantal]]/INDEX($N$5:$N$16,MATCH(tblGem[[#This Row],[Prov]],$M$5:$M$16,0))*100000</f>
        <v>0.68617343376625151</v>
      </c>
      <c r="K2924" s="69">
        <f>tblGem[[#This Row],[Aantal]]/tblGem[[#This Row],[Inwoners]]*100000</f>
        <v>16.087516087516086</v>
      </c>
    </row>
    <row r="2925" spans="2:11" x14ac:dyDescent="0.3">
      <c r="B2925" s="63">
        <v>43917</v>
      </c>
      <c r="C2925" s="66" t="s">
        <v>75</v>
      </c>
      <c r="D2925" s="65">
        <v>16</v>
      </c>
      <c r="E2925" s="66">
        <v>9</v>
      </c>
      <c r="F2925" s="79">
        <f>tblGem[[#This Row],[Aantal]]-SUMIFS(tblGem[Aantal],tblGem[Datum],tblGem[[#This Row],[Datum]]-1,tblGem[Plaats],tblGem[[#This Row],[Plaats]])</f>
        <v>3</v>
      </c>
      <c r="G2925" s="59" t="str">
        <f>INDEX(tblGemProv[Grootte],MATCH(tblGem[[#This Row],[Plaats]],tblGemProv[Gemeentenaam],0))</f>
        <v>Middelgroot</v>
      </c>
      <c r="H2925" s="59" t="str">
        <f>INDEX(tblGemProv[Provincie],MATCH(tblGem[[#This Row],[Plaats]],tblGemProv[Gemeentenaam],0))</f>
        <v>Noord-Holland</v>
      </c>
      <c r="I2925" s="68">
        <f>INDEX(tblGemProv[InwonerAantal],MATCH(tblGem[[#This Row],[Plaats]],tblGemProv[Gemeentenaam],0))</f>
        <v>55760</v>
      </c>
      <c r="J2925" s="69">
        <f>tblGem[[#This Row],[Aantal]]/INDEX($N$5:$N$16,MATCH(tblGem[[#This Row],[Prov]],$M$5:$M$16,0))*100000</f>
        <v>0.31788842963822178</v>
      </c>
      <c r="K2925" s="69">
        <f>tblGem[[#This Row],[Aantal]]/tblGem[[#This Row],[Inwoners]]*100000</f>
        <v>16.140602582496413</v>
      </c>
    </row>
    <row r="2926" spans="2:11" x14ac:dyDescent="0.3">
      <c r="B2926" s="63">
        <v>43917</v>
      </c>
      <c r="C2926" s="66" t="s">
        <v>76</v>
      </c>
      <c r="D2926" s="65">
        <v>129.30000000000001</v>
      </c>
      <c r="E2926" s="66">
        <v>42</v>
      </c>
      <c r="F2926" s="79">
        <f>tblGem[[#This Row],[Aantal]]-SUMIFS(tblGem[Aantal],tblGem[Datum],tblGem[[#This Row],[Datum]]-1,tblGem[Plaats],tblGem[[#This Row],[Plaats]])</f>
        <v>7</v>
      </c>
      <c r="G2926" s="59" t="str">
        <f>INDEX(tblGemProv[Grootte],MATCH(tblGem[[#This Row],[Plaats]],tblGemProv[Gemeentenaam],0))</f>
        <v>Klein</v>
      </c>
      <c r="H2926" s="59" t="str">
        <f>INDEX(tblGemProv[Provincie],MATCH(tblGem[[#This Row],[Plaats]],tblGemProv[Gemeentenaam],0))</f>
        <v>Noord-Brabant</v>
      </c>
      <c r="I2926" s="68">
        <f>INDEX(tblGemProv[InwonerAantal],MATCH(tblGem[[#This Row],[Plaats]],tblGemProv[Gemeentenaam],0))</f>
        <v>32137</v>
      </c>
      <c r="J2926" s="69">
        <f>tblGem[[#This Row],[Aantal]]/INDEX($N$5:$N$16,MATCH(tblGem[[#This Row],[Prov]],$M$5:$M$16,0))*100000</f>
        <v>1.6612044681653895</v>
      </c>
      <c r="K2926" s="69">
        <f>tblGem[[#This Row],[Aantal]]/tblGem[[#This Row],[Inwoners]]*100000</f>
        <v>130.69048137660641</v>
      </c>
    </row>
    <row r="2927" spans="2:11" x14ac:dyDescent="0.3">
      <c r="B2927" s="63">
        <v>43917</v>
      </c>
      <c r="C2927" s="66" t="s">
        <v>77</v>
      </c>
      <c r="D2927" s="65">
        <v>32.799999999999997</v>
      </c>
      <c r="E2927" s="66">
        <v>33</v>
      </c>
      <c r="F2927" s="79">
        <f>tblGem[[#This Row],[Aantal]]-SUMIFS(tblGem[Aantal],tblGem[Datum],tblGem[[#This Row],[Datum]]-1,tblGem[Plaats],tblGem[[#This Row],[Plaats]])</f>
        <v>3</v>
      </c>
      <c r="G2927" s="59" t="str">
        <f>INDEX(tblGemProv[Grootte],MATCH(tblGem[[#This Row],[Plaats]],tblGemProv[Gemeentenaam],0))</f>
        <v>Middelgroot</v>
      </c>
      <c r="H2927" s="59" t="str">
        <f>INDEX(tblGemProv[Provincie],MATCH(tblGem[[#This Row],[Plaats]],tblGemProv[Gemeentenaam],0))</f>
        <v>Overijssel</v>
      </c>
      <c r="I2927" s="68">
        <f>INDEX(tblGemProv[InwonerAantal],MATCH(tblGem[[#This Row],[Plaats]],tblGemProv[Gemeentenaam],0))</f>
        <v>99653</v>
      </c>
      <c r="J2927" s="69">
        <f>tblGem[[#This Row],[Aantal]]/INDEX($N$5:$N$16,MATCH(tblGem[[#This Row],[Prov]],$M$5:$M$16,0))*100000</f>
        <v>2.8658246931613607</v>
      </c>
      <c r="K2927" s="69">
        <f>tblGem[[#This Row],[Aantal]]/tblGem[[#This Row],[Inwoners]]*100000</f>
        <v>33.114908733304567</v>
      </c>
    </row>
    <row r="2928" spans="2:11" x14ac:dyDescent="0.3">
      <c r="B2928" s="63">
        <v>43917</v>
      </c>
      <c r="C2928" s="66" t="s">
        <v>78</v>
      </c>
      <c r="D2928" s="65">
        <v>22.7</v>
      </c>
      <c r="E2928" s="66">
        <v>7</v>
      </c>
      <c r="F2928" s="79">
        <f>tblGem[[#This Row],[Aantal]]-SUMIFS(tblGem[Aantal],tblGem[Datum],tblGem[[#This Row],[Datum]]-1,tblGem[Plaats],tblGem[[#This Row],[Plaats]])</f>
        <v>1</v>
      </c>
      <c r="G2928" s="59" t="str">
        <f>INDEX(tblGemProv[Grootte],MATCH(tblGem[[#This Row],[Plaats]],tblGemProv[Gemeentenaam],0))</f>
        <v>Klein</v>
      </c>
      <c r="H2928" s="59" t="str">
        <f>INDEX(tblGemProv[Provincie],MATCH(tblGem[[#This Row],[Plaats]],tblGemProv[Gemeentenaam],0))</f>
        <v>Noord-Holland</v>
      </c>
      <c r="I2928" s="68">
        <f>INDEX(tblGemProv[InwonerAantal],MATCH(tblGem[[#This Row],[Plaats]],tblGemProv[Gemeentenaam],0))</f>
        <v>28121</v>
      </c>
      <c r="J2928" s="69">
        <f>tblGem[[#This Row],[Aantal]]/INDEX($N$5:$N$16,MATCH(tblGem[[#This Row],[Prov]],$M$5:$M$16,0))*100000</f>
        <v>0.24724655638528362</v>
      </c>
      <c r="K2928" s="69">
        <f>tblGem[[#This Row],[Aantal]]/tblGem[[#This Row],[Inwoners]]*100000</f>
        <v>24.892429145478467</v>
      </c>
    </row>
    <row r="2929" spans="2:11" x14ac:dyDescent="0.3">
      <c r="B2929" s="63">
        <v>43917</v>
      </c>
      <c r="C2929" s="66" t="s">
        <v>79</v>
      </c>
      <c r="D2929" s="65">
        <v>105.8</v>
      </c>
      <c r="E2929" s="66">
        <v>28</v>
      </c>
      <c r="F2929" s="79">
        <f>tblGem[[#This Row],[Aantal]]-SUMIFS(tblGem[Aantal],tblGem[Datum],tblGem[[#This Row],[Datum]]-1,tblGem[Plaats],tblGem[[#This Row],[Plaats]])</f>
        <v>3</v>
      </c>
      <c r="G2929" s="59" t="str">
        <f>INDEX(tblGemProv[Grootte],MATCH(tblGem[[#This Row],[Plaats]],tblGemProv[Gemeentenaam],0))</f>
        <v>Klein</v>
      </c>
      <c r="H2929" s="59" t="str">
        <f>INDEX(tblGemProv[Provincie],MATCH(tblGem[[#This Row],[Plaats]],tblGemProv[Gemeentenaam],0))</f>
        <v>Overijssel</v>
      </c>
      <c r="I2929" s="68">
        <f>INDEX(tblGemProv[InwonerAantal],MATCH(tblGem[[#This Row],[Plaats]],tblGemProv[Gemeentenaam],0))</f>
        <v>26291</v>
      </c>
      <c r="J2929" s="69">
        <f>tblGem[[#This Row],[Aantal]]/INDEX($N$5:$N$16,MATCH(tblGem[[#This Row],[Prov]],$M$5:$M$16,0))*100000</f>
        <v>2.4316088305611543</v>
      </c>
      <c r="K2929" s="69">
        <f>tblGem[[#This Row],[Aantal]]/tblGem[[#This Row],[Inwoners]]*100000</f>
        <v>106.50032330455289</v>
      </c>
    </row>
    <row r="2930" spans="2:11" x14ac:dyDescent="0.3">
      <c r="B2930" s="63">
        <v>43917</v>
      </c>
      <c r="C2930" s="66" t="s">
        <v>80</v>
      </c>
      <c r="D2930" s="65">
        <v>54.2</v>
      </c>
      <c r="E2930" s="66">
        <v>6</v>
      </c>
      <c r="F2930" s="79">
        <f>tblGem[[#This Row],[Aantal]]-SUMIFS(tblGem[Aantal],tblGem[Datum],tblGem[[#This Row],[Datum]]-1,tblGem[Plaats],tblGem[[#This Row],[Plaats]])</f>
        <v>1</v>
      </c>
      <c r="G2930" s="59" t="str">
        <f>INDEX(tblGemProv[Grootte],MATCH(tblGem[[#This Row],[Plaats]],tblGemProv[Gemeentenaam],0))</f>
        <v>Klein</v>
      </c>
      <c r="H2930" s="59" t="str">
        <f>INDEX(tblGemProv[Provincie],MATCH(tblGem[[#This Row],[Plaats]],tblGemProv[Gemeentenaam],0))</f>
        <v>Gelderland</v>
      </c>
      <c r="I2930" s="68">
        <f>INDEX(tblGemProv[InwonerAantal],MATCH(tblGem[[#This Row],[Plaats]],tblGemProv[Gemeentenaam],0))</f>
        <v>11328</v>
      </c>
      <c r="J2930" s="69">
        <f>tblGem[[#This Row],[Aantal]]/INDEX($N$5:$N$16,MATCH(tblGem[[#This Row],[Prov]],$M$5:$M$16,0))*100000</f>
        <v>0.29124757354365294</v>
      </c>
      <c r="K2930" s="69">
        <f>tblGem[[#This Row],[Aantal]]/tblGem[[#This Row],[Inwoners]]*100000</f>
        <v>52.966101694915253</v>
      </c>
    </row>
    <row r="2931" spans="2:11" x14ac:dyDescent="0.3">
      <c r="B2931" s="63">
        <v>43917</v>
      </c>
      <c r="C2931" s="66" t="s">
        <v>81</v>
      </c>
      <c r="D2931" s="65">
        <v>29.3</v>
      </c>
      <c r="E2931" s="66">
        <v>17</v>
      </c>
      <c r="F2931" s="79">
        <f>tblGem[[#This Row],[Aantal]]-SUMIFS(tblGem[Aantal],tblGem[Datum],tblGem[[#This Row],[Datum]]-1,tblGem[Plaats],tblGem[[#This Row],[Plaats]])</f>
        <v>0</v>
      </c>
      <c r="G2931" s="59" t="str">
        <f>INDEX(tblGemProv[Grootte],MATCH(tblGem[[#This Row],[Plaats]],tblGemProv[Gemeentenaam],0))</f>
        <v>Middelgroot</v>
      </c>
      <c r="H2931" s="59" t="str">
        <f>INDEX(tblGemProv[Provincie],MATCH(tblGem[[#This Row],[Plaats]],tblGemProv[Gemeentenaam],0))</f>
        <v>Gelderland</v>
      </c>
      <c r="I2931" s="68">
        <f>INDEX(tblGemProv[InwonerAantal],MATCH(tblGem[[#This Row],[Plaats]],tblGemProv[Gemeentenaam],0))</f>
        <v>57382</v>
      </c>
      <c r="J2931" s="69">
        <f>tblGem[[#This Row],[Aantal]]/INDEX($N$5:$N$16,MATCH(tblGem[[#This Row],[Prov]],$M$5:$M$16,0))*100000</f>
        <v>0.82520145837368331</v>
      </c>
      <c r="K2931" s="69">
        <f>tblGem[[#This Row],[Aantal]]/tblGem[[#This Row],[Inwoners]]*100000</f>
        <v>29.626015126694782</v>
      </c>
    </row>
    <row r="2932" spans="2:11" x14ac:dyDescent="0.3">
      <c r="B2932" s="63">
        <v>43917</v>
      </c>
      <c r="C2932" s="66" t="s">
        <v>82</v>
      </c>
      <c r="D2932" s="65">
        <v>38.1</v>
      </c>
      <c r="E2932" s="66">
        <v>10</v>
      </c>
      <c r="F2932" s="79">
        <f>tblGem[[#This Row],[Aantal]]-SUMIFS(tblGem[Aantal],tblGem[Datum],tblGem[[#This Row],[Datum]]-1,tblGem[Plaats],tblGem[[#This Row],[Plaats]])</f>
        <v>4</v>
      </c>
      <c r="G2932" s="59" t="str">
        <f>INDEX(tblGemProv[Grootte],MATCH(tblGem[[#This Row],[Plaats]],tblGemProv[Gemeentenaam],0))</f>
        <v>Klein</v>
      </c>
      <c r="H2932" s="59" t="str">
        <f>INDEX(tblGemProv[Provincie],MATCH(tblGem[[#This Row],[Plaats]],tblGemProv[Gemeentenaam],0))</f>
        <v>Noord-Brabant</v>
      </c>
      <c r="I2932" s="68">
        <f>INDEX(tblGemProv[InwonerAantal],MATCH(tblGem[[#This Row],[Plaats]],tblGemProv[Gemeentenaam],0))</f>
        <v>25777</v>
      </c>
      <c r="J2932" s="69">
        <f>tblGem[[#This Row],[Aantal]]/INDEX($N$5:$N$16,MATCH(tblGem[[#This Row],[Prov]],$M$5:$M$16,0))*100000</f>
        <v>0.3955248733727118</v>
      </c>
      <c r="K2932" s="69">
        <f>tblGem[[#This Row],[Aantal]]/tblGem[[#This Row],[Inwoners]]*100000</f>
        <v>38.794273965162745</v>
      </c>
    </row>
    <row r="2933" spans="2:11" x14ac:dyDescent="0.3">
      <c r="B2933" s="63">
        <v>43917</v>
      </c>
      <c r="C2933" s="66" t="s">
        <v>83</v>
      </c>
      <c r="D2933" s="65">
        <v>26.8</v>
      </c>
      <c r="E2933" s="66">
        <v>32</v>
      </c>
      <c r="F2933" s="79">
        <f>tblGem[[#This Row],[Aantal]]-SUMIFS(tblGem[Aantal],tblGem[Datum],tblGem[[#This Row],[Datum]]-1,tblGem[Plaats],tblGem[[#This Row],[Plaats]])</f>
        <v>4</v>
      </c>
      <c r="G2933" s="59" t="str">
        <f>INDEX(tblGemProv[Grootte],MATCH(tblGem[[#This Row],[Plaats]],tblGemProv[Gemeentenaam],0))</f>
        <v>Groot</v>
      </c>
      <c r="H2933" s="59" t="str">
        <f>INDEX(tblGemProv[Provincie],MATCH(tblGem[[#This Row],[Plaats]],tblGemProv[Gemeentenaam],0))</f>
        <v>Zuid-Holland</v>
      </c>
      <c r="I2933" s="68">
        <f>INDEX(tblGemProv[InwonerAantal],MATCH(tblGem[[#This Row],[Plaats]],tblGemProv[Gemeentenaam],0))</f>
        <v>118426</v>
      </c>
      <c r="J2933" s="69">
        <f>tblGem[[#This Row],[Aantal]]/INDEX($N$5:$N$16,MATCH(tblGem[[#This Row],[Prov]],$M$5:$M$16,0))*100000</f>
        <v>0.87767175624861149</v>
      </c>
      <c r="K2933" s="69">
        <f>tblGem[[#This Row],[Aantal]]/tblGem[[#This Row],[Inwoners]]*100000</f>
        <v>27.02109334098931</v>
      </c>
    </row>
    <row r="2934" spans="2:11" x14ac:dyDescent="0.3">
      <c r="B2934" s="63">
        <v>43917</v>
      </c>
      <c r="C2934" s="66" t="s">
        <v>84</v>
      </c>
      <c r="D2934" s="65">
        <v>20.3</v>
      </c>
      <c r="E2934" s="66">
        <v>4</v>
      </c>
      <c r="F2934" s="79">
        <f>tblGem[[#This Row],[Aantal]]-SUMIFS(tblGem[Aantal],tblGem[Datum],tblGem[[#This Row],[Datum]]-1,tblGem[Plaats],tblGem[[#This Row],[Plaats]])</f>
        <v>0</v>
      </c>
      <c r="G2934" s="59" t="str">
        <f>INDEX(tblGemProv[Grootte],MATCH(tblGem[[#This Row],[Plaats]],tblGemProv[Gemeentenaam],0))</f>
        <v>Klein</v>
      </c>
      <c r="H2934" s="59" t="str">
        <f>INDEX(tblGemProv[Provincie],MATCH(tblGem[[#This Row],[Plaats]],tblGemProv[Gemeentenaam],0))</f>
        <v>Noord-Holland</v>
      </c>
      <c r="I2934" s="68">
        <f>INDEX(tblGemProv[InwonerAantal],MATCH(tblGem[[#This Row],[Plaats]],tblGemProv[Gemeentenaam],0))</f>
        <v>19440</v>
      </c>
      <c r="J2934" s="69">
        <f>tblGem[[#This Row],[Aantal]]/INDEX($N$5:$N$16,MATCH(tblGem[[#This Row],[Prov]],$M$5:$M$16,0))*100000</f>
        <v>0.14128374650587636</v>
      </c>
      <c r="K2934" s="69">
        <f>tblGem[[#This Row],[Aantal]]/tblGem[[#This Row],[Inwoners]]*100000</f>
        <v>20.576131687242796</v>
      </c>
    </row>
    <row r="2935" spans="2:11" x14ac:dyDescent="0.3">
      <c r="B2935" s="63">
        <v>43917</v>
      </c>
      <c r="C2935" s="66" t="s">
        <v>85</v>
      </c>
      <c r="D2935" s="65">
        <v>88</v>
      </c>
      <c r="E2935" s="66">
        <v>24</v>
      </c>
      <c r="F2935" s="79">
        <f>tblGem[[#This Row],[Aantal]]-SUMIFS(tblGem[Aantal],tblGem[Datum],tblGem[[#This Row],[Datum]]-1,tblGem[Plaats],tblGem[[#This Row],[Plaats]])</f>
        <v>3</v>
      </c>
      <c r="G2935" s="59" t="str">
        <f>INDEX(tblGemProv[Grootte],MATCH(tblGem[[#This Row],[Plaats]],tblGemProv[Gemeentenaam],0))</f>
        <v>Klein</v>
      </c>
      <c r="H2935" s="59" t="str">
        <f>INDEX(tblGemProv[Provincie],MATCH(tblGem[[#This Row],[Plaats]],tblGemProv[Gemeentenaam],0))</f>
        <v>Noord-Brabant</v>
      </c>
      <c r="I2935" s="68">
        <f>INDEX(tblGemProv[InwonerAantal],MATCH(tblGem[[#This Row],[Plaats]],tblGemProv[Gemeentenaam],0))</f>
        <v>27063</v>
      </c>
      <c r="J2935" s="69">
        <f>tblGem[[#This Row],[Aantal]]/INDEX($N$5:$N$16,MATCH(tblGem[[#This Row],[Prov]],$M$5:$M$16,0))*100000</f>
        <v>0.94925969609450822</v>
      </c>
      <c r="K2935" s="69">
        <f>tblGem[[#This Row],[Aantal]]/tblGem[[#This Row],[Inwoners]]*100000</f>
        <v>88.681964305509368</v>
      </c>
    </row>
    <row r="2936" spans="2:11" x14ac:dyDescent="0.3">
      <c r="B2936" s="63">
        <v>43917</v>
      </c>
      <c r="C2936" s="66" t="s">
        <v>86</v>
      </c>
      <c r="D2936" s="65">
        <v>26.5</v>
      </c>
      <c r="E2936" s="66">
        <v>11</v>
      </c>
      <c r="F2936" s="79">
        <f>tblGem[[#This Row],[Aantal]]-SUMIFS(tblGem[Aantal],tblGem[Datum],tblGem[[#This Row],[Datum]]-1,tblGem[Plaats],tblGem[[#This Row],[Plaats]])</f>
        <v>0</v>
      </c>
      <c r="G2936" s="59" t="str">
        <f>INDEX(tblGemProv[Grootte],MATCH(tblGem[[#This Row],[Plaats]],tblGemProv[Gemeentenaam],0))</f>
        <v>Klein</v>
      </c>
      <c r="H2936" s="59" t="str">
        <f>INDEX(tblGemProv[Provincie],MATCH(tblGem[[#This Row],[Plaats]],tblGemProv[Gemeentenaam],0))</f>
        <v>Flevoland</v>
      </c>
      <c r="I2936" s="68">
        <f>INDEX(tblGemProv[InwonerAantal],MATCH(tblGem[[#This Row],[Plaats]],tblGemProv[Gemeentenaam],0))</f>
        <v>40735</v>
      </c>
      <c r="J2936" s="69">
        <f>tblGem[[#This Row],[Aantal]]/INDEX($N$5:$N$16,MATCH(tblGem[[#This Row],[Prov]],$M$5:$M$16,0))*100000</f>
        <v>2.6720431413510823</v>
      </c>
      <c r="K2936" s="69">
        <f>tblGem[[#This Row],[Aantal]]/tblGem[[#This Row],[Inwoners]]*100000</f>
        <v>27.003805081625138</v>
      </c>
    </row>
    <row r="2937" spans="2:11" x14ac:dyDescent="0.3">
      <c r="B2937" s="63">
        <v>43917</v>
      </c>
      <c r="C2937" s="66" t="s">
        <v>87</v>
      </c>
      <c r="D2937" s="65">
        <v>58.1</v>
      </c>
      <c r="E2937" s="66">
        <v>11</v>
      </c>
      <c r="F2937" s="79">
        <f>tblGem[[#This Row],[Aantal]]-SUMIFS(tblGem[Aantal],tblGem[Datum],tblGem[[#This Row],[Datum]]-1,tblGem[Plaats],tblGem[[#This Row],[Plaats]])</f>
        <v>4</v>
      </c>
      <c r="G2937" s="59" t="str">
        <f>INDEX(tblGemProv[Grootte],MATCH(tblGem[[#This Row],[Plaats]],tblGemProv[Gemeentenaam],0))</f>
        <v>Klein</v>
      </c>
      <c r="H2937" s="59" t="str">
        <f>INDEX(tblGemProv[Provincie],MATCH(tblGem[[#This Row],[Plaats]],tblGemProv[Gemeentenaam],0))</f>
        <v>Gelderland</v>
      </c>
      <c r="I2937" s="68">
        <f>INDEX(tblGemProv[InwonerAantal],MATCH(tblGem[[#This Row],[Plaats]],tblGemProv[Gemeentenaam],0))</f>
        <v>18701</v>
      </c>
      <c r="J2937" s="69">
        <f>tblGem[[#This Row],[Aantal]]/INDEX($N$5:$N$16,MATCH(tblGem[[#This Row],[Prov]],$M$5:$M$16,0))*100000</f>
        <v>0.53395388483003037</v>
      </c>
      <c r="K2937" s="69">
        <f>tblGem[[#This Row],[Aantal]]/tblGem[[#This Row],[Inwoners]]*100000</f>
        <v>58.820383936687875</v>
      </c>
    </row>
    <row r="2938" spans="2:11" x14ac:dyDescent="0.3">
      <c r="B2938" s="63">
        <v>43917</v>
      </c>
      <c r="C2938" s="66" t="s">
        <v>88</v>
      </c>
      <c r="D2938" s="65">
        <v>15.9</v>
      </c>
      <c r="E2938" s="66">
        <v>4</v>
      </c>
      <c r="F2938" s="79">
        <f>tblGem[[#This Row],[Aantal]]-SUMIFS(tblGem[Aantal],tblGem[Datum],tblGem[[#This Row],[Datum]]-1,tblGem[Plaats],tblGem[[#This Row],[Plaats]])</f>
        <v>1</v>
      </c>
      <c r="G2938" s="59" t="str">
        <f>INDEX(tblGemProv[Grootte],MATCH(tblGem[[#This Row],[Plaats]],tblGemProv[Gemeentenaam],0))</f>
        <v>Klein</v>
      </c>
      <c r="H2938" s="59" t="str">
        <f>INDEX(tblGemProv[Provincie],MATCH(tblGem[[#This Row],[Plaats]],tblGemProv[Gemeentenaam],0))</f>
        <v>Gelderland</v>
      </c>
      <c r="I2938" s="68">
        <f>INDEX(tblGemProv[InwonerAantal],MATCH(tblGem[[#This Row],[Plaats]],tblGemProv[Gemeentenaam],0))</f>
        <v>25438</v>
      </c>
      <c r="J2938" s="69">
        <f>tblGem[[#This Row],[Aantal]]/INDEX($N$5:$N$16,MATCH(tblGem[[#This Row],[Prov]],$M$5:$M$16,0))*100000</f>
        <v>0.19416504902910195</v>
      </c>
      <c r="K2938" s="69">
        <f>tblGem[[#This Row],[Aantal]]/tblGem[[#This Row],[Inwoners]]*100000</f>
        <v>15.724506643604057</v>
      </c>
    </row>
    <row r="2939" spans="2:11" x14ac:dyDescent="0.3">
      <c r="B2939" s="63">
        <v>43917</v>
      </c>
      <c r="C2939" s="66" t="s">
        <v>89</v>
      </c>
      <c r="D2939" s="65">
        <v>79.099999999999994</v>
      </c>
      <c r="E2939" s="66">
        <v>25</v>
      </c>
      <c r="F2939" s="79">
        <f>tblGem[[#This Row],[Aantal]]-SUMIFS(tblGem[Aantal],tblGem[Datum],tblGem[[#This Row],[Datum]]-1,tblGem[Plaats],tblGem[[#This Row],[Plaats]])</f>
        <v>2</v>
      </c>
      <c r="G2939" s="59" t="str">
        <f>INDEX(tblGemProv[Grootte],MATCH(tblGem[[#This Row],[Plaats]],tblGemProv[Gemeentenaam],0))</f>
        <v>Klein</v>
      </c>
      <c r="H2939" s="59" t="str">
        <f>INDEX(tblGemProv[Provincie],MATCH(tblGem[[#This Row],[Plaats]],tblGemProv[Gemeentenaam],0))</f>
        <v>Limburg</v>
      </c>
      <c r="I2939" s="68">
        <f>INDEX(tblGemProv[InwonerAantal],MATCH(tblGem[[#This Row],[Plaats]],tblGemProv[Gemeentenaam],0))</f>
        <v>31751</v>
      </c>
      <c r="J2939" s="69">
        <f>tblGem[[#This Row],[Aantal]]/INDEX($N$5:$N$16,MATCH(tblGem[[#This Row],[Prov]],$M$5:$M$16,0))*100000</f>
        <v>2.2377412061246083</v>
      </c>
      <c r="K2939" s="69">
        <f>tblGem[[#This Row],[Aantal]]/tblGem[[#This Row],[Inwoners]]*100000</f>
        <v>78.737677553462888</v>
      </c>
    </row>
    <row r="2940" spans="2:11" x14ac:dyDescent="0.3">
      <c r="B2940" s="63">
        <v>43917</v>
      </c>
      <c r="C2940" s="66" t="s">
        <v>90</v>
      </c>
      <c r="D2940" s="65">
        <v>38.700000000000003</v>
      </c>
      <c r="E2940" s="66">
        <v>14</v>
      </c>
      <c r="F2940" s="79">
        <f>tblGem[[#This Row],[Aantal]]-SUMIFS(tblGem[Aantal],tblGem[Datum],tblGem[[#This Row],[Datum]]-1,tblGem[Plaats],tblGem[[#This Row],[Plaats]])</f>
        <v>4</v>
      </c>
      <c r="G2940" s="59" t="str">
        <f>INDEX(tblGemProv[Grootte],MATCH(tblGem[[#This Row],[Plaats]],tblGemProv[Gemeentenaam],0))</f>
        <v>Klein</v>
      </c>
      <c r="H2940" s="59" t="str">
        <f>INDEX(tblGemProv[Provincie],MATCH(tblGem[[#This Row],[Plaats]],tblGemProv[Gemeentenaam],0))</f>
        <v>Noord-Holland</v>
      </c>
      <c r="I2940" s="68">
        <f>INDEX(tblGemProv[InwonerAantal],MATCH(tblGem[[#This Row],[Plaats]],tblGemProv[Gemeentenaam],0))</f>
        <v>35953</v>
      </c>
      <c r="J2940" s="69">
        <f>tblGem[[#This Row],[Aantal]]/INDEX($N$5:$N$16,MATCH(tblGem[[#This Row],[Prov]],$M$5:$M$16,0))*100000</f>
        <v>0.49449311277056723</v>
      </c>
      <c r="K2940" s="69">
        <f>tblGem[[#This Row],[Aantal]]/tblGem[[#This Row],[Inwoners]]*100000</f>
        <v>38.939726865630128</v>
      </c>
    </row>
    <row r="2941" spans="2:11" x14ac:dyDescent="0.3">
      <c r="B2941" s="63">
        <v>43917</v>
      </c>
      <c r="C2941" s="66" t="s">
        <v>91</v>
      </c>
      <c r="D2941" s="65">
        <v>31.6</v>
      </c>
      <c r="E2941" s="66">
        <v>37</v>
      </c>
      <c r="F2941" s="79">
        <f>tblGem[[#This Row],[Aantal]]-SUMIFS(tblGem[Aantal],tblGem[Datum],tblGem[[#This Row],[Datum]]-1,tblGem[Plaats],tblGem[[#This Row],[Plaats]])</f>
        <v>4</v>
      </c>
      <c r="G2941" s="59" t="str">
        <f>INDEX(tblGemProv[Grootte],MATCH(tblGem[[#This Row],[Plaats]],tblGemProv[Gemeentenaam],0))</f>
        <v>Groot</v>
      </c>
      <c r="H2941" s="59" t="str">
        <f>INDEX(tblGemProv[Provincie],MATCH(tblGem[[#This Row],[Plaats]],tblGemProv[Gemeentenaam],0))</f>
        <v>Gelderland</v>
      </c>
      <c r="I2941" s="68">
        <f>INDEX(tblGemProv[InwonerAantal],MATCH(tblGem[[#This Row],[Plaats]],tblGemProv[Gemeentenaam],0))</f>
        <v>114682</v>
      </c>
      <c r="J2941" s="69">
        <f>tblGem[[#This Row],[Aantal]]/INDEX($N$5:$N$16,MATCH(tblGem[[#This Row],[Prov]],$M$5:$M$16,0))*100000</f>
        <v>1.796026703519193</v>
      </c>
      <c r="K2941" s="69">
        <f>tblGem[[#This Row],[Aantal]]/tblGem[[#This Row],[Inwoners]]*100000</f>
        <v>32.26312760502956</v>
      </c>
    </row>
    <row r="2942" spans="2:11" x14ac:dyDescent="0.3">
      <c r="B2942" s="63">
        <v>43917</v>
      </c>
      <c r="C2942" s="66" t="s">
        <v>92</v>
      </c>
      <c r="D2942" s="65">
        <v>10.8</v>
      </c>
      <c r="E2942" s="66">
        <v>1</v>
      </c>
      <c r="F2942" s="79">
        <f>tblGem[[#This Row],[Aantal]]-SUMIFS(tblGem[Aantal],tblGem[Datum],tblGem[[#This Row],[Datum]]-1,tblGem[Plaats],tblGem[[#This Row],[Plaats]])</f>
        <v>0</v>
      </c>
      <c r="G2942" s="59" t="str">
        <f>INDEX(tblGemProv[Grootte],MATCH(tblGem[[#This Row],[Plaats]],tblGemProv[Gemeentenaam],0))</f>
        <v>Klein</v>
      </c>
      <c r="H2942" s="59" t="str">
        <f>INDEX(tblGemProv[Provincie],MATCH(tblGem[[#This Row],[Plaats]],tblGemProv[Gemeentenaam],0))</f>
        <v>Utrecht</v>
      </c>
      <c r="I2942" s="68">
        <f>INDEX(tblGemProv[InwonerAantal],MATCH(tblGem[[#This Row],[Plaats]],tblGemProv[Gemeentenaam],0))</f>
        <v>9112</v>
      </c>
      <c r="J2942" s="69">
        <f>tblGem[[#This Row],[Aantal]]/INDEX($N$5:$N$16,MATCH(tblGem[[#This Row],[Prov]],$M$5:$M$16,0))*100000</f>
        <v>7.5158697589961201E-2</v>
      </c>
      <c r="K2942" s="69">
        <f>tblGem[[#This Row],[Aantal]]/tblGem[[#This Row],[Inwoners]]*100000</f>
        <v>10.974539069359087</v>
      </c>
    </row>
    <row r="2943" spans="2:11" x14ac:dyDescent="0.3">
      <c r="B2943" s="63">
        <v>43917</v>
      </c>
      <c r="C2943" s="66" t="s">
        <v>93</v>
      </c>
      <c r="D2943" s="65">
        <v>77.7</v>
      </c>
      <c r="E2943" s="66">
        <v>15</v>
      </c>
      <c r="F2943" s="79">
        <f>tblGem[[#This Row],[Aantal]]-SUMIFS(tblGem[Aantal],tblGem[Datum],tblGem[[#This Row],[Datum]]-1,tblGem[Plaats],tblGem[[#This Row],[Plaats]])</f>
        <v>1</v>
      </c>
      <c r="G2943" s="59" t="str">
        <f>INDEX(tblGemProv[Grootte],MATCH(tblGem[[#This Row],[Plaats]],tblGemProv[Gemeentenaam],0))</f>
        <v>Klein</v>
      </c>
      <c r="H2943" s="59" t="str">
        <f>INDEX(tblGemProv[Provincie],MATCH(tblGem[[#This Row],[Plaats]],tblGemProv[Gemeentenaam],0))</f>
        <v>Noord-Brabant</v>
      </c>
      <c r="I2943" s="68">
        <f>INDEX(tblGemProv[InwonerAantal],MATCH(tblGem[[#This Row],[Plaats]],tblGemProv[Gemeentenaam],0))</f>
        <v>18778</v>
      </c>
      <c r="J2943" s="69">
        <f>tblGem[[#This Row],[Aantal]]/INDEX($N$5:$N$16,MATCH(tblGem[[#This Row],[Prov]],$M$5:$M$16,0))*100000</f>
        <v>0.59328731005906765</v>
      </c>
      <c r="K2943" s="69">
        <f>tblGem[[#This Row],[Aantal]]/tblGem[[#This Row],[Inwoners]]*100000</f>
        <v>79.880711470870168</v>
      </c>
    </row>
    <row r="2944" spans="2:11" x14ac:dyDescent="0.3">
      <c r="B2944" s="63">
        <v>43917</v>
      </c>
      <c r="C2944" s="66" t="s">
        <v>94</v>
      </c>
      <c r="D2944" s="65">
        <v>124.3</v>
      </c>
      <c r="E2944" s="66">
        <v>32</v>
      </c>
      <c r="F2944" s="79">
        <f>tblGem[[#This Row],[Aantal]]-SUMIFS(tblGem[Aantal],tblGem[Datum],tblGem[[#This Row],[Datum]]-1,tblGem[Plaats],tblGem[[#This Row],[Plaats]])</f>
        <v>6</v>
      </c>
      <c r="G2944" s="59" t="str">
        <f>INDEX(tblGemProv[Grootte],MATCH(tblGem[[#This Row],[Plaats]],tblGemProv[Gemeentenaam],0))</f>
        <v>Klein</v>
      </c>
      <c r="H2944" s="59" t="str">
        <f>INDEX(tblGemProv[Provincie],MATCH(tblGem[[#This Row],[Plaats]],tblGemProv[Gemeentenaam],0))</f>
        <v>Limburg</v>
      </c>
      <c r="I2944" s="68">
        <f>INDEX(tblGemProv[InwonerAantal],MATCH(tblGem[[#This Row],[Plaats]],tblGemProv[Gemeentenaam],0))</f>
        <v>25566</v>
      </c>
      <c r="J2944" s="69">
        <f>tblGem[[#This Row],[Aantal]]/INDEX($N$5:$N$16,MATCH(tblGem[[#This Row],[Prov]],$M$5:$M$16,0))*100000</f>
        <v>2.8643087438394983</v>
      </c>
      <c r="K2944" s="69">
        <f>tblGem[[#This Row],[Aantal]]/tblGem[[#This Row],[Inwoners]]*100000</f>
        <v>125.16623640772902</v>
      </c>
    </row>
    <row r="2945" spans="2:11" x14ac:dyDescent="0.3">
      <c r="B2945" s="63">
        <v>43917</v>
      </c>
      <c r="C2945" s="66" t="s">
        <v>95</v>
      </c>
      <c r="D2945" s="65">
        <v>48.2</v>
      </c>
      <c r="E2945" s="66">
        <v>113</v>
      </c>
      <c r="F2945" s="79">
        <f>tblGem[[#This Row],[Aantal]]-SUMIFS(tblGem[Aantal],tblGem[Datum],tblGem[[#This Row],[Datum]]-1,tblGem[Plaats],tblGem[[#This Row],[Plaats]])</f>
        <v>20</v>
      </c>
      <c r="G2945" s="59" t="str">
        <f>INDEX(tblGemProv[Grootte],MATCH(tblGem[[#This Row],[Plaats]],tblGemProv[Gemeentenaam],0))</f>
        <v>Groot</v>
      </c>
      <c r="H2945" s="59" t="str">
        <f>INDEX(tblGemProv[Provincie],MATCH(tblGem[[#This Row],[Plaats]],tblGemProv[Gemeentenaam],0))</f>
        <v>Noord-Brabant</v>
      </c>
      <c r="I2945" s="68">
        <f>INDEX(tblGemProv[InwonerAantal],MATCH(tblGem[[#This Row],[Plaats]],tblGemProv[Gemeentenaam],0))</f>
        <v>229126</v>
      </c>
      <c r="J2945" s="69">
        <f>tblGem[[#This Row],[Aantal]]/INDEX($N$5:$N$16,MATCH(tblGem[[#This Row],[Prov]],$M$5:$M$16,0))*100000</f>
        <v>4.4694310691116428</v>
      </c>
      <c r="K2945" s="69">
        <f>tblGem[[#This Row],[Aantal]]/tblGem[[#This Row],[Inwoners]]*100000</f>
        <v>49.317842584429528</v>
      </c>
    </row>
    <row r="2946" spans="2:11" x14ac:dyDescent="0.3">
      <c r="B2946" s="63">
        <v>43917</v>
      </c>
      <c r="C2946" s="66" t="s">
        <v>96</v>
      </c>
      <c r="D2946" s="65">
        <v>38.9</v>
      </c>
      <c r="E2946" s="66">
        <v>9</v>
      </c>
      <c r="F2946" s="79">
        <f>tblGem[[#This Row],[Aantal]]-SUMIFS(tblGem[Aantal],tblGem[Datum],tblGem[[#This Row],[Datum]]-1,tblGem[Plaats],tblGem[[#This Row],[Plaats]])</f>
        <v>3</v>
      </c>
      <c r="G2946" s="59" t="str">
        <f>INDEX(tblGemProv[Grootte],MATCH(tblGem[[#This Row],[Plaats]],tblGemProv[Gemeentenaam],0))</f>
        <v>Klein</v>
      </c>
      <c r="H2946" s="59" t="str">
        <f>INDEX(tblGemProv[Provincie],MATCH(tblGem[[#This Row],[Plaats]],tblGemProv[Gemeentenaam],0))</f>
        <v>Gelderland</v>
      </c>
      <c r="I2946" s="68">
        <f>INDEX(tblGemProv[InwonerAantal],MATCH(tblGem[[#This Row],[Plaats]],tblGemProv[Gemeentenaam],0))</f>
        <v>23107</v>
      </c>
      <c r="J2946" s="69">
        <f>tblGem[[#This Row],[Aantal]]/INDEX($N$5:$N$16,MATCH(tblGem[[#This Row],[Prov]],$M$5:$M$16,0))*100000</f>
        <v>0.43687136031547941</v>
      </c>
      <c r="K2946" s="69">
        <f>tblGem[[#This Row],[Aantal]]/tblGem[[#This Row],[Inwoners]]*100000</f>
        <v>38.949236162201927</v>
      </c>
    </row>
    <row r="2947" spans="2:11" x14ac:dyDescent="0.3">
      <c r="B2947" s="63">
        <v>43917</v>
      </c>
      <c r="C2947" s="66" t="s">
        <v>97</v>
      </c>
      <c r="D2947" s="65">
        <v>9.3000000000000007</v>
      </c>
      <c r="E2947" s="66">
        <v>10</v>
      </c>
      <c r="F2947" s="79">
        <f>tblGem[[#This Row],[Aantal]]-SUMIFS(tblGem[Aantal],tblGem[Datum],tblGem[[#This Row],[Datum]]-1,tblGem[Plaats],tblGem[[#This Row],[Plaats]])</f>
        <v>2</v>
      </c>
      <c r="G2947" s="59" t="str">
        <f>INDEX(tblGemProv[Grootte],MATCH(tblGem[[#This Row],[Plaats]],tblGemProv[Gemeentenaam],0))</f>
        <v>Groot</v>
      </c>
      <c r="H2947" s="59" t="str">
        <f>INDEX(tblGemProv[Provincie],MATCH(tblGem[[#This Row],[Plaats]],tblGemProv[Gemeentenaam],0))</f>
        <v>Drenthe</v>
      </c>
      <c r="I2947" s="68">
        <f>INDEX(tblGemProv[InwonerAantal],MATCH(tblGem[[#This Row],[Plaats]],tblGemProv[Gemeentenaam],0))</f>
        <v>107192</v>
      </c>
      <c r="J2947" s="69">
        <f>tblGem[[#This Row],[Aantal]]/INDEX($N$5:$N$16,MATCH(tblGem[[#This Row],[Prov]],$M$5:$M$16,0))*100000</f>
        <v>2.03210729526519</v>
      </c>
      <c r="K2947" s="69">
        <f>tblGem[[#This Row],[Aantal]]/tblGem[[#This Row],[Inwoners]]*100000</f>
        <v>9.3290544070453016</v>
      </c>
    </row>
    <row r="2948" spans="2:11" x14ac:dyDescent="0.3">
      <c r="B2948" s="63">
        <v>43917</v>
      </c>
      <c r="C2948" s="66" t="s">
        <v>98</v>
      </c>
      <c r="D2948" s="65">
        <v>91.4</v>
      </c>
      <c r="E2948" s="66">
        <v>17</v>
      </c>
      <c r="F2948" s="79">
        <f>tblGem[[#This Row],[Aantal]]-SUMIFS(tblGem[Aantal],tblGem[Datum],tblGem[[#This Row],[Datum]]-1,tblGem[Plaats],tblGem[[#This Row],[Plaats]])</f>
        <v>2</v>
      </c>
      <c r="G2948" s="59" t="str">
        <f>INDEX(tblGemProv[Grootte],MATCH(tblGem[[#This Row],[Plaats]],tblGemProv[Gemeentenaam],0))</f>
        <v>Klein</v>
      </c>
      <c r="H2948" s="59" t="str">
        <f>INDEX(tblGemProv[Provincie],MATCH(tblGem[[#This Row],[Plaats]],tblGemProv[Gemeentenaam],0))</f>
        <v>Noord-Holland</v>
      </c>
      <c r="I2948" s="68">
        <f>INDEX(tblGemProv[InwonerAantal],MATCH(tblGem[[#This Row],[Plaats]],tblGemProv[Gemeentenaam],0))</f>
        <v>18476</v>
      </c>
      <c r="J2948" s="69">
        <f>tblGem[[#This Row],[Aantal]]/INDEX($N$5:$N$16,MATCH(tblGem[[#This Row],[Prov]],$M$5:$M$16,0))*100000</f>
        <v>0.60045592264997449</v>
      </c>
      <c r="K2948" s="69">
        <f>tblGem[[#This Row],[Aantal]]/tblGem[[#This Row],[Inwoners]]*100000</f>
        <v>92.011257848019056</v>
      </c>
    </row>
    <row r="2949" spans="2:11" x14ac:dyDescent="0.3">
      <c r="B2949" s="63">
        <v>43917</v>
      </c>
      <c r="C2949" s="66" t="s">
        <v>99</v>
      </c>
      <c r="D2949" s="65">
        <v>28.2</v>
      </c>
      <c r="E2949" s="66">
        <v>45</v>
      </c>
      <c r="F2949" s="79">
        <f>tblGem[[#This Row],[Aantal]]-SUMIFS(tblGem[Aantal],tblGem[Datum],tblGem[[#This Row],[Datum]]-1,tblGem[Plaats],tblGem[[#This Row],[Plaats]])</f>
        <v>11</v>
      </c>
      <c r="G2949" s="59" t="str">
        <f>INDEX(tblGemProv[Grootte],MATCH(tblGem[[#This Row],[Plaats]],tblGemProv[Gemeentenaam],0))</f>
        <v>Groot</v>
      </c>
      <c r="H2949" s="59" t="str">
        <f>INDEX(tblGemProv[Provincie],MATCH(tblGem[[#This Row],[Plaats]],tblGemProv[Gemeentenaam],0))</f>
        <v>Overijssel</v>
      </c>
      <c r="I2949" s="68">
        <f>INDEX(tblGemProv[InwonerAantal],MATCH(tblGem[[#This Row],[Plaats]],tblGemProv[Gemeentenaam],0))</f>
        <v>158261</v>
      </c>
      <c r="J2949" s="69">
        <f>tblGem[[#This Row],[Aantal]]/INDEX($N$5:$N$16,MATCH(tblGem[[#This Row],[Prov]],$M$5:$M$16,0))*100000</f>
        <v>3.9079427634018553</v>
      </c>
      <c r="K2949" s="69">
        <f>tblGem[[#This Row],[Aantal]]/tblGem[[#This Row],[Inwoners]]*100000</f>
        <v>28.434042499415522</v>
      </c>
    </row>
    <row r="2950" spans="2:11" x14ac:dyDescent="0.3">
      <c r="B2950" s="63">
        <v>43917</v>
      </c>
      <c r="C2950" s="66" t="s">
        <v>100</v>
      </c>
      <c r="D2950" s="65">
        <v>54.2</v>
      </c>
      <c r="E2950" s="66">
        <v>18</v>
      </c>
      <c r="F2950" s="79">
        <f>tblGem[[#This Row],[Aantal]]-SUMIFS(tblGem[Aantal],tblGem[Datum],tblGem[[#This Row],[Datum]]-1,tblGem[Plaats],tblGem[[#This Row],[Plaats]])</f>
        <v>2</v>
      </c>
      <c r="G2950" s="59" t="str">
        <f>INDEX(tblGemProv[Grootte],MATCH(tblGem[[#This Row],[Plaats]],tblGemProv[Gemeentenaam],0))</f>
        <v>Klein</v>
      </c>
      <c r="H2950" s="59" t="str">
        <f>INDEX(tblGemProv[Provincie],MATCH(tblGem[[#This Row],[Plaats]],tblGemProv[Gemeentenaam],0))</f>
        <v>Gelderland</v>
      </c>
      <c r="I2950" s="68">
        <f>INDEX(tblGemProv[InwonerAantal],MATCH(tblGem[[#This Row],[Plaats]],tblGemProv[Gemeentenaam],0))</f>
        <v>32863</v>
      </c>
      <c r="J2950" s="69">
        <f>tblGem[[#This Row],[Aantal]]/INDEX($N$5:$N$16,MATCH(tblGem[[#This Row],[Prov]],$M$5:$M$16,0))*100000</f>
        <v>0.87374272063095881</v>
      </c>
      <c r="K2950" s="69">
        <f>tblGem[[#This Row],[Aantal]]/tblGem[[#This Row],[Inwoners]]*100000</f>
        <v>54.772844840702312</v>
      </c>
    </row>
    <row r="2951" spans="2:11" x14ac:dyDescent="0.3">
      <c r="B2951" s="63">
        <v>43917</v>
      </c>
      <c r="C2951" s="66" t="s">
        <v>101</v>
      </c>
      <c r="D2951" s="65">
        <v>66.7</v>
      </c>
      <c r="E2951" s="66">
        <v>18</v>
      </c>
      <c r="F2951" s="79">
        <f>tblGem[[#This Row],[Aantal]]-SUMIFS(tblGem[Aantal],tblGem[Datum],tblGem[[#This Row],[Datum]]-1,tblGem[Plaats],tblGem[[#This Row],[Plaats]])</f>
        <v>1</v>
      </c>
      <c r="G2951" s="59" t="str">
        <f>INDEX(tblGemProv[Grootte],MATCH(tblGem[[#This Row],[Plaats]],tblGemProv[Gemeentenaam],0))</f>
        <v>Klein</v>
      </c>
      <c r="H2951" s="59" t="str">
        <f>INDEX(tblGemProv[Provincie],MATCH(tblGem[[#This Row],[Plaats]],tblGemProv[Gemeentenaam],0))</f>
        <v>Gelderland</v>
      </c>
      <c r="I2951" s="68">
        <f>INDEX(tblGemProv[InwonerAantal],MATCH(tblGem[[#This Row],[Plaats]],tblGemProv[Gemeentenaam],0))</f>
        <v>26793</v>
      </c>
      <c r="J2951" s="69">
        <f>tblGem[[#This Row],[Aantal]]/INDEX($N$5:$N$16,MATCH(tblGem[[#This Row],[Prov]],$M$5:$M$16,0))*100000</f>
        <v>0.87374272063095881</v>
      </c>
      <c r="K2951" s="69">
        <f>tblGem[[#This Row],[Aantal]]/tblGem[[#This Row],[Inwoners]]*100000</f>
        <v>67.181726570372859</v>
      </c>
    </row>
    <row r="2952" spans="2:11" x14ac:dyDescent="0.3">
      <c r="B2952" s="63">
        <v>43917</v>
      </c>
      <c r="C2952" s="66" t="s">
        <v>102</v>
      </c>
      <c r="D2952" s="65">
        <v>91.2</v>
      </c>
      <c r="E2952" s="66">
        <v>40</v>
      </c>
      <c r="F2952" s="79">
        <f>tblGem[[#This Row],[Aantal]]-SUMIFS(tblGem[Aantal],tblGem[Datum],tblGem[[#This Row],[Datum]]-1,tblGem[Plaats],tblGem[[#This Row],[Plaats]])</f>
        <v>3</v>
      </c>
      <c r="G2952" s="59" t="str">
        <f>INDEX(tblGemProv[Grootte],MATCH(tblGem[[#This Row],[Plaats]],tblGemProv[Gemeentenaam],0))</f>
        <v>Klein</v>
      </c>
      <c r="H2952" s="59" t="str">
        <f>INDEX(tblGemProv[Provincie],MATCH(tblGem[[#This Row],[Plaats]],tblGemProv[Gemeentenaam],0))</f>
        <v>Noord-Brabant</v>
      </c>
      <c r="I2952" s="68">
        <f>INDEX(tblGemProv[InwonerAantal],MATCH(tblGem[[#This Row],[Plaats]],tblGemProv[Gemeentenaam],0))</f>
        <v>43532</v>
      </c>
      <c r="J2952" s="69">
        <f>tblGem[[#This Row],[Aantal]]/INDEX($N$5:$N$16,MATCH(tblGem[[#This Row],[Prov]],$M$5:$M$16,0))*100000</f>
        <v>1.5820994934908472</v>
      </c>
      <c r="K2952" s="69">
        <f>tblGem[[#This Row],[Aantal]]/tblGem[[#This Row],[Inwoners]]*100000</f>
        <v>91.886428374529089</v>
      </c>
    </row>
    <row r="2953" spans="2:11" x14ac:dyDescent="0.3">
      <c r="B2953" s="63">
        <v>43917</v>
      </c>
      <c r="C2953" s="66" t="s">
        <v>103</v>
      </c>
      <c r="D2953" s="65">
        <v>51.1</v>
      </c>
      <c r="E2953" s="66">
        <v>11</v>
      </c>
      <c r="F2953" s="79">
        <f>tblGem[[#This Row],[Aantal]]-SUMIFS(tblGem[Aantal],tblGem[Datum],tblGem[[#This Row],[Datum]]-1,tblGem[Plaats],tblGem[[#This Row],[Plaats]])</f>
        <v>0</v>
      </c>
      <c r="G2953" s="59" t="str">
        <f>INDEX(tblGemProv[Grootte],MATCH(tblGem[[#This Row],[Plaats]],tblGemProv[Gemeentenaam],0))</f>
        <v>Klein</v>
      </c>
      <c r="H2953" s="59" t="str">
        <f>INDEX(tblGemProv[Provincie],MATCH(tblGem[[#This Row],[Plaats]],tblGemProv[Gemeentenaam],0))</f>
        <v>Noord-Brabant</v>
      </c>
      <c r="I2953" s="68">
        <f>INDEX(tblGemProv[InwonerAantal],MATCH(tblGem[[#This Row],[Plaats]],tblGemProv[Gemeentenaam],0))</f>
        <v>21517</v>
      </c>
      <c r="J2953" s="69">
        <f>tblGem[[#This Row],[Aantal]]/INDEX($N$5:$N$16,MATCH(tblGem[[#This Row],[Prov]],$M$5:$M$16,0))*100000</f>
        <v>0.43507736070998299</v>
      </c>
      <c r="K2953" s="69">
        <f>tblGem[[#This Row],[Aantal]]/tblGem[[#This Row],[Inwoners]]*100000</f>
        <v>51.122368359901472</v>
      </c>
    </row>
    <row r="2954" spans="2:11" x14ac:dyDescent="0.3">
      <c r="B2954" s="63">
        <v>43917</v>
      </c>
      <c r="C2954" s="66" t="s">
        <v>104</v>
      </c>
      <c r="D2954" s="65">
        <v>50.3</v>
      </c>
      <c r="E2954" s="66">
        <v>20</v>
      </c>
      <c r="F2954" s="79">
        <f>tblGem[[#This Row],[Aantal]]-SUMIFS(tblGem[Aantal],tblGem[Datum],tblGem[[#This Row],[Datum]]-1,tblGem[Plaats],tblGem[[#This Row],[Plaats]])</f>
        <v>4</v>
      </c>
      <c r="G2954" s="59" t="str">
        <f>INDEX(tblGemProv[Grootte],MATCH(tblGem[[#This Row],[Plaats]],tblGemProv[Gemeentenaam],0))</f>
        <v>Klein</v>
      </c>
      <c r="H2954" s="59" t="str">
        <f>INDEX(tblGemProv[Provincie],MATCH(tblGem[[#This Row],[Plaats]],tblGemProv[Gemeentenaam],0))</f>
        <v>Noord-Brabant</v>
      </c>
      <c r="I2954" s="68">
        <f>INDEX(tblGemProv[InwonerAantal],MATCH(tblGem[[#This Row],[Plaats]],tblGemProv[Gemeentenaam],0))</f>
        <v>39252</v>
      </c>
      <c r="J2954" s="69">
        <f>tblGem[[#This Row],[Aantal]]/INDEX($N$5:$N$16,MATCH(tblGem[[#This Row],[Prov]],$M$5:$M$16,0))*100000</f>
        <v>0.79104974674542361</v>
      </c>
      <c r="K2954" s="69">
        <f>tblGem[[#This Row],[Aantal]]/tblGem[[#This Row],[Inwoners]]*100000</f>
        <v>50.952817690818307</v>
      </c>
    </row>
    <row r="2955" spans="2:11" x14ac:dyDescent="0.3">
      <c r="B2955" s="63">
        <v>43917</v>
      </c>
      <c r="C2955" s="66" t="s">
        <v>105</v>
      </c>
      <c r="D2955" s="65">
        <v>247.4</v>
      </c>
      <c r="E2955" s="66">
        <v>76</v>
      </c>
      <c r="F2955" s="79">
        <f>tblGem[[#This Row],[Aantal]]-SUMIFS(tblGem[Aantal],tblGem[Datum],tblGem[[#This Row],[Datum]]-1,tblGem[Plaats],tblGem[[#This Row],[Plaats]])</f>
        <v>5</v>
      </c>
      <c r="G2955" s="59" t="str">
        <f>INDEX(tblGemProv[Grootte],MATCH(tblGem[[#This Row],[Plaats]],tblGemProv[Gemeentenaam],0))</f>
        <v>Klein</v>
      </c>
      <c r="H2955" s="59" t="str">
        <f>INDEX(tblGemProv[Provincie],MATCH(tblGem[[#This Row],[Plaats]],tblGemProv[Gemeentenaam],0))</f>
        <v>Noord-Brabant</v>
      </c>
      <c r="I2955" s="68">
        <f>INDEX(tblGemProv[InwonerAantal],MATCH(tblGem[[#This Row],[Plaats]],tblGemProv[Gemeentenaam],0))</f>
        <v>30340</v>
      </c>
      <c r="J2955" s="69">
        <f>tblGem[[#This Row],[Aantal]]/INDEX($N$5:$N$16,MATCH(tblGem[[#This Row],[Prov]],$M$5:$M$16,0))*100000</f>
        <v>3.0059890376326095</v>
      </c>
      <c r="K2955" s="69">
        <f>tblGem[[#This Row],[Aantal]]/tblGem[[#This Row],[Inwoners]]*100000</f>
        <v>250.49439683586024</v>
      </c>
    </row>
    <row r="2956" spans="2:11" x14ac:dyDescent="0.3">
      <c r="B2956" s="63">
        <v>43917</v>
      </c>
      <c r="C2956" s="66" t="s">
        <v>106</v>
      </c>
      <c r="D2956" s="65">
        <v>53.2</v>
      </c>
      <c r="E2956" s="66">
        <v>9</v>
      </c>
      <c r="F2956" s="79">
        <f>tblGem[[#This Row],[Aantal]]-SUMIFS(tblGem[Aantal],tblGem[Datum],tblGem[[#This Row],[Datum]]-1,tblGem[Plaats],tblGem[[#This Row],[Plaats]])</f>
        <v>1</v>
      </c>
      <c r="G2956" s="59" t="str">
        <f>INDEX(tblGemProv[Grootte],MATCH(tblGem[[#This Row],[Plaats]],tblGemProv[Gemeentenaam],0))</f>
        <v>Klein</v>
      </c>
      <c r="H2956" s="59" t="str">
        <f>INDEX(tblGemProv[Provincie],MATCH(tblGem[[#This Row],[Plaats]],tblGemProv[Gemeentenaam],0))</f>
        <v>Limburg</v>
      </c>
      <c r="I2956" s="68">
        <f>INDEX(tblGemProv[InwonerAantal],MATCH(tblGem[[#This Row],[Plaats]],tblGemProv[Gemeentenaam],0))</f>
        <v>17052</v>
      </c>
      <c r="J2956" s="69">
        <f>tblGem[[#This Row],[Aantal]]/INDEX($N$5:$N$16,MATCH(tblGem[[#This Row],[Prov]],$M$5:$M$16,0))*100000</f>
        <v>0.80558683420485899</v>
      </c>
      <c r="K2956" s="69">
        <f>tblGem[[#This Row],[Aantal]]/tblGem[[#This Row],[Inwoners]]*100000</f>
        <v>52.779732582688247</v>
      </c>
    </row>
    <row r="2957" spans="2:11" x14ac:dyDescent="0.3">
      <c r="B2957" s="63">
        <v>43917</v>
      </c>
      <c r="C2957" s="66" t="s">
        <v>107</v>
      </c>
      <c r="D2957" s="65">
        <v>83.2</v>
      </c>
      <c r="E2957" s="66">
        <v>22</v>
      </c>
      <c r="F2957" s="79">
        <f>tblGem[[#This Row],[Aantal]]-SUMIFS(tblGem[Aantal],tblGem[Datum],tblGem[[#This Row],[Datum]]-1,tblGem[Plaats],tblGem[[#This Row],[Plaats]])</f>
        <v>3</v>
      </c>
      <c r="G2957" s="59" t="str">
        <f>INDEX(tblGemProv[Grootte],MATCH(tblGem[[#This Row],[Plaats]],tblGemProv[Gemeentenaam],0))</f>
        <v>Klein</v>
      </c>
      <c r="H2957" s="59" t="str">
        <f>INDEX(tblGemProv[Provincie],MATCH(tblGem[[#This Row],[Plaats]],tblGemProv[Gemeentenaam],0))</f>
        <v>Noord-Brabant</v>
      </c>
      <c r="I2957" s="68">
        <f>INDEX(tblGemProv[InwonerAantal],MATCH(tblGem[[#This Row],[Plaats]],tblGemProv[Gemeentenaam],0))</f>
        <v>26313</v>
      </c>
      <c r="J2957" s="69">
        <f>tblGem[[#This Row],[Aantal]]/INDEX($N$5:$N$16,MATCH(tblGem[[#This Row],[Prov]],$M$5:$M$16,0))*100000</f>
        <v>0.87015472141996597</v>
      </c>
      <c r="K2957" s="69">
        <f>tblGem[[#This Row],[Aantal]]/tblGem[[#This Row],[Inwoners]]*100000</f>
        <v>83.608862539429182</v>
      </c>
    </row>
    <row r="2958" spans="2:11" x14ac:dyDescent="0.3">
      <c r="B2958" s="63">
        <v>43917</v>
      </c>
      <c r="C2958" s="66" t="s">
        <v>108</v>
      </c>
      <c r="D2958" s="65">
        <v>153.80000000000001</v>
      </c>
      <c r="E2958" s="66">
        <v>77</v>
      </c>
      <c r="F2958" s="79">
        <f>tblGem[[#This Row],[Aantal]]-SUMIFS(tblGem[Aantal],tblGem[Datum],tblGem[[#This Row],[Datum]]-1,tblGem[Plaats],tblGem[[#This Row],[Plaats]])</f>
        <v>21</v>
      </c>
      <c r="G2958" s="59" t="str">
        <f>INDEX(tblGemProv[Grootte],MATCH(tblGem[[#This Row],[Plaats]],tblGemProv[Gemeentenaam],0))</f>
        <v>Klein</v>
      </c>
      <c r="H2958" s="59" t="str">
        <f>INDEX(tblGemProv[Provincie],MATCH(tblGem[[#This Row],[Plaats]],tblGemProv[Gemeentenaam],0))</f>
        <v>Zuid-Holland</v>
      </c>
      <c r="I2958" s="68">
        <f>INDEX(tblGemProv[InwonerAantal],MATCH(tblGem[[#This Row],[Plaats]],tblGemProv[Gemeentenaam],0))</f>
        <v>49129</v>
      </c>
      <c r="J2958" s="69">
        <f>tblGem[[#This Row],[Aantal]]/INDEX($N$5:$N$16,MATCH(tblGem[[#This Row],[Prov]],$M$5:$M$16,0))*100000</f>
        <v>2.1118976634732212</v>
      </c>
      <c r="K2958" s="69">
        <f>tblGem[[#This Row],[Aantal]]/tblGem[[#This Row],[Inwoners]]*100000</f>
        <v>156.73024079464267</v>
      </c>
    </row>
    <row r="2959" spans="2:11" x14ac:dyDescent="0.3">
      <c r="B2959" s="63">
        <v>43917</v>
      </c>
      <c r="C2959" s="66" t="s">
        <v>109</v>
      </c>
      <c r="D2959" s="65">
        <v>31.5</v>
      </c>
      <c r="E2959" s="66">
        <v>12</v>
      </c>
      <c r="F2959" s="79">
        <f>tblGem[[#This Row],[Aantal]]-SUMIFS(tblGem[Aantal],tblGem[Datum],tblGem[[#This Row],[Datum]]-1,tblGem[Plaats],tblGem[[#This Row],[Plaats]])</f>
        <v>5</v>
      </c>
      <c r="G2959" s="59" t="str">
        <f>INDEX(tblGemProv[Grootte],MATCH(tblGem[[#This Row],[Plaats]],tblGemProv[Gemeentenaam],0))</f>
        <v>Klein</v>
      </c>
      <c r="H2959" s="59" t="str">
        <f>INDEX(tblGemProv[Provincie],MATCH(tblGem[[#This Row],[Plaats]],tblGemProv[Gemeentenaam],0))</f>
        <v>Zeeland</v>
      </c>
      <c r="I2959" s="68">
        <f>INDEX(tblGemProv[InwonerAantal],MATCH(tblGem[[#This Row],[Plaats]],tblGemProv[Gemeentenaam],0))</f>
        <v>37636</v>
      </c>
      <c r="J2959" s="69">
        <f>tblGem[[#This Row],[Aantal]]/INDEX($N$5:$N$16,MATCH(tblGem[[#This Row],[Prov]],$M$5:$M$16,0))*100000</f>
        <v>3.1388633129655981</v>
      </c>
      <c r="K2959" s="69">
        <f>tblGem[[#This Row],[Aantal]]/tblGem[[#This Row],[Inwoners]]*100000</f>
        <v>31.884366032522053</v>
      </c>
    </row>
    <row r="2960" spans="2:11" x14ac:dyDescent="0.3">
      <c r="B2960" s="63">
        <v>43917</v>
      </c>
      <c r="C2960" s="66" t="s">
        <v>110</v>
      </c>
      <c r="D2960" s="65">
        <v>100.4</v>
      </c>
      <c r="E2960" s="66">
        <v>24</v>
      </c>
      <c r="F2960" s="79">
        <f>tblGem[[#This Row],[Aantal]]-SUMIFS(tblGem[Aantal],tblGem[Datum],tblGem[[#This Row],[Datum]]-1,tblGem[Plaats],tblGem[[#This Row],[Plaats]])</f>
        <v>3</v>
      </c>
      <c r="G2960" s="59" t="str">
        <f>INDEX(tblGemProv[Grootte],MATCH(tblGem[[#This Row],[Plaats]],tblGemProv[Gemeentenaam],0))</f>
        <v>Klein</v>
      </c>
      <c r="H2960" s="59" t="str">
        <f>INDEX(tblGemProv[Provincie],MATCH(tblGem[[#This Row],[Plaats]],tblGemProv[Gemeentenaam],0))</f>
        <v>Noord-Brabant</v>
      </c>
      <c r="I2960" s="68">
        <f>INDEX(tblGemProv[InwonerAantal],MATCH(tblGem[[#This Row],[Plaats]],tblGemProv[Gemeentenaam],0))</f>
        <v>23621</v>
      </c>
      <c r="J2960" s="69">
        <f>tblGem[[#This Row],[Aantal]]/INDEX($N$5:$N$16,MATCH(tblGem[[#This Row],[Prov]],$M$5:$M$16,0))*100000</f>
        <v>0.94925969609450822</v>
      </c>
      <c r="K2960" s="69">
        <f>tblGem[[#This Row],[Aantal]]/tblGem[[#This Row],[Inwoners]]*100000</f>
        <v>101.60450446636469</v>
      </c>
    </row>
    <row r="2961" spans="2:11" x14ac:dyDescent="0.3">
      <c r="B2961" s="63">
        <v>43917</v>
      </c>
      <c r="C2961" s="66" t="s">
        <v>111</v>
      </c>
      <c r="D2961" s="65">
        <v>41.4</v>
      </c>
      <c r="E2961" s="66">
        <v>24</v>
      </c>
      <c r="F2961" s="79">
        <f>tblGem[[#This Row],[Aantal]]-SUMIFS(tblGem[Aantal],tblGem[Datum],tblGem[[#This Row],[Datum]]-1,tblGem[Plaats],tblGem[[#This Row],[Plaats]])</f>
        <v>4</v>
      </c>
      <c r="G2961" s="59" t="str">
        <f>INDEX(tblGemProv[Grootte],MATCH(tblGem[[#This Row],[Plaats]],tblGemProv[Gemeentenaam],0))</f>
        <v>Middelgroot</v>
      </c>
      <c r="H2961" s="59" t="str">
        <f>INDEX(tblGemProv[Provincie],MATCH(tblGem[[#This Row],[Plaats]],tblGemProv[Gemeentenaam],0))</f>
        <v>Noord-Holland</v>
      </c>
      <c r="I2961" s="68">
        <f>INDEX(tblGemProv[InwonerAantal],MATCH(tblGem[[#This Row],[Plaats]],tblGemProv[Gemeentenaam],0))</f>
        <v>57337</v>
      </c>
      <c r="J2961" s="69">
        <f>tblGem[[#This Row],[Aantal]]/INDEX($N$5:$N$16,MATCH(tblGem[[#This Row],[Prov]],$M$5:$M$16,0))*100000</f>
        <v>0.84770247903525797</v>
      </c>
      <c r="K2961" s="69">
        <f>tblGem[[#This Row],[Aantal]]/tblGem[[#This Row],[Inwoners]]*100000</f>
        <v>41.857788164710392</v>
      </c>
    </row>
    <row r="2962" spans="2:11" x14ac:dyDescent="0.3">
      <c r="B2962" s="63">
        <v>43917</v>
      </c>
      <c r="C2962" s="66" t="s">
        <v>112</v>
      </c>
      <c r="D2962" s="65">
        <v>35.1</v>
      </c>
      <c r="E2962" s="66">
        <v>13</v>
      </c>
      <c r="F2962" s="79">
        <f>tblGem[[#This Row],[Aantal]]-SUMIFS(tblGem[Aantal],tblGem[Datum],tblGem[[#This Row],[Datum]]-1,tblGem[Plaats],tblGem[[#This Row],[Plaats]])</f>
        <v>4</v>
      </c>
      <c r="G2962" s="59" t="str">
        <f>INDEX(tblGemProv[Grootte],MATCH(tblGem[[#This Row],[Plaats]],tblGemProv[Gemeentenaam],0))</f>
        <v>Klein</v>
      </c>
      <c r="H2962" s="59" t="str">
        <f>INDEX(tblGemProv[Provincie],MATCH(tblGem[[#This Row],[Plaats]],tblGemProv[Gemeentenaam],0))</f>
        <v>Zuid-Holland</v>
      </c>
      <c r="I2962" s="68">
        <f>INDEX(tblGemProv[InwonerAantal],MATCH(tblGem[[#This Row],[Plaats]],tblGemProv[Gemeentenaam],0))</f>
        <v>36284</v>
      </c>
      <c r="J2962" s="69">
        <f>tblGem[[#This Row],[Aantal]]/INDEX($N$5:$N$16,MATCH(tblGem[[#This Row],[Prov]],$M$5:$M$16,0))*100000</f>
        <v>0.35655415097599841</v>
      </c>
      <c r="K2962" s="69">
        <f>tblGem[[#This Row],[Aantal]]/tblGem[[#This Row],[Inwoners]]*100000</f>
        <v>35.828464336897802</v>
      </c>
    </row>
    <row r="2963" spans="2:11" x14ac:dyDescent="0.3">
      <c r="B2963" s="63">
        <v>43917</v>
      </c>
      <c r="C2963" s="66" t="s">
        <v>113</v>
      </c>
      <c r="D2963" s="65">
        <v>42.2</v>
      </c>
      <c r="E2963" s="66">
        <v>31</v>
      </c>
      <c r="F2963" s="79">
        <f>tblGem[[#This Row],[Aantal]]-SUMIFS(tblGem[Aantal],tblGem[Datum],tblGem[[#This Row],[Datum]]-1,tblGem[Plaats],tblGem[[#This Row],[Plaats]])</f>
        <v>6</v>
      </c>
      <c r="G2963" s="59" t="str">
        <f>INDEX(tblGemProv[Grootte],MATCH(tblGem[[#This Row],[Plaats]],tblGemProv[Gemeentenaam],0))</f>
        <v>Middelgroot</v>
      </c>
      <c r="H2963" s="59" t="str">
        <f>INDEX(tblGemProv[Provincie],MATCH(tblGem[[#This Row],[Plaats]],tblGemProv[Gemeentenaam],0))</f>
        <v>Zuid-Holland</v>
      </c>
      <c r="I2963" s="68">
        <f>INDEX(tblGemProv[InwonerAantal],MATCH(tblGem[[#This Row],[Plaats]],tblGemProv[Gemeentenaam],0))</f>
        <v>72700</v>
      </c>
      <c r="J2963" s="69">
        <f>tblGem[[#This Row],[Aantal]]/INDEX($N$5:$N$16,MATCH(tblGem[[#This Row],[Prov]],$M$5:$M$16,0))*100000</f>
        <v>0.85024451386584243</v>
      </c>
      <c r="K2963" s="69">
        <f>tblGem[[#This Row],[Aantal]]/tblGem[[#This Row],[Inwoners]]*100000</f>
        <v>42.640990371389272</v>
      </c>
    </row>
    <row r="2964" spans="2:11" x14ac:dyDescent="0.3">
      <c r="B2964" s="63">
        <v>43917</v>
      </c>
      <c r="C2964" s="66" t="s">
        <v>114</v>
      </c>
      <c r="D2964" s="65">
        <v>128.6</v>
      </c>
      <c r="E2964" s="66">
        <v>16</v>
      </c>
      <c r="F2964" s="79">
        <f>tblGem[[#This Row],[Aantal]]-SUMIFS(tblGem[Aantal],tblGem[Datum],tblGem[[#This Row],[Datum]]-1,tblGem[Plaats],tblGem[[#This Row],[Plaats]])</f>
        <v>2</v>
      </c>
      <c r="G2964" s="59" t="str">
        <f>INDEX(tblGemProv[Grootte],MATCH(tblGem[[#This Row],[Plaats]],tblGemProv[Gemeentenaam],0))</f>
        <v>Klein</v>
      </c>
      <c r="H2964" s="59" t="str">
        <f>INDEX(tblGemProv[Provincie],MATCH(tblGem[[#This Row],[Plaats]],tblGemProv[Gemeentenaam],0))</f>
        <v>Noord-Brabant</v>
      </c>
      <c r="I2964" s="68">
        <f>INDEX(tblGemProv[InwonerAantal],MATCH(tblGem[[#This Row],[Plaats]],tblGemProv[Gemeentenaam],0))</f>
        <v>12419</v>
      </c>
      <c r="J2964" s="69">
        <f>tblGem[[#This Row],[Aantal]]/INDEX($N$5:$N$16,MATCH(tblGem[[#This Row],[Prov]],$M$5:$M$16,0))*100000</f>
        <v>0.63283979739633889</v>
      </c>
      <c r="K2964" s="69">
        <f>tblGem[[#This Row],[Aantal]]/tblGem[[#This Row],[Inwoners]]*100000</f>
        <v>128.83484982687816</v>
      </c>
    </row>
    <row r="2965" spans="2:11" x14ac:dyDescent="0.3">
      <c r="B2965" s="63">
        <v>43917</v>
      </c>
      <c r="C2965" s="66" t="s">
        <v>115</v>
      </c>
      <c r="D2965" s="65">
        <v>34.299999999999997</v>
      </c>
      <c r="E2965" s="66">
        <v>80</v>
      </c>
      <c r="F2965" s="79">
        <f>tblGem[[#This Row],[Aantal]]-SUMIFS(tblGem[Aantal],tblGem[Datum],tblGem[[#This Row],[Datum]]-1,tblGem[Plaats],tblGem[[#This Row],[Plaats]])</f>
        <v>4</v>
      </c>
      <c r="G2965" s="59" t="str">
        <f>INDEX(tblGemProv[Grootte],MATCH(tblGem[[#This Row],[Plaats]],tblGemProv[Gemeentenaam],0))</f>
        <v>Groot</v>
      </c>
      <c r="H2965" s="59" t="str">
        <f>INDEX(tblGemProv[Provincie],MATCH(tblGem[[#This Row],[Plaats]],tblGemProv[Gemeentenaam],0))</f>
        <v>Groningen</v>
      </c>
      <c r="I2965" s="68">
        <f>INDEX(tblGemProv[InwonerAantal],MATCH(tblGem[[#This Row],[Plaats]],tblGemProv[Gemeentenaam],0))</f>
        <v>229962</v>
      </c>
      <c r="J2965" s="69">
        <f>tblGem[[#This Row],[Aantal]]/INDEX($N$5:$N$16,MATCH(tblGem[[#This Row],[Prov]],$M$5:$M$16,0))*100000</f>
        <v>13.723468675325032</v>
      </c>
      <c r="K2965" s="69">
        <f>tblGem[[#This Row],[Aantal]]/tblGem[[#This Row],[Inwoners]]*100000</f>
        <v>34.788356337133962</v>
      </c>
    </row>
    <row r="2966" spans="2:11" x14ac:dyDescent="0.3">
      <c r="B2966" s="63">
        <v>43917</v>
      </c>
      <c r="C2966" s="66" t="s">
        <v>116</v>
      </c>
      <c r="D2966" s="65">
        <v>49.4</v>
      </c>
      <c r="E2966" s="66">
        <v>7</v>
      </c>
      <c r="F2966" s="79">
        <f>tblGem[[#This Row],[Aantal]]-SUMIFS(tblGem[Aantal],tblGem[Datum],tblGem[[#This Row],[Datum]]-1,tblGem[Plaats],tblGem[[#This Row],[Plaats]])</f>
        <v>2</v>
      </c>
      <c r="G2966" s="59" t="str">
        <f>INDEX(tblGemProv[Grootte],MATCH(tblGem[[#This Row],[Plaats]],tblGemProv[Gemeentenaam],0))</f>
        <v>Klein</v>
      </c>
      <c r="H2966" s="59" t="str">
        <f>INDEX(tblGemProv[Provincie],MATCH(tblGem[[#This Row],[Plaats]],tblGemProv[Gemeentenaam],0))</f>
        <v>Limburg</v>
      </c>
      <c r="I2966" s="68">
        <f>INDEX(tblGemProv[InwonerAantal],MATCH(tblGem[[#This Row],[Plaats]],tblGemProv[Gemeentenaam],0))</f>
        <v>14196</v>
      </c>
      <c r="J2966" s="69">
        <f>tblGem[[#This Row],[Aantal]]/INDEX($N$5:$N$16,MATCH(tblGem[[#This Row],[Prov]],$M$5:$M$16,0))*100000</f>
        <v>0.62656753771489038</v>
      </c>
      <c r="K2966" s="69">
        <f>tblGem[[#This Row],[Aantal]]/tblGem[[#This Row],[Inwoners]]*100000</f>
        <v>49.30966469428008</v>
      </c>
    </row>
    <row r="2967" spans="2:11" x14ac:dyDescent="0.3">
      <c r="B2967" s="63">
        <v>43917</v>
      </c>
      <c r="C2967" s="66" t="s">
        <v>117</v>
      </c>
      <c r="D2967" s="65">
        <v>24.7</v>
      </c>
      <c r="E2967" s="66">
        <v>6</v>
      </c>
      <c r="F2967" s="79">
        <f>tblGem[[#This Row],[Aantal]]-SUMIFS(tblGem[Aantal],tblGem[Datum],tblGem[[#This Row],[Datum]]-1,tblGem[Plaats],tblGem[[#This Row],[Plaats]])</f>
        <v>2</v>
      </c>
      <c r="G2967" s="59" t="str">
        <f>INDEX(tblGemProv[Grootte],MATCH(tblGem[[#This Row],[Plaats]],tblGemProv[Gemeentenaam],0))</f>
        <v>Klein</v>
      </c>
      <c r="H2967" s="59" t="str">
        <f>INDEX(tblGemProv[Provincie],MATCH(tblGem[[#This Row],[Plaats]],tblGemProv[Gemeentenaam],0))</f>
        <v>Overijssel</v>
      </c>
      <c r="I2967" s="68">
        <f>INDEX(tblGemProv[InwonerAantal],MATCH(tblGem[[#This Row],[Plaats]],tblGemProv[Gemeentenaam],0))</f>
        <v>24291</v>
      </c>
      <c r="J2967" s="69">
        <f>tblGem[[#This Row],[Aantal]]/INDEX($N$5:$N$16,MATCH(tblGem[[#This Row],[Prov]],$M$5:$M$16,0))*100000</f>
        <v>0.52105903512024743</v>
      </c>
      <c r="K2967" s="69">
        <f>tblGem[[#This Row],[Aantal]]/tblGem[[#This Row],[Inwoners]]*100000</f>
        <v>24.700506360380388</v>
      </c>
    </row>
    <row r="2968" spans="2:11" x14ac:dyDescent="0.3">
      <c r="B2968" s="63">
        <v>43917</v>
      </c>
      <c r="C2968" s="66" t="s">
        <v>118</v>
      </c>
      <c r="D2968" s="65">
        <v>125.3</v>
      </c>
      <c r="E2968" s="66">
        <v>18</v>
      </c>
      <c r="F2968" s="79">
        <f>tblGem[[#This Row],[Aantal]]-SUMIFS(tblGem[Aantal],tblGem[Datum],tblGem[[#This Row],[Datum]]-1,tblGem[Plaats],tblGem[[#This Row],[Plaats]])</f>
        <v>4</v>
      </c>
      <c r="G2968" s="59" t="str">
        <f>INDEX(tblGemProv[Grootte],MATCH(tblGem[[#This Row],[Plaats]],tblGemProv[Gemeentenaam],0))</f>
        <v>Klein</v>
      </c>
      <c r="H2968" s="59" t="str">
        <f>INDEX(tblGemProv[Provincie],MATCH(tblGem[[#This Row],[Plaats]],tblGemProv[Gemeentenaam],0))</f>
        <v>Noord-Brabant</v>
      </c>
      <c r="I2968" s="68">
        <f>INDEX(tblGemProv[InwonerAantal],MATCH(tblGem[[#This Row],[Plaats]],tblGemProv[Gemeentenaam],0))</f>
        <v>14103</v>
      </c>
      <c r="J2968" s="69">
        <f>tblGem[[#This Row],[Aantal]]/INDEX($N$5:$N$16,MATCH(tblGem[[#This Row],[Prov]],$M$5:$M$16,0))*100000</f>
        <v>0.71194477207088114</v>
      </c>
      <c r="K2968" s="69">
        <f>tblGem[[#This Row],[Aantal]]/tblGem[[#This Row],[Inwoners]]*100000</f>
        <v>127.63241863433313</v>
      </c>
    </row>
    <row r="2969" spans="2:11" x14ac:dyDescent="0.3">
      <c r="B2969" s="63">
        <v>43917</v>
      </c>
      <c r="C2969" s="66" t="s">
        <v>119</v>
      </c>
      <c r="D2969" s="65">
        <v>40.5</v>
      </c>
      <c r="E2969" s="66">
        <v>66</v>
      </c>
      <c r="F2969" s="79">
        <f>tblGem[[#This Row],[Aantal]]-SUMIFS(tblGem[Aantal],tblGem[Datum],tblGem[[#This Row],[Datum]]-1,tblGem[Plaats],tblGem[[#This Row],[Plaats]])</f>
        <v>12</v>
      </c>
      <c r="G2969" s="59" t="str">
        <f>INDEX(tblGemProv[Grootte],MATCH(tblGem[[#This Row],[Plaats]],tblGemProv[Gemeentenaam],0))</f>
        <v>Groot</v>
      </c>
      <c r="H2969" s="59" t="str">
        <f>INDEX(tblGemProv[Provincie],MATCH(tblGem[[#This Row],[Plaats]],tblGemProv[Gemeentenaam],0))</f>
        <v>Noord-Holland</v>
      </c>
      <c r="I2969" s="68">
        <f>INDEX(tblGemProv[InwonerAantal],MATCH(tblGem[[#This Row],[Plaats]],tblGemProv[Gemeentenaam],0))</f>
        <v>159709</v>
      </c>
      <c r="J2969" s="69">
        <f>tblGem[[#This Row],[Aantal]]/INDEX($N$5:$N$16,MATCH(tblGem[[#This Row],[Prov]],$M$5:$M$16,0))*100000</f>
        <v>2.3311818173469598</v>
      </c>
      <c r="K2969" s="69">
        <f>tblGem[[#This Row],[Aantal]]/tblGem[[#This Row],[Inwoners]]*100000</f>
        <v>41.325160134995521</v>
      </c>
    </row>
    <row r="2970" spans="2:11" x14ac:dyDescent="0.3">
      <c r="B2970" s="63">
        <v>43917</v>
      </c>
      <c r="C2970" s="66" t="s">
        <v>120</v>
      </c>
      <c r="D2970" s="65">
        <v>25.6</v>
      </c>
      <c r="E2970" s="66">
        <v>40</v>
      </c>
      <c r="F2970" s="79">
        <f>tblGem[[#This Row],[Aantal]]-SUMIFS(tblGem[Aantal],tblGem[Datum],tblGem[[#This Row],[Datum]]-1,tblGem[Plaats],tblGem[[#This Row],[Plaats]])</f>
        <v>10</v>
      </c>
      <c r="G2970" s="59" t="str">
        <f>INDEX(tblGemProv[Grootte],MATCH(tblGem[[#This Row],[Plaats]],tblGemProv[Gemeentenaam],0))</f>
        <v>Groot</v>
      </c>
      <c r="H2970" s="59" t="str">
        <f>INDEX(tblGemProv[Provincie],MATCH(tblGem[[#This Row],[Plaats]],tblGemProv[Gemeentenaam],0))</f>
        <v>Noord-Holland</v>
      </c>
      <c r="I2970" s="68">
        <f>INDEX(tblGemProv[InwonerAantal],MATCH(tblGem[[#This Row],[Plaats]],tblGemProv[Gemeentenaam],0))</f>
        <v>153149</v>
      </c>
      <c r="J2970" s="69">
        <f>tblGem[[#This Row],[Aantal]]/INDEX($N$5:$N$16,MATCH(tblGem[[#This Row],[Prov]],$M$5:$M$16,0))*100000</f>
        <v>1.4128374650587634</v>
      </c>
      <c r="K2970" s="69">
        <f>tblGem[[#This Row],[Aantal]]/tblGem[[#This Row],[Inwoners]]*100000</f>
        <v>26.118355327165052</v>
      </c>
    </row>
    <row r="2971" spans="2:11" x14ac:dyDescent="0.3">
      <c r="B2971" s="63">
        <v>43917</v>
      </c>
      <c r="C2971" s="66" t="s">
        <v>121</v>
      </c>
      <c r="D2971" s="65">
        <v>33</v>
      </c>
      <c r="E2971" s="66">
        <v>10</v>
      </c>
      <c r="F2971" s="79">
        <f>tblGem[[#This Row],[Aantal]]-SUMIFS(tblGem[Aantal],tblGem[Datum],tblGem[[#This Row],[Datum]]-1,tblGem[Plaats],tblGem[[#This Row],[Plaats]])</f>
        <v>2</v>
      </c>
      <c r="G2971" s="59" t="str">
        <f>INDEX(tblGemProv[Grootte],MATCH(tblGem[[#This Row],[Plaats]],tblGemProv[Gemeentenaam],0))</f>
        <v>Klein</v>
      </c>
      <c r="H2971" s="59" t="str">
        <f>INDEX(tblGemProv[Provincie],MATCH(tblGem[[#This Row],[Plaats]],tblGemProv[Gemeentenaam],0))</f>
        <v>Noord-Brabant</v>
      </c>
      <c r="I2971" s="68">
        <f>INDEX(tblGemProv[InwonerAantal],MATCH(tblGem[[#This Row],[Plaats]],tblGemProv[Gemeentenaam],0))</f>
        <v>29888</v>
      </c>
      <c r="J2971" s="69">
        <f>tblGem[[#This Row],[Aantal]]/INDEX($N$5:$N$16,MATCH(tblGem[[#This Row],[Prov]],$M$5:$M$16,0))*100000</f>
        <v>0.3955248733727118</v>
      </c>
      <c r="K2971" s="69">
        <f>tblGem[[#This Row],[Aantal]]/tblGem[[#This Row],[Inwoners]]*100000</f>
        <v>33.458244111349032</v>
      </c>
    </row>
    <row r="2972" spans="2:11" x14ac:dyDescent="0.3">
      <c r="B2972" s="63">
        <v>43917</v>
      </c>
      <c r="C2972" s="66" t="s">
        <v>122</v>
      </c>
      <c r="D2972" s="65">
        <v>18.100000000000001</v>
      </c>
      <c r="E2972" s="66">
        <v>11</v>
      </c>
      <c r="F2972" s="79">
        <f>tblGem[[#This Row],[Aantal]]-SUMIFS(tblGem[Aantal],tblGem[Datum],tblGem[[#This Row],[Datum]]-1,tblGem[Plaats],tblGem[[#This Row],[Plaats]])</f>
        <v>2</v>
      </c>
      <c r="G2972" s="59" t="str">
        <f>INDEX(tblGemProv[Grootte],MATCH(tblGem[[#This Row],[Plaats]],tblGemProv[Gemeentenaam],0))</f>
        <v>Middelgroot</v>
      </c>
      <c r="H2972" s="59" t="str">
        <f>INDEX(tblGemProv[Provincie],MATCH(tblGem[[#This Row],[Plaats]],tblGemProv[Gemeentenaam],0))</f>
        <v>Overijssel</v>
      </c>
      <c r="I2972" s="68">
        <f>INDEX(tblGemProv[InwonerAantal],MATCH(tblGem[[#This Row],[Plaats]],tblGemProv[Gemeentenaam],0))</f>
        <v>60539</v>
      </c>
      <c r="J2972" s="69">
        <f>tblGem[[#This Row],[Aantal]]/INDEX($N$5:$N$16,MATCH(tblGem[[#This Row],[Prov]],$M$5:$M$16,0))*100000</f>
        <v>0.9552748977204536</v>
      </c>
      <c r="K2972" s="69">
        <f>tblGem[[#This Row],[Aantal]]/tblGem[[#This Row],[Inwoners]]*100000</f>
        <v>18.170105221427509</v>
      </c>
    </row>
    <row r="2973" spans="2:11" x14ac:dyDescent="0.3">
      <c r="B2973" s="63">
        <v>43917</v>
      </c>
      <c r="C2973" s="66" t="s">
        <v>123</v>
      </c>
      <c r="D2973" s="65">
        <v>37.200000000000003</v>
      </c>
      <c r="E2973" s="66">
        <v>18</v>
      </c>
      <c r="F2973" s="79">
        <f>tblGem[[#This Row],[Aantal]]-SUMIFS(tblGem[Aantal],tblGem[Datum],tblGem[[#This Row],[Datum]]-1,tblGem[Plaats],tblGem[[#This Row],[Plaats]])</f>
        <v>4</v>
      </c>
      <c r="G2973" s="59" t="str">
        <f>INDEX(tblGemProv[Grootte],MATCH(tblGem[[#This Row],[Plaats]],tblGemProv[Gemeentenaam],0))</f>
        <v>Klein</v>
      </c>
      <c r="H2973" s="59" t="str">
        <f>INDEX(tblGemProv[Provincie],MATCH(tblGem[[#This Row],[Plaats]],tblGemProv[Gemeentenaam],0))</f>
        <v>Gelderland</v>
      </c>
      <c r="I2973" s="68">
        <f>INDEX(tblGemProv[InwonerAantal],MATCH(tblGem[[#This Row],[Plaats]],tblGemProv[Gemeentenaam],0))</f>
        <v>46832</v>
      </c>
      <c r="J2973" s="69">
        <f>tblGem[[#This Row],[Aantal]]/INDEX($N$5:$N$16,MATCH(tblGem[[#This Row],[Prov]],$M$5:$M$16,0))*100000</f>
        <v>0.87374272063095881</v>
      </c>
      <c r="K2973" s="69">
        <f>tblGem[[#This Row],[Aantal]]/tblGem[[#This Row],[Inwoners]]*100000</f>
        <v>38.435257943286643</v>
      </c>
    </row>
    <row r="2974" spans="2:11" x14ac:dyDescent="0.3">
      <c r="B2974" s="63">
        <v>43917</v>
      </c>
      <c r="C2974" s="66" t="s">
        <v>124</v>
      </c>
      <c r="D2974" s="65">
        <v>38.299999999999997</v>
      </c>
      <c r="E2974" s="66">
        <v>7</v>
      </c>
      <c r="F2974" s="79">
        <f>tblGem[[#This Row],[Aantal]]-SUMIFS(tblGem[Aantal],tblGem[Datum],tblGem[[#This Row],[Datum]]-1,tblGem[Plaats],tblGem[[#This Row],[Plaats]])</f>
        <v>1</v>
      </c>
      <c r="G2974" s="59" t="str">
        <f>INDEX(tblGemProv[Grootte],MATCH(tblGem[[#This Row],[Plaats]],tblGemProv[Gemeentenaam],0))</f>
        <v>Klein</v>
      </c>
      <c r="H2974" s="59" t="str">
        <f>INDEX(tblGemProv[Provincie],MATCH(tblGem[[#This Row],[Plaats]],tblGemProv[Gemeentenaam],0))</f>
        <v>Zuid-Holland</v>
      </c>
      <c r="I2974" s="68">
        <f>INDEX(tblGemProv[InwonerAantal],MATCH(tblGem[[#This Row],[Plaats]],tblGemProv[Gemeentenaam],0))</f>
        <v>17958</v>
      </c>
      <c r="J2974" s="69">
        <f>tblGem[[#This Row],[Aantal]]/INDEX($N$5:$N$16,MATCH(tblGem[[#This Row],[Prov]],$M$5:$M$16,0))*100000</f>
        <v>0.19199069667938376</v>
      </c>
      <c r="K2974" s="69">
        <f>tblGem[[#This Row],[Aantal]]/tblGem[[#This Row],[Inwoners]]*100000</f>
        <v>38.979841853213053</v>
      </c>
    </row>
    <row r="2975" spans="2:11" x14ac:dyDescent="0.3">
      <c r="B2975" s="63">
        <v>43917</v>
      </c>
      <c r="C2975" s="66" t="s">
        <v>125</v>
      </c>
      <c r="D2975" s="65">
        <v>19.100000000000001</v>
      </c>
      <c r="E2975" s="66">
        <v>3</v>
      </c>
      <c r="F2975" s="79">
        <f>tblGem[[#This Row],[Aantal]]-SUMIFS(tblGem[Aantal],tblGem[Datum],tblGem[[#This Row],[Datum]]-1,tblGem[Plaats],tblGem[[#This Row],[Plaats]])</f>
        <v>0</v>
      </c>
      <c r="G2975" s="59" t="str">
        <f>INDEX(tblGemProv[Grootte],MATCH(tblGem[[#This Row],[Plaats]],tblGemProv[Gemeentenaam],0))</f>
        <v>Klein</v>
      </c>
      <c r="H2975" s="59" t="str">
        <f>INDEX(tblGemProv[Provincie],MATCH(tblGem[[#This Row],[Plaats]],tblGemProv[Gemeentenaam],0))</f>
        <v>Friesland</v>
      </c>
      <c r="I2975" s="68">
        <f>INDEX(tblGemProv[InwonerAantal],MATCH(tblGem[[#This Row],[Plaats]],tblGemProv[Gemeentenaam],0))</f>
        <v>15783</v>
      </c>
      <c r="J2975" s="69">
        <f>tblGem[[#This Row],[Aantal]]/INDEX($N$5:$N$16,MATCH(tblGem[[#This Row],[Prov]],$M$5:$M$16,0))*100000</f>
        <v>0.46348653108140681</v>
      </c>
      <c r="K2975" s="69">
        <f>tblGem[[#This Row],[Aantal]]/tblGem[[#This Row],[Inwoners]]*100000</f>
        <v>19.007793195210038</v>
      </c>
    </row>
    <row r="2976" spans="2:11" x14ac:dyDescent="0.3">
      <c r="B2976" s="63">
        <v>43917</v>
      </c>
      <c r="C2976" s="66" t="s">
        <v>126</v>
      </c>
      <c r="D2976" s="65">
        <v>57.3</v>
      </c>
      <c r="E2976" s="66">
        <v>7</v>
      </c>
      <c r="F2976" s="79">
        <f>tblGem[[#This Row],[Aantal]]-SUMIFS(tblGem[Aantal],tblGem[Datum],tblGem[[#This Row],[Datum]]-1,tblGem[Plaats],tblGem[[#This Row],[Plaats]])</f>
        <v>2</v>
      </c>
      <c r="G2976" s="59" t="str">
        <f>INDEX(tblGemProv[Grootte],MATCH(tblGem[[#This Row],[Plaats]],tblGemProv[Gemeentenaam],0))</f>
        <v>Klein</v>
      </c>
      <c r="H2976" s="59" t="str">
        <f>INDEX(tblGemProv[Provincie],MATCH(tblGem[[#This Row],[Plaats]],tblGemProv[Gemeentenaam],0))</f>
        <v>Gelderland</v>
      </c>
      <c r="I2976" s="68">
        <f>INDEX(tblGemProv[InwonerAantal],MATCH(tblGem[[#This Row],[Plaats]],tblGemProv[Gemeentenaam],0))</f>
        <v>12154</v>
      </c>
      <c r="J2976" s="69">
        <f>tblGem[[#This Row],[Aantal]]/INDEX($N$5:$N$16,MATCH(tblGem[[#This Row],[Prov]],$M$5:$M$16,0))*100000</f>
        <v>0.33978883580092839</v>
      </c>
      <c r="K2976" s="69">
        <f>tblGem[[#This Row],[Aantal]]/tblGem[[#This Row],[Inwoners]]*100000</f>
        <v>57.594207668257368</v>
      </c>
    </row>
    <row r="2977" spans="2:11" x14ac:dyDescent="0.3">
      <c r="B2977" s="63">
        <v>43917</v>
      </c>
      <c r="C2977" s="66" t="s">
        <v>127</v>
      </c>
      <c r="D2977" s="65">
        <v>40.799999999999997</v>
      </c>
      <c r="E2977" s="66">
        <v>16</v>
      </c>
      <c r="F2977" s="79">
        <f>tblGem[[#This Row],[Aantal]]-SUMIFS(tblGem[Aantal],tblGem[Datum],tblGem[[#This Row],[Datum]]-1,tblGem[Plaats],tblGem[[#This Row],[Plaats]])</f>
        <v>6</v>
      </c>
      <c r="G2977" s="59" t="str">
        <f>INDEX(tblGemProv[Grootte],MATCH(tblGem[[#This Row],[Plaats]],tblGemProv[Gemeentenaam],0))</f>
        <v>Klein</v>
      </c>
      <c r="H2977" s="59" t="str">
        <f>INDEX(tblGemProv[Provincie],MATCH(tblGem[[#This Row],[Plaats]],tblGemProv[Gemeentenaam],0))</f>
        <v>Noord-Holland</v>
      </c>
      <c r="I2977" s="68">
        <f>INDEX(tblGemProv[InwonerAantal],MATCH(tblGem[[#This Row],[Plaats]],tblGemProv[Gemeentenaam],0))</f>
        <v>39146</v>
      </c>
      <c r="J2977" s="69">
        <f>tblGem[[#This Row],[Aantal]]/INDEX($N$5:$N$16,MATCH(tblGem[[#This Row],[Prov]],$M$5:$M$16,0))*100000</f>
        <v>0.56513498602350543</v>
      </c>
      <c r="K2977" s="69">
        <f>tblGem[[#This Row],[Aantal]]/tblGem[[#This Row],[Inwoners]]*100000</f>
        <v>40.872630664691158</v>
      </c>
    </row>
    <row r="2978" spans="2:11" x14ac:dyDescent="0.3">
      <c r="B2978" s="63">
        <v>43917</v>
      </c>
      <c r="C2978" s="66" t="s">
        <v>128</v>
      </c>
      <c r="D2978" s="65">
        <v>88.1</v>
      </c>
      <c r="E2978" s="66">
        <v>24</v>
      </c>
      <c r="F2978" s="79">
        <f>tblGem[[#This Row],[Aantal]]-SUMIFS(tblGem[Aantal],tblGem[Datum],tblGem[[#This Row],[Datum]]-1,tblGem[Plaats],tblGem[[#This Row],[Plaats]])</f>
        <v>3</v>
      </c>
      <c r="G2978" s="59" t="str">
        <f>INDEX(tblGemProv[Grootte],MATCH(tblGem[[#This Row],[Plaats]],tblGemProv[Gemeentenaam],0))</f>
        <v>Klein</v>
      </c>
      <c r="H2978" s="59" t="str">
        <f>INDEX(tblGemProv[Provincie],MATCH(tblGem[[#This Row],[Plaats]],tblGemProv[Gemeentenaam],0))</f>
        <v>Noord-Holland</v>
      </c>
      <c r="I2978" s="68">
        <f>INDEX(tblGemProv[InwonerAantal],MATCH(tblGem[[#This Row],[Plaats]],tblGemProv[Gemeentenaam],0))</f>
        <v>27080</v>
      </c>
      <c r="J2978" s="69">
        <f>tblGem[[#This Row],[Aantal]]/INDEX($N$5:$N$16,MATCH(tblGem[[#This Row],[Prov]],$M$5:$M$16,0))*100000</f>
        <v>0.84770247903525797</v>
      </c>
      <c r="K2978" s="69">
        <f>tblGem[[#This Row],[Aantal]]/tblGem[[#This Row],[Inwoners]]*100000</f>
        <v>88.62629246676515</v>
      </c>
    </row>
    <row r="2979" spans="2:11" x14ac:dyDescent="0.3">
      <c r="B2979" s="63">
        <v>43917</v>
      </c>
      <c r="C2979" s="66" t="s">
        <v>129</v>
      </c>
      <c r="D2979" s="65">
        <v>145.30000000000001</v>
      </c>
      <c r="E2979" s="66">
        <v>27</v>
      </c>
      <c r="F2979" s="79">
        <f>tblGem[[#This Row],[Aantal]]-SUMIFS(tblGem[Aantal],tblGem[Datum],tblGem[[#This Row],[Datum]]-1,tblGem[Plaats],tblGem[[#This Row],[Plaats]])</f>
        <v>3</v>
      </c>
      <c r="G2979" s="59" t="str">
        <f>INDEX(tblGemProv[Grootte],MATCH(tblGem[[#This Row],[Plaats]],tblGemProv[Gemeentenaam],0))</f>
        <v>Klein</v>
      </c>
      <c r="H2979" s="59" t="str">
        <f>INDEX(tblGemProv[Provincie],MATCH(tblGem[[#This Row],[Plaats]],tblGemProv[Gemeentenaam],0))</f>
        <v>Gelderland</v>
      </c>
      <c r="I2979" s="68">
        <f>INDEX(tblGemProv[InwonerAantal],MATCH(tblGem[[#This Row],[Plaats]],tblGemProv[Gemeentenaam],0))</f>
        <v>18603</v>
      </c>
      <c r="J2979" s="69">
        <f>tblGem[[#This Row],[Aantal]]/INDEX($N$5:$N$16,MATCH(tblGem[[#This Row],[Prov]],$M$5:$M$16,0))*100000</f>
        <v>1.3106140809464382</v>
      </c>
      <c r="K2979" s="69">
        <f>tblGem[[#This Row],[Aantal]]/tblGem[[#This Row],[Inwoners]]*100000</f>
        <v>145.1378809869376</v>
      </c>
    </row>
    <row r="2980" spans="2:11" x14ac:dyDescent="0.3">
      <c r="B2980" s="63">
        <v>43917</v>
      </c>
      <c r="C2980" s="66" t="s">
        <v>130</v>
      </c>
      <c r="D2980" s="65">
        <v>9.9</v>
      </c>
      <c r="E2980" s="66">
        <v>5</v>
      </c>
      <c r="F2980" s="79">
        <f>tblGem[[#This Row],[Aantal]]-SUMIFS(tblGem[Aantal],tblGem[Datum],tblGem[[#This Row],[Datum]]-1,tblGem[Plaats],tblGem[[#This Row],[Plaats]])</f>
        <v>1</v>
      </c>
      <c r="G2980" s="59" t="str">
        <f>INDEX(tblGemProv[Grootte],MATCH(tblGem[[#This Row],[Plaats]],tblGemProv[Gemeentenaam],0))</f>
        <v>Middelgroot</v>
      </c>
      <c r="H2980" s="59" t="str">
        <f>INDEX(tblGemProv[Provincie],MATCH(tblGem[[#This Row],[Plaats]],tblGemProv[Gemeentenaam],0))</f>
        <v>Friesland</v>
      </c>
      <c r="I2980" s="68">
        <f>INDEX(tblGemProv[InwonerAantal],MATCH(tblGem[[#This Row],[Plaats]],tblGemProv[Gemeentenaam],0))</f>
        <v>50192</v>
      </c>
      <c r="J2980" s="69">
        <f>tblGem[[#This Row],[Aantal]]/INDEX($N$5:$N$16,MATCH(tblGem[[#This Row],[Prov]],$M$5:$M$16,0))*100000</f>
        <v>0.77247755180234456</v>
      </c>
      <c r="K2980" s="69">
        <f>tblGem[[#This Row],[Aantal]]/tblGem[[#This Row],[Inwoners]]*100000</f>
        <v>9.9617468919349701</v>
      </c>
    </row>
    <row r="2981" spans="2:11" x14ac:dyDescent="0.3">
      <c r="B2981" s="63">
        <v>43917</v>
      </c>
      <c r="C2981" s="66" t="s">
        <v>131</v>
      </c>
      <c r="D2981" s="65">
        <v>34.700000000000003</v>
      </c>
      <c r="E2981" s="66">
        <v>20</v>
      </c>
      <c r="F2981" s="79">
        <f>tblGem[[#This Row],[Aantal]]-SUMIFS(tblGem[Aantal],tblGem[Datum],tblGem[[#This Row],[Datum]]-1,tblGem[Plaats],tblGem[[#This Row],[Plaats]])</f>
        <v>1</v>
      </c>
      <c r="G2981" s="59" t="str">
        <f>INDEX(tblGemProv[Grootte],MATCH(tblGem[[#This Row],[Plaats]],tblGemProv[Gemeentenaam],0))</f>
        <v>Middelgroot</v>
      </c>
      <c r="H2981" s="59" t="str">
        <f>INDEX(tblGemProv[Provincie],MATCH(tblGem[[#This Row],[Plaats]],tblGemProv[Gemeentenaam],0))</f>
        <v>Noord-Holland</v>
      </c>
      <c r="I2981" s="68">
        <f>INDEX(tblGemProv[InwonerAantal],MATCH(tblGem[[#This Row],[Plaats]],tblGemProv[Gemeentenaam],0))</f>
        <v>55850</v>
      </c>
      <c r="J2981" s="69">
        <f>tblGem[[#This Row],[Aantal]]/INDEX($N$5:$N$16,MATCH(tblGem[[#This Row],[Prov]],$M$5:$M$16,0))*100000</f>
        <v>0.7064187325293817</v>
      </c>
      <c r="K2981" s="69">
        <f>tblGem[[#This Row],[Aantal]]/tblGem[[#This Row],[Inwoners]]*100000</f>
        <v>35.810205908683976</v>
      </c>
    </row>
    <row r="2982" spans="2:11" x14ac:dyDescent="0.3">
      <c r="B2982" s="63">
        <v>43917</v>
      </c>
      <c r="C2982" s="66" t="s">
        <v>132</v>
      </c>
      <c r="D2982" s="65">
        <v>78.099999999999994</v>
      </c>
      <c r="E2982" s="66">
        <v>68</v>
      </c>
      <c r="F2982" s="79">
        <f>tblGem[[#This Row],[Aantal]]-SUMIFS(tblGem[Aantal],tblGem[Datum],tblGem[[#This Row],[Datum]]-1,tblGem[Plaats],tblGem[[#This Row],[Plaats]])</f>
        <v>5</v>
      </c>
      <c r="G2982" s="59" t="str">
        <f>INDEX(tblGemProv[Grootte],MATCH(tblGem[[#This Row],[Plaats]],tblGemProv[Gemeentenaam],0))</f>
        <v>Middelgroot</v>
      </c>
      <c r="H2982" s="59" t="str">
        <f>INDEX(tblGemProv[Provincie],MATCH(tblGem[[#This Row],[Plaats]],tblGemProv[Gemeentenaam],0))</f>
        <v>Limburg</v>
      </c>
      <c r="I2982" s="68">
        <f>INDEX(tblGemProv[InwonerAantal],MATCH(tblGem[[#This Row],[Plaats]],tblGemProv[Gemeentenaam],0))</f>
        <v>86762</v>
      </c>
      <c r="J2982" s="69">
        <f>tblGem[[#This Row],[Aantal]]/INDEX($N$5:$N$16,MATCH(tblGem[[#This Row],[Prov]],$M$5:$M$16,0))*100000</f>
        <v>6.0866560806589343</v>
      </c>
      <c r="K2982" s="69">
        <f>tblGem[[#This Row],[Aantal]]/tblGem[[#This Row],[Inwoners]]*100000</f>
        <v>78.375325603374748</v>
      </c>
    </row>
    <row r="2983" spans="2:11" x14ac:dyDescent="0.3">
      <c r="B2983" s="63">
        <v>43917</v>
      </c>
      <c r="C2983" s="66" t="s">
        <v>133</v>
      </c>
      <c r="D2983" s="65">
        <v>74.3</v>
      </c>
      <c r="E2983" s="66">
        <v>12</v>
      </c>
      <c r="F2983" s="79">
        <f>tblGem[[#This Row],[Aantal]]-SUMIFS(tblGem[Aantal],tblGem[Datum],tblGem[[#This Row],[Datum]]-1,tblGem[Plaats],tblGem[[#This Row],[Plaats]])</f>
        <v>2</v>
      </c>
      <c r="G2983" s="59" t="str">
        <f>INDEX(tblGemProv[Grootte],MATCH(tblGem[[#This Row],[Plaats]],tblGemProv[Gemeentenaam],0))</f>
        <v>Klein</v>
      </c>
      <c r="H2983" s="59" t="str">
        <f>INDEX(tblGemProv[Provincie],MATCH(tblGem[[#This Row],[Plaats]],tblGemProv[Gemeentenaam],0))</f>
        <v>Noord-Brabant</v>
      </c>
      <c r="I2983" s="68">
        <f>INDEX(tblGemProv[InwonerAantal],MATCH(tblGem[[#This Row],[Plaats]],tblGemProv[Gemeentenaam],0))</f>
        <v>15886</v>
      </c>
      <c r="J2983" s="69">
        <f>tblGem[[#This Row],[Aantal]]/INDEX($N$5:$N$16,MATCH(tblGem[[#This Row],[Prov]],$M$5:$M$16,0))*100000</f>
        <v>0.47462984804725411</v>
      </c>
      <c r="K2983" s="69">
        <f>tblGem[[#This Row],[Aantal]]/tblGem[[#This Row],[Inwoners]]*100000</f>
        <v>75.538209744429054</v>
      </c>
    </row>
    <row r="2984" spans="2:11" x14ac:dyDescent="0.3">
      <c r="B2984" s="63">
        <v>43917</v>
      </c>
      <c r="C2984" s="66" t="s">
        <v>134</v>
      </c>
      <c r="D2984" s="65">
        <v>54.2</v>
      </c>
      <c r="E2984" s="66">
        <v>13</v>
      </c>
      <c r="F2984" s="79">
        <f>tblGem[[#This Row],[Aantal]]-SUMIFS(tblGem[Aantal],tblGem[Datum],tblGem[[#This Row],[Datum]]-1,tblGem[Plaats],tblGem[[#This Row],[Plaats]])</f>
        <v>3</v>
      </c>
      <c r="G2984" s="59" t="str">
        <f>INDEX(tblGemProv[Grootte],MATCH(tblGem[[#This Row],[Plaats]],tblGemProv[Gemeentenaam],0))</f>
        <v>Klein</v>
      </c>
      <c r="H2984" s="59" t="str">
        <f>INDEX(tblGemProv[Provincie],MATCH(tblGem[[#This Row],[Plaats]],tblGemProv[Gemeentenaam],0))</f>
        <v>Noord-Holland</v>
      </c>
      <c r="I2984" s="68">
        <f>INDEX(tblGemProv[InwonerAantal],MATCH(tblGem[[#This Row],[Plaats]],tblGemProv[Gemeentenaam],0))</f>
        <v>23099</v>
      </c>
      <c r="J2984" s="69">
        <f>tblGem[[#This Row],[Aantal]]/INDEX($N$5:$N$16,MATCH(tblGem[[#This Row],[Prov]],$M$5:$M$16,0))*100000</f>
        <v>0.45917217614409817</v>
      </c>
      <c r="K2984" s="69">
        <f>tblGem[[#This Row],[Aantal]]/tblGem[[#This Row],[Inwoners]]*100000</f>
        <v>56.279492618728085</v>
      </c>
    </row>
    <row r="2985" spans="2:11" x14ac:dyDescent="0.3">
      <c r="B2985" s="63">
        <v>43917</v>
      </c>
      <c r="C2985" s="66" t="s">
        <v>135</v>
      </c>
      <c r="D2985" s="65">
        <v>22.3</v>
      </c>
      <c r="E2985" s="66">
        <v>8</v>
      </c>
      <c r="F2985" s="79">
        <f>tblGem[[#This Row],[Aantal]]-SUMIFS(tblGem[Aantal],tblGem[Datum],tblGem[[#This Row],[Datum]]-1,tblGem[Plaats],tblGem[[#This Row],[Plaats]])</f>
        <v>1</v>
      </c>
      <c r="G2985" s="59" t="str">
        <f>INDEX(tblGemProv[Grootte],MATCH(tblGem[[#This Row],[Plaats]],tblGemProv[Gemeentenaam],0))</f>
        <v>Klein</v>
      </c>
      <c r="H2985" s="59" t="str">
        <f>INDEX(tblGemProv[Provincie],MATCH(tblGem[[#This Row],[Plaats]],tblGemProv[Gemeentenaam],0))</f>
        <v>Overijssel</v>
      </c>
      <c r="I2985" s="68">
        <f>INDEX(tblGemProv[InwonerAantal],MATCH(tblGem[[#This Row],[Plaats]],tblGemProv[Gemeentenaam],0))</f>
        <v>35796</v>
      </c>
      <c r="J2985" s="69">
        <f>tblGem[[#This Row],[Aantal]]/INDEX($N$5:$N$16,MATCH(tblGem[[#This Row],[Prov]],$M$5:$M$16,0))*100000</f>
        <v>0.69474538016032983</v>
      </c>
      <c r="K2985" s="69">
        <f>tblGem[[#This Row],[Aantal]]/tblGem[[#This Row],[Inwoners]]*100000</f>
        <v>22.348865795060902</v>
      </c>
    </row>
    <row r="2986" spans="2:11" x14ac:dyDescent="0.3">
      <c r="B2986" s="63">
        <v>43917</v>
      </c>
      <c r="C2986" s="66" t="s">
        <v>136</v>
      </c>
      <c r="D2986" s="65">
        <v>24.9</v>
      </c>
      <c r="E2986" s="66">
        <v>10</v>
      </c>
      <c r="F2986" s="79">
        <f>tblGem[[#This Row],[Aantal]]-SUMIFS(tblGem[Aantal],tblGem[Datum],tblGem[[#This Row],[Datum]]-1,tblGem[Plaats],tblGem[[#This Row],[Plaats]])</f>
        <v>3</v>
      </c>
      <c r="G2986" s="59" t="str">
        <f>INDEX(tblGemProv[Grootte],MATCH(tblGem[[#This Row],[Plaats]],tblGemProv[Gemeentenaam],0))</f>
        <v>Klein</v>
      </c>
      <c r="H2986" s="59" t="str">
        <f>INDEX(tblGemProv[Provincie],MATCH(tblGem[[#This Row],[Plaats]],tblGemProv[Gemeentenaam],0))</f>
        <v>Zuid-Holland</v>
      </c>
      <c r="I2986" s="68">
        <f>INDEX(tblGemProv[InwonerAantal],MATCH(tblGem[[#This Row],[Plaats]],tblGemProv[Gemeentenaam],0))</f>
        <v>39997</v>
      </c>
      <c r="J2986" s="69">
        <f>tblGem[[#This Row],[Aantal]]/INDEX($N$5:$N$16,MATCH(tblGem[[#This Row],[Prov]],$M$5:$M$16,0))*100000</f>
        <v>0.27427242382769107</v>
      </c>
      <c r="K2986" s="69">
        <f>tblGem[[#This Row],[Aantal]]/tblGem[[#This Row],[Inwoners]]*100000</f>
        <v>25.001875140635551</v>
      </c>
    </row>
    <row r="2987" spans="2:11" x14ac:dyDescent="0.3">
      <c r="B2987" s="63">
        <v>43917</v>
      </c>
      <c r="C2987" s="66" t="s">
        <v>137</v>
      </c>
      <c r="D2987" s="65">
        <v>81.099999999999994</v>
      </c>
      <c r="E2987" s="66">
        <v>75</v>
      </c>
      <c r="F2987" s="79">
        <f>tblGem[[#This Row],[Aantal]]-SUMIFS(tblGem[Aantal],tblGem[Datum],tblGem[[#This Row],[Datum]]-1,tblGem[Plaats],tblGem[[#This Row],[Plaats]])</f>
        <v>9</v>
      </c>
      <c r="G2987" s="59" t="str">
        <f>INDEX(tblGemProv[Grootte],MATCH(tblGem[[#This Row],[Plaats]],tblGemProv[Gemeentenaam],0))</f>
        <v>Middelgroot</v>
      </c>
      <c r="H2987" s="59" t="str">
        <f>INDEX(tblGemProv[Provincie],MATCH(tblGem[[#This Row],[Plaats]],tblGemProv[Gemeentenaam],0))</f>
        <v>Noord-Brabant</v>
      </c>
      <c r="I2987" s="68">
        <f>INDEX(tblGemProv[InwonerAantal],MATCH(tblGem[[#This Row],[Plaats]],tblGemProv[Gemeentenaam],0))</f>
        <v>90903</v>
      </c>
      <c r="J2987" s="69">
        <f>tblGem[[#This Row],[Aantal]]/INDEX($N$5:$N$16,MATCH(tblGem[[#This Row],[Prov]],$M$5:$M$16,0))*100000</f>
        <v>2.9664365502953385</v>
      </c>
      <c r="K2987" s="69">
        <f>tblGem[[#This Row],[Aantal]]/tblGem[[#This Row],[Inwoners]]*100000</f>
        <v>82.505527870367317</v>
      </c>
    </row>
    <row r="2988" spans="2:11" x14ac:dyDescent="0.3">
      <c r="B2988" s="63">
        <v>43917</v>
      </c>
      <c r="C2988" s="66" t="s">
        <v>138</v>
      </c>
      <c r="D2988" s="65">
        <v>16</v>
      </c>
      <c r="E2988" s="66">
        <v>5</v>
      </c>
      <c r="F2988" s="79">
        <f>tblGem[[#This Row],[Aantal]]-SUMIFS(tblGem[Aantal],tblGem[Datum],tblGem[[#This Row],[Datum]]-1,tblGem[Plaats],tblGem[[#This Row],[Plaats]])</f>
        <v>0</v>
      </c>
      <c r="G2988" s="59" t="str">
        <f>INDEX(tblGemProv[Grootte],MATCH(tblGem[[#This Row],[Plaats]],tblGemProv[Gemeentenaam],0))</f>
        <v>Klein</v>
      </c>
      <c r="H2988" s="59" t="str">
        <f>INDEX(tblGemProv[Provincie],MATCH(tblGem[[#This Row],[Plaats]],tblGemProv[Gemeentenaam],0))</f>
        <v>Zuid-Holland</v>
      </c>
      <c r="I2988" s="68">
        <f>INDEX(tblGemProv[InwonerAantal],MATCH(tblGem[[#This Row],[Plaats]],tblGemProv[Gemeentenaam],0))</f>
        <v>30677</v>
      </c>
      <c r="J2988" s="69">
        <f>tblGem[[#This Row],[Aantal]]/INDEX($N$5:$N$16,MATCH(tblGem[[#This Row],[Prov]],$M$5:$M$16,0))*100000</f>
        <v>0.13713621191384553</v>
      </c>
      <c r="K2988" s="69">
        <f>tblGem[[#This Row],[Aantal]]/tblGem[[#This Row],[Inwoners]]*100000</f>
        <v>16.298855820321414</v>
      </c>
    </row>
    <row r="2989" spans="2:11" x14ac:dyDescent="0.3">
      <c r="B2989" s="63">
        <v>43917</v>
      </c>
      <c r="C2989" s="66" t="s">
        <v>139</v>
      </c>
      <c r="D2989" s="65">
        <v>28.3</v>
      </c>
      <c r="E2989" s="66">
        <v>23</v>
      </c>
      <c r="F2989" s="79">
        <f>tblGem[[#This Row],[Aantal]]-SUMIFS(tblGem[Aantal],tblGem[Datum],tblGem[[#This Row],[Datum]]-1,tblGem[Plaats],tblGem[[#This Row],[Plaats]])</f>
        <v>2</v>
      </c>
      <c r="G2989" s="59" t="str">
        <f>INDEX(tblGemProv[Grootte],MATCH(tblGem[[#This Row],[Plaats]],tblGemProv[Gemeentenaam],0))</f>
        <v>Middelgroot</v>
      </c>
      <c r="H2989" s="59" t="str">
        <f>INDEX(tblGemProv[Provincie],MATCH(tblGem[[#This Row],[Plaats]],tblGemProv[Gemeentenaam],0))</f>
        <v>Overijssel</v>
      </c>
      <c r="I2989" s="68">
        <f>INDEX(tblGemProv[InwonerAantal],MATCH(tblGem[[#This Row],[Plaats]],tblGemProv[Gemeentenaam],0))</f>
        <v>80593</v>
      </c>
      <c r="J2989" s="69">
        <f>tblGem[[#This Row],[Aantal]]/INDEX($N$5:$N$16,MATCH(tblGem[[#This Row],[Prov]],$M$5:$M$16,0))*100000</f>
        <v>1.9973929679609483</v>
      </c>
      <c r="K2989" s="69">
        <f>tblGem[[#This Row],[Aantal]]/tblGem[[#This Row],[Inwoners]]*100000</f>
        <v>28.538458675071038</v>
      </c>
    </row>
    <row r="2990" spans="2:11" x14ac:dyDescent="0.3">
      <c r="B2990" s="63">
        <v>43917</v>
      </c>
      <c r="C2990" s="66" t="s">
        <v>140</v>
      </c>
      <c r="D2990" s="65">
        <v>14.6</v>
      </c>
      <c r="E2990" s="66">
        <v>7</v>
      </c>
      <c r="F2990" s="79">
        <f>tblGem[[#This Row],[Aantal]]-SUMIFS(tblGem[Aantal],tblGem[Datum],tblGem[[#This Row],[Datum]]-1,tblGem[Plaats],tblGem[[#This Row],[Plaats]])</f>
        <v>1</v>
      </c>
      <c r="G2990" s="59" t="str">
        <f>INDEX(tblGemProv[Grootte],MATCH(tblGem[[#This Row],[Plaats]],tblGemProv[Gemeentenaam],0))</f>
        <v>Klein</v>
      </c>
      <c r="H2990" s="59" t="str">
        <f>INDEX(tblGemProv[Provincie],MATCH(tblGem[[#This Row],[Plaats]],tblGemProv[Gemeentenaam],0))</f>
        <v>Groningen</v>
      </c>
      <c r="I2990" s="68">
        <f>INDEX(tblGemProv[InwonerAantal],MATCH(tblGem[[#This Row],[Plaats]],tblGemProv[Gemeentenaam],0))</f>
        <v>48019</v>
      </c>
      <c r="J2990" s="69">
        <f>tblGem[[#This Row],[Aantal]]/INDEX($N$5:$N$16,MATCH(tblGem[[#This Row],[Prov]],$M$5:$M$16,0))*100000</f>
        <v>1.2008035090909404</v>
      </c>
      <c r="K2990" s="69">
        <f>tblGem[[#This Row],[Aantal]]/tblGem[[#This Row],[Inwoners]]*100000</f>
        <v>14.577563047960183</v>
      </c>
    </row>
    <row r="2991" spans="2:11" x14ac:dyDescent="0.3">
      <c r="B2991" s="63">
        <v>43917</v>
      </c>
      <c r="C2991" s="66" t="s">
        <v>141</v>
      </c>
      <c r="D2991" s="65">
        <v>91.2</v>
      </c>
      <c r="E2991" s="66">
        <v>15</v>
      </c>
      <c r="F2991" s="79">
        <f>tblGem[[#This Row],[Aantal]]-SUMIFS(tblGem[Aantal],tblGem[Datum],tblGem[[#This Row],[Datum]]-1,tblGem[Plaats],tblGem[[#This Row],[Plaats]])</f>
        <v>0</v>
      </c>
      <c r="G2991" s="59" t="str">
        <f>INDEX(tblGemProv[Grootte],MATCH(tblGem[[#This Row],[Plaats]],tblGemProv[Gemeentenaam],0))</f>
        <v>Klein</v>
      </c>
      <c r="H2991" s="59" t="str">
        <f>INDEX(tblGemProv[Provincie],MATCH(tblGem[[#This Row],[Plaats]],tblGemProv[Gemeentenaam],0))</f>
        <v>Gelderland</v>
      </c>
      <c r="I2991" s="68">
        <f>INDEX(tblGemProv[InwonerAantal],MATCH(tblGem[[#This Row],[Plaats]],tblGemProv[Gemeentenaam],0))</f>
        <v>16462</v>
      </c>
      <c r="J2991" s="69">
        <f>tblGem[[#This Row],[Aantal]]/INDEX($N$5:$N$16,MATCH(tblGem[[#This Row],[Prov]],$M$5:$M$16,0))*100000</f>
        <v>0.72811893385913229</v>
      </c>
      <c r="K2991" s="69">
        <f>tblGem[[#This Row],[Aantal]]/tblGem[[#This Row],[Inwoners]]*100000</f>
        <v>91.118940590450734</v>
      </c>
    </row>
    <row r="2992" spans="2:11" x14ac:dyDescent="0.3">
      <c r="B2992" s="63">
        <v>43917</v>
      </c>
      <c r="C2992" s="66" t="s">
        <v>142</v>
      </c>
      <c r="D2992" s="65">
        <v>82.8</v>
      </c>
      <c r="E2992" s="66">
        <v>37</v>
      </c>
      <c r="F2992" s="79">
        <f>tblGem[[#This Row],[Aantal]]-SUMIFS(tblGem[Aantal],tblGem[Datum],tblGem[[#This Row],[Datum]]-1,tblGem[Plaats],tblGem[[#This Row],[Plaats]])</f>
        <v>12</v>
      </c>
      <c r="G2992" s="59" t="str">
        <f>INDEX(tblGemProv[Grootte],MATCH(tblGem[[#This Row],[Plaats]],tblGemProv[Gemeentenaam],0))</f>
        <v>Klein</v>
      </c>
      <c r="H2992" s="59" t="str">
        <f>INDEX(tblGemProv[Provincie],MATCH(tblGem[[#This Row],[Plaats]],tblGemProv[Gemeentenaam],0))</f>
        <v>Noord-Brabant</v>
      </c>
      <c r="I2992" s="68">
        <f>INDEX(tblGemProv[InwonerAantal],MATCH(tblGem[[#This Row],[Plaats]],tblGemProv[Gemeentenaam],0))</f>
        <v>43723</v>
      </c>
      <c r="J2992" s="69">
        <f>tblGem[[#This Row],[Aantal]]/INDEX($N$5:$N$16,MATCH(tblGem[[#This Row],[Prov]],$M$5:$M$16,0))*100000</f>
        <v>1.4634420314790337</v>
      </c>
      <c r="K2992" s="69">
        <f>tblGem[[#This Row],[Aantal]]/tblGem[[#This Row],[Inwoners]]*100000</f>
        <v>84.623653454703472</v>
      </c>
    </row>
    <row r="2993" spans="2:11" x14ac:dyDescent="0.3">
      <c r="B2993" s="63">
        <v>43917</v>
      </c>
      <c r="C2993" s="66" t="s">
        <v>143</v>
      </c>
      <c r="D2993" s="65">
        <v>13.5</v>
      </c>
      <c r="E2993" s="66">
        <v>3</v>
      </c>
      <c r="F2993" s="79">
        <f>tblGem[[#This Row],[Aantal]]-SUMIFS(tblGem[Aantal],tblGem[Datum],tblGem[[#This Row],[Datum]]-1,tblGem[Plaats],tblGem[[#This Row],[Plaats]])</f>
        <v>0</v>
      </c>
      <c r="G2993" s="59" t="str">
        <f>INDEX(tblGemProv[Grootte],MATCH(tblGem[[#This Row],[Plaats]],tblGemProv[Gemeentenaam],0))</f>
        <v>Klein</v>
      </c>
      <c r="H2993" s="59" t="str">
        <f>INDEX(tblGemProv[Provincie],MATCH(tblGem[[#This Row],[Plaats]],tblGemProv[Gemeentenaam],0))</f>
        <v>Zuid-Holland</v>
      </c>
      <c r="I2993" s="68">
        <f>INDEX(tblGemProv[InwonerAantal],MATCH(tblGem[[#This Row],[Plaats]],tblGemProv[Gemeentenaam],0))</f>
        <v>21812</v>
      </c>
      <c r="J2993" s="69">
        <f>tblGem[[#This Row],[Aantal]]/INDEX($N$5:$N$16,MATCH(tblGem[[#This Row],[Prov]],$M$5:$M$16,0))*100000</f>
        <v>8.2281727148307338E-2</v>
      </c>
      <c r="K2993" s="69">
        <f>tblGem[[#This Row],[Aantal]]/tblGem[[#This Row],[Inwoners]]*100000</f>
        <v>13.753896937465615</v>
      </c>
    </row>
    <row r="2994" spans="2:11" x14ac:dyDescent="0.3">
      <c r="B2994" s="63">
        <v>43917</v>
      </c>
      <c r="C2994" s="66" t="s">
        <v>144</v>
      </c>
      <c r="D2994" s="65">
        <v>64.5</v>
      </c>
      <c r="E2994" s="66">
        <v>10</v>
      </c>
      <c r="F2994" s="79">
        <f>tblGem[[#This Row],[Aantal]]-SUMIFS(tblGem[Aantal],tblGem[Datum],tblGem[[#This Row],[Datum]]-1,tblGem[Plaats],tblGem[[#This Row],[Plaats]])</f>
        <v>0</v>
      </c>
      <c r="G2994" s="59" t="str">
        <f>INDEX(tblGemProv[Grootte],MATCH(tblGem[[#This Row],[Plaats]],tblGemProv[Gemeentenaam],0))</f>
        <v>Klein</v>
      </c>
      <c r="H2994" s="59" t="str">
        <f>INDEX(tblGemProv[Provincie],MATCH(tblGem[[#This Row],[Plaats]],tblGemProv[Gemeentenaam],0))</f>
        <v>Noord-Brabant</v>
      </c>
      <c r="I2994" s="68">
        <f>INDEX(tblGemProv[InwonerAantal],MATCH(tblGem[[#This Row],[Plaats]],tblGemProv[Gemeentenaam],0))</f>
        <v>15366</v>
      </c>
      <c r="J2994" s="69">
        <f>tblGem[[#This Row],[Aantal]]/INDEX($N$5:$N$16,MATCH(tblGem[[#This Row],[Prov]],$M$5:$M$16,0))*100000</f>
        <v>0.3955248733727118</v>
      </c>
      <c r="K2994" s="69">
        <f>tblGem[[#This Row],[Aantal]]/tblGem[[#This Row],[Inwoners]]*100000</f>
        <v>65.078745281790972</v>
      </c>
    </row>
    <row r="2995" spans="2:11" x14ac:dyDescent="0.3">
      <c r="B2995" s="63">
        <v>43917</v>
      </c>
      <c r="C2995" s="66" t="s">
        <v>145</v>
      </c>
      <c r="D2995" s="65">
        <v>26.4</v>
      </c>
      <c r="E2995" s="66">
        <v>24</v>
      </c>
      <c r="F2995" s="79">
        <f>tblGem[[#This Row],[Aantal]]-SUMIFS(tblGem[Aantal],tblGem[Datum],tblGem[[#This Row],[Datum]]-1,tblGem[Plaats],tblGem[[#This Row],[Plaats]])</f>
        <v>6</v>
      </c>
      <c r="G2995" s="59" t="str">
        <f>INDEX(tblGemProv[Grootte],MATCH(tblGem[[#This Row],[Plaats]],tblGemProv[Gemeentenaam],0))</f>
        <v>Middelgroot</v>
      </c>
      <c r="H2995" s="59" t="str">
        <f>INDEX(tblGemProv[Provincie],MATCH(tblGem[[#This Row],[Plaats]],tblGemProv[Gemeentenaam],0))</f>
        <v>Noord-Holland</v>
      </c>
      <c r="I2995" s="68">
        <f>INDEX(tblGemProv[InwonerAantal],MATCH(tblGem[[#This Row],[Plaats]],tblGemProv[Gemeentenaam],0))</f>
        <v>89521</v>
      </c>
      <c r="J2995" s="69">
        <f>tblGem[[#This Row],[Aantal]]/INDEX($N$5:$N$16,MATCH(tblGem[[#This Row],[Prov]],$M$5:$M$16,0))*100000</f>
        <v>0.84770247903525797</v>
      </c>
      <c r="K2995" s="69">
        <f>tblGem[[#This Row],[Aantal]]/tblGem[[#This Row],[Inwoners]]*100000</f>
        <v>26.809351995621139</v>
      </c>
    </row>
    <row r="2996" spans="2:11" x14ac:dyDescent="0.3">
      <c r="B2996" s="63">
        <v>43917</v>
      </c>
      <c r="C2996" s="66" t="s">
        <v>146</v>
      </c>
      <c r="D2996" s="65">
        <v>58.3</v>
      </c>
      <c r="E2996" s="66">
        <v>51</v>
      </c>
      <c r="F2996" s="79">
        <f>tblGem[[#This Row],[Aantal]]-SUMIFS(tblGem[Aantal],tblGem[Datum],tblGem[[#This Row],[Datum]]-1,tblGem[Plaats],tblGem[[#This Row],[Plaats]])</f>
        <v>8</v>
      </c>
      <c r="G2996" s="59" t="str">
        <f>INDEX(tblGemProv[Grootte],MATCH(tblGem[[#This Row],[Plaats]],tblGemProv[Gemeentenaam],0))</f>
        <v>Middelgroot</v>
      </c>
      <c r="H2996" s="59" t="str">
        <f>INDEX(tblGemProv[Provincie],MATCH(tblGem[[#This Row],[Plaats]],tblGemProv[Gemeentenaam],0))</f>
        <v>Zuid-Holland</v>
      </c>
      <c r="I2996" s="68">
        <f>INDEX(tblGemProv[InwonerAantal],MATCH(tblGem[[#This Row],[Plaats]],tblGemProv[Gemeentenaam],0))</f>
        <v>86115</v>
      </c>
      <c r="J2996" s="69">
        <f>tblGem[[#This Row],[Aantal]]/INDEX($N$5:$N$16,MATCH(tblGem[[#This Row],[Prov]],$M$5:$M$16,0))*100000</f>
        <v>1.3987893615212246</v>
      </c>
      <c r="K2996" s="69">
        <f>tblGem[[#This Row],[Aantal]]/tblGem[[#This Row],[Inwoners]]*100000</f>
        <v>59.223131858561224</v>
      </c>
    </row>
    <row r="2997" spans="2:11" x14ac:dyDescent="0.3">
      <c r="B2997" s="63">
        <v>43917</v>
      </c>
      <c r="C2997" s="66" t="s">
        <v>147</v>
      </c>
      <c r="D2997" s="65">
        <v>40</v>
      </c>
      <c r="E2997" s="66">
        <v>14</v>
      </c>
      <c r="F2997" s="79">
        <f>tblGem[[#This Row],[Aantal]]-SUMIFS(tblGem[Aantal],tblGem[Datum],tblGem[[#This Row],[Datum]]-1,tblGem[Plaats],tblGem[[#This Row],[Plaats]])</f>
        <v>6</v>
      </c>
      <c r="G2997" s="59" t="str">
        <f>INDEX(tblGemProv[Grootte],MATCH(tblGem[[#This Row],[Plaats]],tblGemProv[Gemeentenaam],0))</f>
        <v>Klein</v>
      </c>
      <c r="H2997" s="59" t="str">
        <f>INDEX(tblGemProv[Provincie],MATCH(tblGem[[#This Row],[Plaats]],tblGemProv[Gemeentenaam],0))</f>
        <v>Overijssel</v>
      </c>
      <c r="I2997" s="68">
        <f>INDEX(tblGemProv[InwonerAantal],MATCH(tblGem[[#This Row],[Plaats]],tblGemProv[Gemeentenaam],0))</f>
        <v>34930</v>
      </c>
      <c r="J2997" s="69">
        <f>tblGem[[#This Row],[Aantal]]/INDEX($N$5:$N$16,MATCH(tblGem[[#This Row],[Prov]],$M$5:$M$16,0))*100000</f>
        <v>1.2158044152805771</v>
      </c>
      <c r="K2997" s="69">
        <f>tblGem[[#This Row],[Aantal]]/tblGem[[#This Row],[Inwoners]]*100000</f>
        <v>40.080160320641284</v>
      </c>
    </row>
    <row r="2998" spans="2:11" x14ac:dyDescent="0.3">
      <c r="B2998" s="63">
        <v>43917</v>
      </c>
      <c r="C2998" s="66" t="s">
        <v>148</v>
      </c>
      <c r="D2998" s="65">
        <v>35.1</v>
      </c>
      <c r="E2998" s="66">
        <v>17</v>
      </c>
      <c r="F2998" s="79">
        <f>tblGem[[#This Row],[Aantal]]-SUMIFS(tblGem[Aantal],tblGem[Datum],tblGem[[#This Row],[Datum]]-1,tblGem[Plaats],tblGem[[#This Row],[Plaats]])</f>
        <v>3</v>
      </c>
      <c r="G2998" s="59" t="str">
        <f>INDEX(tblGemProv[Grootte],MATCH(tblGem[[#This Row],[Plaats]],tblGemProv[Gemeentenaam],0))</f>
        <v>Klein</v>
      </c>
      <c r="H2998" s="59" t="str">
        <f>INDEX(tblGemProv[Provincie],MATCH(tblGem[[#This Row],[Plaats]],tblGemProv[Gemeentenaam],0))</f>
        <v>Noord-Holland</v>
      </c>
      <c r="I2998" s="68">
        <f>INDEX(tblGemProv[InwonerAantal],MATCH(tblGem[[#This Row],[Plaats]],tblGemProv[Gemeentenaam],0))</f>
        <v>47681</v>
      </c>
      <c r="J2998" s="69">
        <f>tblGem[[#This Row],[Aantal]]/INDEX($N$5:$N$16,MATCH(tblGem[[#This Row],[Prov]],$M$5:$M$16,0))*100000</f>
        <v>0.60045592264997449</v>
      </c>
      <c r="K2998" s="69">
        <f>tblGem[[#This Row],[Aantal]]/tblGem[[#This Row],[Inwoners]]*100000</f>
        <v>35.653614647343808</v>
      </c>
    </row>
    <row r="2999" spans="2:11" x14ac:dyDescent="0.3">
      <c r="B2999" s="63">
        <v>43917</v>
      </c>
      <c r="C2999" s="66" t="s">
        <v>149</v>
      </c>
      <c r="D2999" s="65">
        <v>14.4</v>
      </c>
      <c r="E2999" s="66">
        <v>8</v>
      </c>
      <c r="F2999" s="79">
        <f>tblGem[[#This Row],[Aantal]]-SUMIFS(tblGem[Aantal],tblGem[Datum],tblGem[[#This Row],[Datum]]-1,tblGem[Plaats],tblGem[[#This Row],[Plaats]])</f>
        <v>1</v>
      </c>
      <c r="G2999" s="59" t="str">
        <f>INDEX(tblGemProv[Grootte],MATCH(tblGem[[#This Row],[Plaats]],tblGemProv[Gemeentenaam],0))</f>
        <v>Middelgroot</v>
      </c>
      <c r="H2999" s="59" t="str">
        <f>INDEX(tblGemProv[Provincie],MATCH(tblGem[[#This Row],[Plaats]],tblGemProv[Gemeentenaam],0))</f>
        <v>Drenthe</v>
      </c>
      <c r="I2999" s="68">
        <f>INDEX(tblGemProv[InwonerAantal],MATCH(tblGem[[#This Row],[Plaats]],tblGemProv[Gemeentenaam],0))</f>
        <v>55677</v>
      </c>
      <c r="J2999" s="69">
        <f>tblGem[[#This Row],[Aantal]]/INDEX($N$5:$N$16,MATCH(tblGem[[#This Row],[Prov]],$M$5:$M$16,0))*100000</f>
        <v>1.6256858362121518</v>
      </c>
      <c r="K2999" s="69">
        <f>tblGem[[#This Row],[Aantal]]/tblGem[[#This Row],[Inwoners]]*100000</f>
        <v>14.368590261687949</v>
      </c>
    </row>
    <row r="3000" spans="2:11" x14ac:dyDescent="0.3">
      <c r="B3000" s="63">
        <v>43917</v>
      </c>
      <c r="C3000" s="66" t="s">
        <v>150</v>
      </c>
      <c r="D3000" s="65">
        <v>23.2</v>
      </c>
      <c r="E3000" s="66">
        <v>17</v>
      </c>
      <c r="F3000" s="79">
        <f>tblGem[[#This Row],[Aantal]]-SUMIFS(tblGem[Aantal],tblGem[Datum],tblGem[[#This Row],[Datum]]-1,tblGem[Plaats],tblGem[[#This Row],[Plaats]])</f>
        <v>2</v>
      </c>
      <c r="G3000" s="59" t="str">
        <f>INDEX(tblGemProv[Grootte],MATCH(tblGem[[#This Row],[Plaats]],tblGemProv[Gemeentenaam],0))</f>
        <v>Middelgroot</v>
      </c>
      <c r="H3000" s="59" t="str">
        <f>INDEX(tblGemProv[Provincie],MATCH(tblGem[[#This Row],[Plaats]],tblGemProv[Gemeentenaam],0))</f>
        <v>Noord-Holland</v>
      </c>
      <c r="I3000" s="68">
        <f>INDEX(tblGemProv[InwonerAantal],MATCH(tblGem[[#This Row],[Plaats]],tblGemProv[Gemeentenaam],0))</f>
        <v>72806</v>
      </c>
      <c r="J3000" s="69">
        <f>tblGem[[#This Row],[Aantal]]/INDEX($N$5:$N$16,MATCH(tblGem[[#This Row],[Prov]],$M$5:$M$16,0))*100000</f>
        <v>0.60045592264997449</v>
      </c>
      <c r="K3000" s="69">
        <f>tblGem[[#This Row],[Aantal]]/tblGem[[#This Row],[Inwoners]]*100000</f>
        <v>23.34972392385243</v>
      </c>
    </row>
    <row r="3001" spans="2:11" x14ac:dyDescent="0.3">
      <c r="B3001" s="63">
        <v>43917</v>
      </c>
      <c r="C3001" s="66" t="s">
        <v>151</v>
      </c>
      <c r="D3001" s="65">
        <v>58.9</v>
      </c>
      <c r="E3001" s="66">
        <v>25</v>
      </c>
      <c r="F3001" s="79">
        <f>tblGem[[#This Row],[Aantal]]-SUMIFS(tblGem[Aantal],tblGem[Datum],tblGem[[#This Row],[Datum]]-1,tblGem[Plaats],tblGem[[#This Row],[Plaats]])</f>
        <v>5</v>
      </c>
      <c r="G3001" s="59" t="str">
        <f>INDEX(tblGemProv[Grootte],MATCH(tblGem[[#This Row],[Plaats]],tblGemProv[Gemeentenaam],0))</f>
        <v>Klein</v>
      </c>
      <c r="H3001" s="59" t="str">
        <f>INDEX(tblGemProv[Provincie],MATCH(tblGem[[#This Row],[Plaats]],tblGemProv[Gemeentenaam],0))</f>
        <v>Limburg</v>
      </c>
      <c r="I3001" s="68">
        <f>INDEX(tblGemProv[InwonerAantal],MATCH(tblGem[[#This Row],[Plaats]],tblGemProv[Gemeentenaam],0))</f>
        <v>42271</v>
      </c>
      <c r="J3001" s="69">
        <f>tblGem[[#This Row],[Aantal]]/INDEX($N$5:$N$16,MATCH(tblGem[[#This Row],[Prov]],$M$5:$M$16,0))*100000</f>
        <v>2.2377412061246083</v>
      </c>
      <c r="K3001" s="69">
        <f>tblGem[[#This Row],[Aantal]]/tblGem[[#This Row],[Inwoners]]*100000</f>
        <v>59.142201509308983</v>
      </c>
    </row>
    <row r="3002" spans="2:11" x14ac:dyDescent="0.3">
      <c r="B3002" s="63">
        <v>43917</v>
      </c>
      <c r="C3002" s="66" t="s">
        <v>152</v>
      </c>
      <c r="D3002" s="65">
        <v>93.7</v>
      </c>
      <c r="E3002" s="66">
        <v>47</v>
      </c>
      <c r="F3002" s="79">
        <f>tblGem[[#This Row],[Aantal]]-SUMIFS(tblGem[Aantal],tblGem[Datum],tblGem[[#This Row],[Datum]]-1,tblGem[Plaats],tblGem[[#This Row],[Plaats]])</f>
        <v>4</v>
      </c>
      <c r="G3002" s="59" t="str">
        <f>INDEX(tblGemProv[Grootte],MATCH(tblGem[[#This Row],[Plaats]],tblGemProv[Gemeentenaam],0))</f>
        <v>Klein</v>
      </c>
      <c r="H3002" s="59" t="str">
        <f>INDEX(tblGemProv[Provincie],MATCH(tblGem[[#This Row],[Plaats]],tblGemProv[Gemeentenaam],0))</f>
        <v>Utrecht</v>
      </c>
      <c r="I3002" s="68">
        <f>INDEX(tblGemProv[InwonerAantal],MATCH(tblGem[[#This Row],[Plaats]],tblGemProv[Gemeentenaam],0))</f>
        <v>49579</v>
      </c>
      <c r="J3002" s="69">
        <f>tblGem[[#This Row],[Aantal]]/INDEX($N$5:$N$16,MATCH(tblGem[[#This Row],[Prov]],$M$5:$M$16,0))*100000</f>
        <v>3.5324587867281765</v>
      </c>
      <c r="K3002" s="69">
        <f>tblGem[[#This Row],[Aantal]]/tblGem[[#This Row],[Inwoners]]*100000</f>
        <v>94.798200851166825</v>
      </c>
    </row>
    <row r="3003" spans="2:11" x14ac:dyDescent="0.3">
      <c r="B3003" s="63">
        <v>43917</v>
      </c>
      <c r="C3003" s="66" t="s">
        <v>153</v>
      </c>
      <c r="D3003" s="65">
        <v>31.5</v>
      </c>
      <c r="E3003" s="66">
        <v>13</v>
      </c>
      <c r="F3003" s="79">
        <f>tblGem[[#This Row],[Aantal]]-SUMIFS(tblGem[Aantal],tblGem[Datum],tblGem[[#This Row],[Datum]]-1,tblGem[Plaats],tblGem[[#This Row],[Plaats]])</f>
        <v>5</v>
      </c>
      <c r="G3003" s="59" t="str">
        <f>INDEX(tblGemProv[Grootte],MATCH(tblGem[[#This Row],[Plaats]],tblGemProv[Gemeentenaam],0))</f>
        <v>Klein</v>
      </c>
      <c r="H3003" s="59" t="str">
        <f>INDEX(tblGemProv[Provincie],MATCH(tblGem[[#This Row],[Plaats]],tblGemProv[Gemeentenaam],0))</f>
        <v>Noord-Holland</v>
      </c>
      <c r="I3003" s="68">
        <f>INDEX(tblGemProv[InwonerAantal],MATCH(tblGem[[#This Row],[Plaats]],tblGemProv[Gemeentenaam],0))</f>
        <v>41369</v>
      </c>
      <c r="J3003" s="69">
        <f>tblGem[[#This Row],[Aantal]]/INDEX($N$5:$N$16,MATCH(tblGem[[#This Row],[Prov]],$M$5:$M$16,0))*100000</f>
        <v>0.45917217614409817</v>
      </c>
      <c r="K3003" s="69">
        <f>tblGem[[#This Row],[Aantal]]/tblGem[[#This Row],[Inwoners]]*100000</f>
        <v>31.424496603737097</v>
      </c>
    </row>
    <row r="3004" spans="2:11" x14ac:dyDescent="0.3">
      <c r="B3004" s="63">
        <v>43917</v>
      </c>
      <c r="C3004" s="66" t="s">
        <v>154</v>
      </c>
      <c r="D3004" s="65">
        <v>7.3</v>
      </c>
      <c r="E3004" s="66">
        <v>2</v>
      </c>
      <c r="F3004" s="79">
        <f>tblGem[[#This Row],[Aantal]]-SUMIFS(tblGem[Aantal],tblGem[Datum],tblGem[[#This Row],[Datum]]-1,tblGem[Plaats],tblGem[[#This Row],[Plaats]])</f>
        <v>1</v>
      </c>
      <c r="G3004" s="59" t="str">
        <f>INDEX(tblGemProv[Grootte],MATCH(tblGem[[#This Row],[Plaats]],tblGemProv[Gemeentenaam],0))</f>
        <v>Klein</v>
      </c>
      <c r="H3004" s="59" t="str">
        <f>INDEX(tblGemProv[Provincie],MATCH(tblGem[[#This Row],[Plaats]],tblGemProv[Gemeentenaam],0))</f>
        <v>Zeeland</v>
      </c>
      <c r="I3004" s="68">
        <f>INDEX(tblGemProv[InwonerAantal],MATCH(tblGem[[#This Row],[Plaats]],tblGemProv[Gemeentenaam],0))</f>
        <v>27472</v>
      </c>
      <c r="J3004" s="69">
        <f>tblGem[[#This Row],[Aantal]]/INDEX($N$5:$N$16,MATCH(tblGem[[#This Row],[Prov]],$M$5:$M$16,0))*100000</f>
        <v>0.52314388549426627</v>
      </c>
      <c r="K3004" s="69">
        <f>tblGem[[#This Row],[Aantal]]/tblGem[[#This Row],[Inwoners]]*100000</f>
        <v>7.2801397786837514</v>
      </c>
    </row>
    <row r="3005" spans="2:11" x14ac:dyDescent="0.3">
      <c r="B3005" s="63">
        <v>43917</v>
      </c>
      <c r="C3005" s="66" t="s">
        <v>155</v>
      </c>
      <c r="D3005" s="65">
        <v>76.2</v>
      </c>
      <c r="E3005" s="66">
        <v>26</v>
      </c>
      <c r="F3005" s="79">
        <f>tblGem[[#This Row],[Aantal]]-SUMIFS(tblGem[Aantal],tblGem[Datum],tblGem[[#This Row],[Datum]]-1,tblGem[Plaats],tblGem[[#This Row],[Plaats]])</f>
        <v>3</v>
      </c>
      <c r="G3005" s="59" t="str">
        <f>INDEX(tblGemProv[Grootte],MATCH(tblGem[[#This Row],[Plaats]],tblGemProv[Gemeentenaam],0))</f>
        <v>Klein</v>
      </c>
      <c r="H3005" s="59" t="str">
        <f>INDEX(tblGemProv[Provincie],MATCH(tblGem[[#This Row],[Plaats]],tblGemProv[Gemeentenaam],0))</f>
        <v>Utrecht</v>
      </c>
      <c r="I3005" s="68">
        <f>INDEX(tblGemProv[InwonerAantal],MATCH(tblGem[[#This Row],[Plaats]],tblGemProv[Gemeentenaam],0))</f>
        <v>34302</v>
      </c>
      <c r="J3005" s="69">
        <f>tblGem[[#This Row],[Aantal]]/INDEX($N$5:$N$16,MATCH(tblGem[[#This Row],[Prov]],$M$5:$M$16,0))*100000</f>
        <v>1.9541261373389913</v>
      </c>
      <c r="K3005" s="69">
        <f>tblGem[[#This Row],[Aantal]]/tblGem[[#This Row],[Inwoners]]*100000</f>
        <v>75.797329601772489</v>
      </c>
    </row>
    <row r="3006" spans="2:11" x14ac:dyDescent="0.3">
      <c r="B3006" s="63">
        <v>43917</v>
      </c>
      <c r="C3006" s="66" t="s">
        <v>156</v>
      </c>
      <c r="D3006" s="65">
        <v>18.3</v>
      </c>
      <c r="E3006" s="66">
        <v>5</v>
      </c>
      <c r="F3006" s="79">
        <f>tblGem[[#This Row],[Aantal]]-SUMIFS(tblGem[Aantal],tblGem[Datum],tblGem[[#This Row],[Datum]]-1,tblGem[Plaats],tblGem[[#This Row],[Plaats]])</f>
        <v>0</v>
      </c>
      <c r="G3006" s="59" t="str">
        <f>INDEX(tblGemProv[Grootte],MATCH(tblGem[[#This Row],[Plaats]],tblGemProv[Gemeentenaam],0))</f>
        <v>Klein</v>
      </c>
      <c r="H3006" s="59" t="str">
        <f>INDEX(tblGemProv[Provincie],MATCH(tblGem[[#This Row],[Plaats]],tblGemProv[Gemeentenaam],0))</f>
        <v>Zuid-Holland</v>
      </c>
      <c r="I3006" s="68">
        <f>INDEX(tblGemProv[InwonerAantal],MATCH(tblGem[[#This Row],[Plaats]],tblGemProv[Gemeentenaam],0))</f>
        <v>26625</v>
      </c>
      <c r="J3006" s="69">
        <f>tblGem[[#This Row],[Aantal]]/INDEX($N$5:$N$16,MATCH(tblGem[[#This Row],[Prov]],$M$5:$M$16,0))*100000</f>
        <v>0.13713621191384553</v>
      </c>
      <c r="K3006" s="69">
        <f>tblGem[[#This Row],[Aantal]]/tblGem[[#This Row],[Inwoners]]*100000</f>
        <v>18.779342723004696</v>
      </c>
    </row>
    <row r="3007" spans="2:11" x14ac:dyDescent="0.3">
      <c r="B3007" s="63">
        <v>43917</v>
      </c>
      <c r="C3007" s="66" t="s">
        <v>157</v>
      </c>
      <c r="D3007" s="65">
        <v>82.8</v>
      </c>
      <c r="E3007" s="66">
        <v>45</v>
      </c>
      <c r="F3007" s="79">
        <f>tblGem[[#This Row],[Aantal]]-SUMIFS(tblGem[Aantal],tblGem[Datum],tblGem[[#This Row],[Datum]]-1,tblGem[Plaats],tblGem[[#This Row],[Plaats]])</f>
        <v>4</v>
      </c>
      <c r="G3007" s="59" t="str">
        <f>INDEX(tblGemProv[Grootte],MATCH(tblGem[[#This Row],[Plaats]],tblGemProv[Gemeentenaam],0))</f>
        <v>Middelgroot</v>
      </c>
      <c r="H3007" s="59" t="str">
        <f>INDEX(tblGemProv[Provincie],MATCH(tblGem[[#This Row],[Plaats]],tblGemProv[Gemeentenaam],0))</f>
        <v>Overijssel</v>
      </c>
      <c r="I3007" s="68">
        <f>INDEX(tblGemProv[InwonerAantal],MATCH(tblGem[[#This Row],[Plaats]],tblGemProv[Gemeentenaam],0))</f>
        <v>53259</v>
      </c>
      <c r="J3007" s="69">
        <f>tblGem[[#This Row],[Aantal]]/INDEX($N$5:$N$16,MATCH(tblGem[[#This Row],[Prov]],$M$5:$M$16,0))*100000</f>
        <v>3.9079427634018553</v>
      </c>
      <c r="K3007" s="69">
        <f>tblGem[[#This Row],[Aantal]]/tblGem[[#This Row],[Inwoners]]*100000</f>
        <v>84.492761786740274</v>
      </c>
    </row>
    <row r="3008" spans="2:11" x14ac:dyDescent="0.3">
      <c r="B3008" s="63">
        <v>43917</v>
      </c>
      <c r="C3008" s="66" t="s">
        <v>158</v>
      </c>
      <c r="D3008" s="65">
        <v>15.8</v>
      </c>
      <c r="E3008" s="66">
        <v>2</v>
      </c>
      <c r="F3008" s="79">
        <f>tblGem[[#This Row],[Aantal]]-SUMIFS(tblGem[Aantal],tblGem[Datum],tblGem[[#This Row],[Datum]]-1,tblGem[Plaats],tblGem[[#This Row],[Plaats]])</f>
        <v>0</v>
      </c>
      <c r="G3008" s="59" t="str">
        <f>INDEX(tblGemProv[Grootte],MATCH(tblGem[[#This Row],[Plaats]],tblGemProv[Gemeentenaam],0))</f>
        <v>Klein</v>
      </c>
      <c r="H3008" s="59" t="str">
        <f>INDEX(tblGemProv[Provincie],MATCH(tblGem[[#This Row],[Plaats]],tblGemProv[Gemeentenaam],0))</f>
        <v>Zeeland</v>
      </c>
      <c r="I3008" s="68">
        <f>INDEX(tblGemProv[InwonerAantal],MATCH(tblGem[[#This Row],[Plaats]],tblGemProv[Gemeentenaam],0))</f>
        <v>12720</v>
      </c>
      <c r="J3008" s="69">
        <f>tblGem[[#This Row],[Aantal]]/INDEX($N$5:$N$16,MATCH(tblGem[[#This Row],[Prov]],$M$5:$M$16,0))*100000</f>
        <v>0.52314388549426627</v>
      </c>
      <c r="K3008" s="69">
        <f>tblGem[[#This Row],[Aantal]]/tblGem[[#This Row],[Inwoners]]*100000</f>
        <v>15.723270440251572</v>
      </c>
    </row>
    <row r="3009" spans="2:11" x14ac:dyDescent="0.3">
      <c r="B3009" s="63">
        <v>43917</v>
      </c>
      <c r="C3009" s="66" t="s">
        <v>159</v>
      </c>
      <c r="D3009" s="65">
        <v>22.8</v>
      </c>
      <c r="E3009" s="66">
        <v>15</v>
      </c>
      <c r="F3009" s="79">
        <f>tblGem[[#This Row],[Aantal]]-SUMIFS(tblGem[Aantal],tblGem[Datum],tblGem[[#This Row],[Datum]]-1,tblGem[Plaats],tblGem[[#This Row],[Plaats]])</f>
        <v>5</v>
      </c>
      <c r="G3009" s="59" t="str">
        <f>INDEX(tblGemProv[Grootte],MATCH(tblGem[[#This Row],[Plaats]],tblGemProv[Gemeentenaam],0))</f>
        <v>Middelgroot</v>
      </c>
      <c r="H3009" s="59" t="str">
        <f>INDEX(tblGemProv[Provincie],MATCH(tblGem[[#This Row],[Plaats]],tblGemProv[Gemeentenaam],0))</f>
        <v>Zuid-Holland</v>
      </c>
      <c r="I3009" s="68">
        <f>INDEX(tblGemProv[InwonerAantal],MATCH(tblGem[[#This Row],[Plaats]],tblGemProv[Gemeentenaam],0))</f>
        <v>64956</v>
      </c>
      <c r="J3009" s="69">
        <f>tblGem[[#This Row],[Aantal]]/INDEX($N$5:$N$16,MATCH(tblGem[[#This Row],[Prov]],$M$5:$M$16,0))*100000</f>
        <v>0.41140863574153658</v>
      </c>
      <c r="K3009" s="69">
        <f>tblGem[[#This Row],[Aantal]]/tblGem[[#This Row],[Inwoners]]*100000</f>
        <v>23.092554960280804</v>
      </c>
    </row>
    <row r="3010" spans="2:11" x14ac:dyDescent="0.3">
      <c r="B3010" s="63">
        <v>43917</v>
      </c>
      <c r="C3010" s="66" t="s">
        <v>160</v>
      </c>
      <c r="D3010" s="65">
        <v>61.2</v>
      </c>
      <c r="E3010" s="66">
        <v>28</v>
      </c>
      <c r="F3010" s="79">
        <f>tblGem[[#This Row],[Aantal]]-SUMIFS(tblGem[Aantal],tblGem[Datum],tblGem[[#This Row],[Datum]]-1,tblGem[Plaats],tblGem[[#This Row],[Plaats]])</f>
        <v>2</v>
      </c>
      <c r="G3010" s="59" t="str">
        <f>INDEX(tblGemProv[Grootte],MATCH(tblGem[[#This Row],[Plaats]],tblGemProv[Gemeentenaam],0))</f>
        <v>Klein</v>
      </c>
      <c r="H3010" s="59" t="str">
        <f>INDEX(tblGemProv[Provincie],MATCH(tblGem[[#This Row],[Plaats]],tblGemProv[Gemeentenaam],0))</f>
        <v>Limburg</v>
      </c>
      <c r="I3010" s="68">
        <f>INDEX(tblGemProv[InwonerAantal],MATCH(tblGem[[#This Row],[Plaats]],tblGemProv[Gemeentenaam],0))</f>
        <v>45823</v>
      </c>
      <c r="J3010" s="69">
        <f>tblGem[[#This Row],[Aantal]]/INDEX($N$5:$N$16,MATCH(tblGem[[#This Row],[Prov]],$M$5:$M$16,0))*100000</f>
        <v>2.5062701508595615</v>
      </c>
      <c r="K3010" s="69">
        <f>tblGem[[#This Row],[Aantal]]/tblGem[[#This Row],[Inwoners]]*100000</f>
        <v>61.1046854199856</v>
      </c>
    </row>
    <row r="3011" spans="2:11" x14ac:dyDescent="0.3">
      <c r="B3011" s="63">
        <v>43917</v>
      </c>
      <c r="C3011" s="66" t="s">
        <v>161</v>
      </c>
      <c r="D3011" s="65">
        <v>26.4</v>
      </c>
      <c r="E3011" s="66">
        <v>6</v>
      </c>
      <c r="F3011" s="79">
        <f>tblGem[[#This Row],[Aantal]]-SUMIFS(tblGem[Aantal],tblGem[Datum],tblGem[[#This Row],[Datum]]-1,tblGem[Plaats],tblGem[[#This Row],[Plaats]])</f>
        <v>0</v>
      </c>
      <c r="G3011" s="59" t="str">
        <f>INDEX(tblGemProv[Grootte],MATCH(tblGem[[#This Row],[Plaats]],tblGemProv[Gemeentenaam],0))</f>
        <v>Klein</v>
      </c>
      <c r="H3011" s="59" t="str">
        <f>INDEX(tblGemProv[Provincie],MATCH(tblGem[[#This Row],[Plaats]],tblGemProv[Gemeentenaam],0))</f>
        <v>Noord-Holland</v>
      </c>
      <c r="I3011" s="68">
        <f>INDEX(tblGemProv[InwonerAantal],MATCH(tblGem[[#This Row],[Plaats]],tblGemProv[Gemeentenaam],0))</f>
        <v>22659</v>
      </c>
      <c r="J3011" s="69">
        <f>tblGem[[#This Row],[Aantal]]/INDEX($N$5:$N$16,MATCH(tblGem[[#This Row],[Prov]],$M$5:$M$16,0))*100000</f>
        <v>0.21192561975881449</v>
      </c>
      <c r="K3011" s="69">
        <f>tblGem[[#This Row],[Aantal]]/tblGem[[#This Row],[Inwoners]]*100000</f>
        <v>26.479544551833708</v>
      </c>
    </row>
    <row r="3012" spans="2:11" x14ac:dyDescent="0.3">
      <c r="B3012" s="63">
        <v>43917</v>
      </c>
      <c r="C3012" s="66" t="s">
        <v>162</v>
      </c>
      <c r="D3012" s="65">
        <v>23.7</v>
      </c>
      <c r="E3012" s="66">
        <v>7</v>
      </c>
      <c r="F3012" s="79">
        <f>tblGem[[#This Row],[Aantal]]-SUMIFS(tblGem[Aantal],tblGem[Datum],tblGem[[#This Row],[Datum]]-1,tblGem[Plaats],tblGem[[#This Row],[Plaats]])</f>
        <v>0</v>
      </c>
      <c r="G3012" s="59" t="str">
        <f>INDEX(tblGemProv[Grootte],MATCH(tblGem[[#This Row],[Plaats]],tblGemProv[Gemeentenaam],0))</f>
        <v>Klein</v>
      </c>
      <c r="H3012" s="59" t="str">
        <f>INDEX(tblGemProv[Provincie],MATCH(tblGem[[#This Row],[Plaats]],tblGemProv[Gemeentenaam],0))</f>
        <v>Zuid-Holland</v>
      </c>
      <c r="I3012" s="68">
        <f>INDEX(tblGemProv[InwonerAantal],MATCH(tblGem[[#This Row],[Plaats]],tblGemProv[Gemeentenaam],0))</f>
        <v>29306</v>
      </c>
      <c r="J3012" s="69">
        <f>tblGem[[#This Row],[Aantal]]/INDEX($N$5:$N$16,MATCH(tblGem[[#This Row],[Prov]],$M$5:$M$16,0))*100000</f>
        <v>0.19199069667938376</v>
      </c>
      <c r="K3012" s="69">
        <f>tblGem[[#This Row],[Aantal]]/tblGem[[#This Row],[Inwoners]]*100000</f>
        <v>23.885893673650447</v>
      </c>
    </row>
    <row r="3013" spans="2:11" x14ac:dyDescent="0.3">
      <c r="B3013" s="63">
        <v>43917</v>
      </c>
      <c r="C3013" s="66" t="s">
        <v>163</v>
      </c>
      <c r="D3013" s="65">
        <v>42.6</v>
      </c>
      <c r="E3013" s="66">
        <v>24</v>
      </c>
      <c r="F3013" s="79">
        <f>tblGem[[#This Row],[Aantal]]-SUMIFS(tblGem[Aantal],tblGem[Datum],tblGem[[#This Row],[Datum]]-1,tblGem[Plaats],tblGem[[#This Row],[Plaats]])</f>
        <v>5</v>
      </c>
      <c r="G3013" s="59" t="str">
        <f>INDEX(tblGemProv[Grootte],MATCH(tblGem[[#This Row],[Plaats]],tblGemProv[Gemeentenaam],0))</f>
        <v>Middelgroot</v>
      </c>
      <c r="H3013" s="59" t="str">
        <f>INDEX(tblGemProv[Provincie],MATCH(tblGem[[#This Row],[Plaats]],tblGemProv[Gemeentenaam],0))</f>
        <v>Zuid-Holland</v>
      </c>
      <c r="I3013" s="68">
        <f>INDEX(tblGemProv[InwonerAantal],MATCH(tblGem[[#This Row],[Plaats]],tblGemProv[Gemeentenaam],0))</f>
        <v>55644</v>
      </c>
      <c r="J3013" s="69">
        <f>tblGem[[#This Row],[Aantal]]/INDEX($N$5:$N$16,MATCH(tblGem[[#This Row],[Prov]],$M$5:$M$16,0))*100000</f>
        <v>0.6582538171864587</v>
      </c>
      <c r="K3013" s="69">
        <f>tblGem[[#This Row],[Aantal]]/tblGem[[#This Row],[Inwoners]]*100000</f>
        <v>43.131334914815618</v>
      </c>
    </row>
    <row r="3014" spans="2:11" x14ac:dyDescent="0.3">
      <c r="B3014" s="63">
        <v>43917</v>
      </c>
      <c r="C3014" s="66" t="s">
        <v>164</v>
      </c>
      <c r="D3014" s="65">
        <v>146.5</v>
      </c>
      <c r="E3014" s="66">
        <v>33</v>
      </c>
      <c r="F3014" s="79">
        <f>tblGem[[#This Row],[Aantal]]-SUMIFS(tblGem[Aantal],tblGem[Datum],tblGem[[#This Row],[Datum]]-1,tblGem[Plaats],tblGem[[#This Row],[Plaats]])</f>
        <v>9</v>
      </c>
      <c r="G3014" s="59" t="str">
        <f>INDEX(tblGemProv[Grootte],MATCH(tblGem[[#This Row],[Plaats]],tblGemProv[Gemeentenaam],0))</f>
        <v>Klein</v>
      </c>
      <c r="H3014" s="59" t="str">
        <f>INDEX(tblGemProv[Provincie],MATCH(tblGem[[#This Row],[Plaats]],tblGemProv[Gemeentenaam],0))</f>
        <v>Noord-Brabant</v>
      </c>
      <c r="I3014" s="68">
        <f>INDEX(tblGemProv[InwonerAantal],MATCH(tblGem[[#This Row],[Plaats]],tblGemProv[Gemeentenaam],0))</f>
        <v>22158</v>
      </c>
      <c r="J3014" s="69">
        <f>tblGem[[#This Row],[Aantal]]/INDEX($N$5:$N$16,MATCH(tblGem[[#This Row],[Prov]],$M$5:$M$16,0))*100000</f>
        <v>1.3052320821299488</v>
      </c>
      <c r="K3014" s="69">
        <f>tblGem[[#This Row],[Aantal]]/tblGem[[#This Row],[Inwoners]]*100000</f>
        <v>148.93040888166803</v>
      </c>
    </row>
    <row r="3015" spans="2:11" x14ac:dyDescent="0.3">
      <c r="B3015" s="63">
        <v>43917</v>
      </c>
      <c r="C3015" s="66" t="s">
        <v>165</v>
      </c>
      <c r="D3015" s="65">
        <v>267</v>
      </c>
      <c r="E3015" s="66">
        <v>42</v>
      </c>
      <c r="F3015" s="79">
        <f>tblGem[[#This Row],[Aantal]]-SUMIFS(tblGem[Aantal],tblGem[Datum],tblGem[[#This Row],[Datum]]-1,tblGem[Plaats],tblGem[[#This Row],[Plaats]])</f>
        <v>8</v>
      </c>
      <c r="G3015" s="59" t="str">
        <f>INDEX(tblGemProv[Grootte],MATCH(tblGem[[#This Row],[Plaats]],tblGemProv[Gemeentenaam],0))</f>
        <v>Klein</v>
      </c>
      <c r="H3015" s="59" t="str">
        <f>INDEX(tblGemProv[Provincie],MATCH(tblGem[[#This Row],[Plaats]],tblGemProv[Gemeentenaam],0))</f>
        <v>Noord-Brabant</v>
      </c>
      <c r="I3015" s="68">
        <f>INDEX(tblGemProv[InwonerAantal],MATCH(tblGem[[#This Row],[Plaats]],tblGemProv[Gemeentenaam],0))</f>
        <v>15332</v>
      </c>
      <c r="J3015" s="69">
        <f>tblGem[[#This Row],[Aantal]]/INDEX($N$5:$N$16,MATCH(tblGem[[#This Row],[Prov]],$M$5:$M$16,0))*100000</f>
        <v>1.6612044681653895</v>
      </c>
      <c r="K3015" s="69">
        <f>tblGem[[#This Row],[Aantal]]/tblGem[[#This Row],[Inwoners]]*100000</f>
        <v>273.93686407513695</v>
      </c>
    </row>
    <row r="3016" spans="2:11" x14ac:dyDescent="0.3">
      <c r="B3016" s="63">
        <v>43917</v>
      </c>
      <c r="C3016" s="66" t="s">
        <v>166</v>
      </c>
      <c r="D3016" s="65">
        <v>74.8</v>
      </c>
      <c r="E3016" s="66">
        <v>28</v>
      </c>
      <c r="F3016" s="79">
        <f>tblGem[[#This Row],[Aantal]]-SUMIFS(tblGem[Aantal],tblGem[Datum],tblGem[[#This Row],[Datum]]-1,tblGem[Plaats],tblGem[[#This Row],[Plaats]])</f>
        <v>3</v>
      </c>
      <c r="G3016" s="59" t="str">
        <f>INDEX(tblGemProv[Grootte],MATCH(tblGem[[#This Row],[Plaats]],tblGemProv[Gemeentenaam],0))</f>
        <v>Klein</v>
      </c>
      <c r="H3016" s="59" t="str">
        <f>INDEX(tblGemProv[Provincie],MATCH(tblGem[[#This Row],[Plaats]],tblGemProv[Gemeentenaam],0))</f>
        <v>Limburg</v>
      </c>
      <c r="I3016" s="68">
        <f>INDEX(tblGemProv[InwonerAantal],MATCH(tblGem[[#This Row],[Plaats]],tblGemProv[Gemeentenaam],0))</f>
        <v>37612</v>
      </c>
      <c r="J3016" s="69">
        <f>tblGem[[#This Row],[Aantal]]/INDEX($N$5:$N$16,MATCH(tblGem[[#This Row],[Prov]],$M$5:$M$16,0))*100000</f>
        <v>2.5062701508595615</v>
      </c>
      <c r="K3016" s="69">
        <f>tblGem[[#This Row],[Aantal]]/tblGem[[#This Row],[Inwoners]]*100000</f>
        <v>74.444326278847171</v>
      </c>
    </row>
    <row r="3017" spans="2:11" x14ac:dyDescent="0.3">
      <c r="B3017" s="63">
        <v>43917</v>
      </c>
      <c r="C3017" s="66" t="s">
        <v>167</v>
      </c>
      <c r="D3017" s="65">
        <v>60.9</v>
      </c>
      <c r="E3017" s="66">
        <v>7</v>
      </c>
      <c r="F3017" s="79">
        <f>tblGem[[#This Row],[Aantal]]-SUMIFS(tblGem[Aantal],tblGem[Datum],tblGem[[#This Row],[Datum]]-1,tblGem[Plaats],tblGem[[#This Row],[Plaats]])</f>
        <v>0</v>
      </c>
      <c r="G3017" s="59" t="str">
        <f>INDEX(tblGemProv[Grootte],MATCH(tblGem[[#This Row],[Plaats]],tblGemProv[Gemeentenaam],0))</f>
        <v>Klein</v>
      </c>
      <c r="H3017" s="59" t="str">
        <f>INDEX(tblGemProv[Provincie],MATCH(tblGem[[#This Row],[Plaats]],tblGemProv[Gemeentenaam],0))</f>
        <v>Noord-Holland</v>
      </c>
      <c r="I3017" s="68">
        <f>INDEX(tblGemProv[InwonerAantal],MATCH(tblGem[[#This Row],[Plaats]],tblGemProv[Gemeentenaam],0))</f>
        <v>11435</v>
      </c>
      <c r="J3017" s="69">
        <f>tblGem[[#This Row],[Aantal]]/INDEX($N$5:$N$16,MATCH(tblGem[[#This Row],[Prov]],$M$5:$M$16,0))*100000</f>
        <v>0.24724655638528362</v>
      </c>
      <c r="K3017" s="69">
        <f>tblGem[[#This Row],[Aantal]]/tblGem[[#This Row],[Inwoners]]*100000</f>
        <v>61.215566243987752</v>
      </c>
    </row>
    <row r="3018" spans="2:11" x14ac:dyDescent="0.3">
      <c r="B3018" s="63">
        <v>43917</v>
      </c>
      <c r="C3018" s="66" t="s">
        <v>168</v>
      </c>
      <c r="D3018" s="65">
        <v>49.7</v>
      </c>
      <c r="E3018" s="66">
        <v>14</v>
      </c>
      <c r="F3018" s="79">
        <f>tblGem[[#This Row],[Aantal]]-SUMIFS(tblGem[Aantal],tblGem[Datum],tblGem[[#This Row],[Datum]]-1,tblGem[Plaats],tblGem[[#This Row],[Plaats]])</f>
        <v>1</v>
      </c>
      <c r="G3018" s="59" t="str">
        <f>INDEX(tblGemProv[Grootte],MATCH(tblGem[[#This Row],[Plaats]],tblGemProv[Gemeentenaam],0))</f>
        <v>Klein</v>
      </c>
      <c r="H3018" s="59" t="str">
        <f>INDEX(tblGemProv[Provincie],MATCH(tblGem[[#This Row],[Plaats]],tblGemProv[Gemeentenaam],0))</f>
        <v>Noord-Holland</v>
      </c>
      <c r="I3018" s="68">
        <f>INDEX(tblGemProv[InwonerAantal],MATCH(tblGem[[#This Row],[Plaats]],tblGemProv[Gemeentenaam],0))</f>
        <v>27836</v>
      </c>
      <c r="J3018" s="69">
        <f>tblGem[[#This Row],[Aantal]]/INDEX($N$5:$N$16,MATCH(tblGem[[#This Row],[Prov]],$M$5:$M$16,0))*100000</f>
        <v>0.49449311277056723</v>
      </c>
      <c r="K3018" s="69">
        <f>tblGem[[#This Row],[Aantal]]/tblGem[[#This Row],[Inwoners]]*100000</f>
        <v>50.294582554964791</v>
      </c>
    </row>
    <row r="3019" spans="2:11" x14ac:dyDescent="0.3">
      <c r="B3019" s="63">
        <v>43917</v>
      </c>
      <c r="C3019" s="66" t="s">
        <v>169</v>
      </c>
      <c r="D3019" s="65">
        <v>54.5</v>
      </c>
      <c r="E3019" s="66">
        <v>34</v>
      </c>
      <c r="F3019" s="79">
        <f>tblGem[[#This Row],[Aantal]]-SUMIFS(tblGem[Aantal],tblGem[Datum],tblGem[[#This Row],[Datum]]-1,tblGem[Plaats],tblGem[[#This Row],[Plaats]])</f>
        <v>6</v>
      </c>
      <c r="G3019" s="59" t="str">
        <f>INDEX(tblGemProv[Grootte],MATCH(tblGem[[#This Row],[Plaats]],tblGemProv[Gemeentenaam],0))</f>
        <v>Middelgroot</v>
      </c>
      <c r="H3019" s="59" t="str">
        <f>INDEX(tblGemProv[Provincie],MATCH(tblGem[[#This Row],[Plaats]],tblGemProv[Gemeentenaam],0))</f>
        <v>Zuid-Holland</v>
      </c>
      <c r="I3019" s="68">
        <f>INDEX(tblGemProv[InwonerAantal],MATCH(tblGem[[#This Row],[Plaats]],tblGemProv[Gemeentenaam],0))</f>
        <v>61155</v>
      </c>
      <c r="J3019" s="69">
        <f>tblGem[[#This Row],[Aantal]]/INDEX($N$5:$N$16,MATCH(tblGem[[#This Row],[Prov]],$M$5:$M$16,0))*100000</f>
        <v>0.93252624101414983</v>
      </c>
      <c r="K3019" s="69">
        <f>tblGem[[#This Row],[Aantal]]/tblGem[[#This Row],[Inwoners]]*100000</f>
        <v>55.596435287384509</v>
      </c>
    </row>
    <row r="3020" spans="2:11" x14ac:dyDescent="0.3">
      <c r="B3020" s="63">
        <v>43917</v>
      </c>
      <c r="C3020" s="66" t="s">
        <v>170</v>
      </c>
      <c r="D3020" s="65">
        <v>71</v>
      </c>
      <c r="E3020" s="66">
        <v>8</v>
      </c>
      <c r="F3020" s="79">
        <f>tblGem[[#This Row],[Aantal]]-SUMIFS(tblGem[Aantal],tblGem[Datum],tblGem[[#This Row],[Datum]]-1,tblGem[Plaats],tblGem[[#This Row],[Plaats]])</f>
        <v>3</v>
      </c>
      <c r="G3020" s="59" t="str">
        <f>INDEX(tblGemProv[Grootte],MATCH(tblGem[[#This Row],[Plaats]],tblGemProv[Gemeentenaam],0))</f>
        <v>Klein</v>
      </c>
      <c r="H3020" s="59" t="str">
        <f>INDEX(tblGemProv[Provincie],MATCH(tblGem[[#This Row],[Plaats]],tblGemProv[Gemeentenaam],0))</f>
        <v>Noord-Holland</v>
      </c>
      <c r="I3020" s="68">
        <f>INDEX(tblGemProv[InwonerAantal],MATCH(tblGem[[#This Row],[Plaats]],tblGemProv[Gemeentenaam],0))</f>
        <v>11146</v>
      </c>
      <c r="J3020" s="69">
        <f>tblGem[[#This Row],[Aantal]]/INDEX($N$5:$N$16,MATCH(tblGem[[#This Row],[Prov]],$M$5:$M$16,0))*100000</f>
        <v>0.28256749301175271</v>
      </c>
      <c r="K3020" s="69">
        <f>tblGem[[#This Row],[Aantal]]/tblGem[[#This Row],[Inwoners]]*100000</f>
        <v>71.774627669118971</v>
      </c>
    </row>
    <row r="3021" spans="2:11" x14ac:dyDescent="0.3">
      <c r="B3021" s="63">
        <v>43917</v>
      </c>
      <c r="C3021" s="66" t="s">
        <v>171</v>
      </c>
      <c r="D3021" s="65">
        <v>15.3</v>
      </c>
      <c r="E3021" s="66">
        <v>19</v>
      </c>
      <c r="F3021" s="79">
        <f>tblGem[[#This Row],[Aantal]]-SUMIFS(tblGem[Aantal],tblGem[Datum],tblGem[[#This Row],[Datum]]-1,tblGem[Plaats],tblGem[[#This Row],[Plaats]])</f>
        <v>4</v>
      </c>
      <c r="G3021" s="59" t="str">
        <f>INDEX(tblGemProv[Grootte],MATCH(tblGem[[#This Row],[Plaats]],tblGemProv[Gemeentenaam],0))</f>
        <v>Groot</v>
      </c>
      <c r="H3021" s="59" t="str">
        <f>INDEX(tblGemProv[Provincie],MATCH(tblGem[[#This Row],[Plaats]],tblGemProv[Gemeentenaam],0))</f>
        <v>Friesland</v>
      </c>
      <c r="I3021" s="68">
        <f>INDEX(tblGemProv[InwonerAantal],MATCH(tblGem[[#This Row],[Plaats]],tblGemProv[Gemeentenaam],0))</f>
        <v>122415</v>
      </c>
      <c r="J3021" s="69">
        <f>tblGem[[#This Row],[Aantal]]/INDEX($N$5:$N$16,MATCH(tblGem[[#This Row],[Prov]],$M$5:$M$16,0))*100000</f>
        <v>2.9354146968489094</v>
      </c>
      <c r="K3021" s="69">
        <f>tblGem[[#This Row],[Aantal]]/tblGem[[#This Row],[Inwoners]]*100000</f>
        <v>15.52097373687865</v>
      </c>
    </row>
    <row r="3022" spans="2:11" x14ac:dyDescent="0.3">
      <c r="B3022" s="63">
        <v>43917</v>
      </c>
      <c r="C3022" s="66" t="s">
        <v>172</v>
      </c>
      <c r="D3022" s="65">
        <v>24</v>
      </c>
      <c r="E3022" s="66">
        <v>30</v>
      </c>
      <c r="F3022" s="79">
        <f>tblGem[[#This Row],[Aantal]]-SUMIFS(tblGem[Aantal],tblGem[Datum],tblGem[[#This Row],[Datum]]-1,tblGem[Plaats],tblGem[[#This Row],[Plaats]])</f>
        <v>2</v>
      </c>
      <c r="G3022" s="59" t="str">
        <f>INDEX(tblGemProv[Grootte],MATCH(tblGem[[#This Row],[Plaats]],tblGemProv[Gemeentenaam],0))</f>
        <v>Groot</v>
      </c>
      <c r="H3022" s="59" t="str">
        <f>INDEX(tblGemProv[Provincie],MATCH(tblGem[[#This Row],[Plaats]],tblGemProv[Gemeentenaam],0))</f>
        <v>Zuid-Holland</v>
      </c>
      <c r="I3022" s="68">
        <f>INDEX(tblGemProv[InwonerAantal],MATCH(tblGem[[#This Row],[Plaats]],tblGemProv[Gemeentenaam],0))</f>
        <v>124306</v>
      </c>
      <c r="J3022" s="69">
        <f>tblGem[[#This Row],[Aantal]]/INDEX($N$5:$N$16,MATCH(tblGem[[#This Row],[Prov]],$M$5:$M$16,0))*100000</f>
        <v>0.82281727148307315</v>
      </c>
      <c r="K3022" s="69">
        <f>tblGem[[#This Row],[Aantal]]/tblGem[[#This Row],[Inwoners]]*100000</f>
        <v>24.133991923157371</v>
      </c>
    </row>
    <row r="3023" spans="2:11" x14ac:dyDescent="0.3">
      <c r="B3023" s="63">
        <v>43917</v>
      </c>
      <c r="C3023" s="66" t="s">
        <v>173</v>
      </c>
      <c r="D3023" s="65">
        <v>14.8</v>
      </c>
      <c r="E3023" s="66">
        <v>4</v>
      </c>
      <c r="F3023" s="79">
        <f>tblGem[[#This Row],[Aantal]]-SUMIFS(tblGem[Aantal],tblGem[Datum],tblGem[[#This Row],[Datum]]-1,tblGem[Plaats],tblGem[[#This Row],[Plaats]])</f>
        <v>0</v>
      </c>
      <c r="G3023" s="59" t="str">
        <f>INDEX(tblGemProv[Grootte],MATCH(tblGem[[#This Row],[Plaats]],tblGemProv[Gemeentenaam],0))</f>
        <v>Klein</v>
      </c>
      <c r="H3023" s="59" t="str">
        <f>INDEX(tblGemProv[Provincie],MATCH(tblGem[[#This Row],[Plaats]],tblGemProv[Gemeentenaam],0))</f>
        <v>Zuid-Holland</v>
      </c>
      <c r="I3023" s="68">
        <f>INDEX(tblGemProv[InwonerAantal],MATCH(tblGem[[#This Row],[Plaats]],tblGemProv[Gemeentenaam],0))</f>
        <v>27197</v>
      </c>
      <c r="J3023" s="69">
        <f>tblGem[[#This Row],[Aantal]]/INDEX($N$5:$N$16,MATCH(tblGem[[#This Row],[Prov]],$M$5:$M$16,0))*100000</f>
        <v>0.10970896953107644</v>
      </c>
      <c r="K3023" s="69">
        <f>tblGem[[#This Row],[Aantal]]/tblGem[[#This Row],[Inwoners]]*100000</f>
        <v>14.707504504173253</v>
      </c>
    </row>
    <row r="3024" spans="2:11" x14ac:dyDescent="0.3">
      <c r="B3024" s="63">
        <v>43917</v>
      </c>
      <c r="C3024" s="66" t="s">
        <v>174</v>
      </c>
      <c r="D3024" s="65">
        <v>23.5</v>
      </c>
      <c r="E3024" s="66">
        <v>18</v>
      </c>
      <c r="F3024" s="79">
        <f>tblGem[[#This Row],[Aantal]]-SUMIFS(tblGem[Aantal],tblGem[Datum],tblGem[[#This Row],[Datum]]-1,tblGem[Plaats],tblGem[[#This Row],[Plaats]])</f>
        <v>1</v>
      </c>
      <c r="G3024" s="59" t="str">
        <f>INDEX(tblGemProv[Grootte],MATCH(tblGem[[#This Row],[Plaats]],tblGemProv[Gemeentenaam],0))</f>
        <v>Middelgroot</v>
      </c>
      <c r="H3024" s="59" t="str">
        <f>INDEX(tblGemProv[Provincie],MATCH(tblGem[[#This Row],[Plaats]],tblGemProv[Gemeentenaam],0))</f>
        <v>Zuid-Holland</v>
      </c>
      <c r="I3024" s="68">
        <f>INDEX(tblGemProv[InwonerAantal],MATCH(tblGem[[#This Row],[Plaats]],tblGemProv[Gemeentenaam],0))</f>
        <v>74947</v>
      </c>
      <c r="J3024" s="69">
        <f>tblGem[[#This Row],[Aantal]]/INDEX($N$5:$N$16,MATCH(tblGem[[#This Row],[Prov]],$M$5:$M$16,0))*100000</f>
        <v>0.49369036288984397</v>
      </c>
      <c r="K3024" s="69">
        <f>tblGem[[#This Row],[Aantal]]/tblGem[[#This Row],[Inwoners]]*100000</f>
        <v>24.016971993542104</v>
      </c>
    </row>
    <row r="3025" spans="2:11" x14ac:dyDescent="0.3">
      <c r="B3025" s="63">
        <v>43917</v>
      </c>
      <c r="C3025" s="66" t="s">
        <v>175</v>
      </c>
      <c r="D3025" s="65">
        <v>36.9</v>
      </c>
      <c r="E3025" s="66">
        <v>29</v>
      </c>
      <c r="F3025" s="79">
        <f>tblGem[[#This Row],[Aantal]]-SUMIFS(tblGem[Aantal],tblGem[Datum],tblGem[[#This Row],[Datum]]-1,tblGem[Plaats],tblGem[[#This Row],[Plaats]])</f>
        <v>2</v>
      </c>
      <c r="G3025" s="59" t="str">
        <f>INDEX(tblGemProv[Grootte],MATCH(tblGem[[#This Row],[Plaats]],tblGemProv[Gemeentenaam],0))</f>
        <v>Middelgroot</v>
      </c>
      <c r="H3025" s="59" t="str">
        <f>INDEX(tblGemProv[Provincie],MATCH(tblGem[[#This Row],[Plaats]],tblGemProv[Gemeentenaam],0))</f>
        <v>Flevoland</v>
      </c>
      <c r="I3025" s="68">
        <f>INDEX(tblGemProv[InwonerAantal],MATCH(tblGem[[#This Row],[Plaats]],tblGemProv[Gemeentenaam],0))</f>
        <v>77389</v>
      </c>
      <c r="J3025" s="69">
        <f>tblGem[[#This Row],[Aantal]]/INDEX($N$5:$N$16,MATCH(tblGem[[#This Row],[Prov]],$M$5:$M$16,0))*100000</f>
        <v>7.0444773726528531</v>
      </c>
      <c r="K3025" s="69">
        <f>tblGem[[#This Row],[Aantal]]/tblGem[[#This Row],[Inwoners]]*100000</f>
        <v>37.473025882231326</v>
      </c>
    </row>
    <row r="3026" spans="2:11" x14ac:dyDescent="0.3">
      <c r="B3026" s="63">
        <v>43917</v>
      </c>
      <c r="C3026" s="66" t="s">
        <v>176</v>
      </c>
      <c r="D3026" s="65">
        <v>103.1</v>
      </c>
      <c r="E3026" s="66">
        <v>37</v>
      </c>
      <c r="F3026" s="79">
        <f>tblGem[[#This Row],[Aantal]]-SUMIFS(tblGem[Aantal],tblGem[Datum],tblGem[[#This Row],[Datum]]-1,tblGem[Plaats],tblGem[[#This Row],[Plaats]])</f>
        <v>5</v>
      </c>
      <c r="G3026" s="59" t="str">
        <f>INDEX(tblGemProv[Grootte],MATCH(tblGem[[#This Row],[Plaats]],tblGemProv[Gemeentenaam],0))</f>
        <v>Klein</v>
      </c>
      <c r="H3026" s="59" t="str">
        <f>INDEX(tblGemProv[Provincie],MATCH(tblGem[[#This Row],[Plaats]],tblGemProv[Gemeentenaam],0))</f>
        <v>Limburg</v>
      </c>
      <c r="I3026" s="68">
        <f>INDEX(tblGemProv[InwonerAantal],MATCH(tblGem[[#This Row],[Plaats]],tblGemProv[Gemeentenaam],0))</f>
        <v>35857</v>
      </c>
      <c r="J3026" s="69">
        <f>tblGem[[#This Row],[Aantal]]/INDEX($N$5:$N$16,MATCH(tblGem[[#This Row],[Prov]],$M$5:$M$16,0))*100000</f>
        <v>3.3118569850644199</v>
      </c>
      <c r="K3026" s="69">
        <f>tblGem[[#This Row],[Aantal]]/tblGem[[#This Row],[Inwoners]]*100000</f>
        <v>103.18766210223944</v>
      </c>
    </row>
    <row r="3027" spans="2:11" x14ac:dyDescent="0.3">
      <c r="B3027" s="63">
        <v>43917</v>
      </c>
      <c r="C3027" s="66" t="s">
        <v>177</v>
      </c>
      <c r="D3027" s="65">
        <v>52.6</v>
      </c>
      <c r="E3027" s="66">
        <v>16</v>
      </c>
      <c r="F3027" s="79">
        <f>tblGem[[#This Row],[Aantal]]-SUMIFS(tblGem[Aantal],tblGem[Datum],tblGem[[#This Row],[Datum]]-1,tblGem[Plaats],tblGem[[#This Row],[Plaats]])</f>
        <v>3</v>
      </c>
      <c r="G3027" s="59" t="str">
        <f>INDEX(tblGemProv[Grootte],MATCH(tblGem[[#This Row],[Plaats]],tblGemProv[Gemeentenaam],0))</f>
        <v>Klein</v>
      </c>
      <c r="H3027" s="59" t="str">
        <f>INDEX(tblGemProv[Provincie],MATCH(tblGem[[#This Row],[Plaats]],tblGemProv[Gemeentenaam],0))</f>
        <v>Utrecht</v>
      </c>
      <c r="I3027" s="68">
        <f>INDEX(tblGemProv[InwonerAantal],MATCH(tblGem[[#This Row],[Plaats]],tblGemProv[Gemeentenaam],0))</f>
        <v>29755</v>
      </c>
      <c r="J3027" s="69">
        <f>tblGem[[#This Row],[Aantal]]/INDEX($N$5:$N$16,MATCH(tblGem[[#This Row],[Prov]],$M$5:$M$16,0))*100000</f>
        <v>1.2025391614393792</v>
      </c>
      <c r="K3027" s="69">
        <f>tblGem[[#This Row],[Aantal]]/tblGem[[#This Row],[Inwoners]]*100000</f>
        <v>53.77247521424971</v>
      </c>
    </row>
    <row r="3028" spans="2:11" x14ac:dyDescent="0.3">
      <c r="B3028" s="63">
        <v>43917</v>
      </c>
      <c r="C3028" s="66" t="s">
        <v>178</v>
      </c>
      <c r="D3028" s="65">
        <v>47.2</v>
      </c>
      <c r="E3028" s="66">
        <v>22</v>
      </c>
      <c r="F3028" s="79">
        <f>tblGem[[#This Row],[Aantal]]-SUMIFS(tblGem[Aantal],tblGem[Datum],tblGem[[#This Row],[Datum]]-1,tblGem[Plaats],tblGem[[#This Row],[Plaats]])</f>
        <v>8</v>
      </c>
      <c r="G3028" s="59" t="str">
        <f>INDEX(tblGemProv[Grootte],MATCH(tblGem[[#This Row],[Plaats]],tblGemProv[Gemeentenaam],0))</f>
        <v>Klein</v>
      </c>
      <c r="H3028" s="59" t="str">
        <f>INDEX(tblGemProv[Provincie],MATCH(tblGem[[#This Row],[Plaats]],tblGemProv[Gemeentenaam],0))</f>
        <v>Gelderland</v>
      </c>
      <c r="I3028" s="68">
        <f>INDEX(tblGemProv[InwonerAantal],MATCH(tblGem[[#This Row],[Plaats]],tblGemProv[Gemeentenaam],0))</f>
        <v>46372</v>
      </c>
      <c r="J3028" s="69">
        <f>tblGem[[#This Row],[Aantal]]/INDEX($N$5:$N$16,MATCH(tblGem[[#This Row],[Prov]],$M$5:$M$16,0))*100000</f>
        <v>1.0679077696600607</v>
      </c>
      <c r="K3028" s="69">
        <f>tblGem[[#This Row],[Aantal]]/tblGem[[#This Row],[Inwoners]]*100000</f>
        <v>47.442422151298196</v>
      </c>
    </row>
    <row r="3029" spans="2:11" x14ac:dyDescent="0.3">
      <c r="B3029" s="63">
        <v>43917</v>
      </c>
      <c r="C3029" s="66" t="s">
        <v>179</v>
      </c>
      <c r="D3029" s="65">
        <v>13.1</v>
      </c>
      <c r="E3029" s="66">
        <v>3</v>
      </c>
      <c r="F3029" s="79">
        <f>tblGem[[#This Row],[Aantal]]-SUMIFS(tblGem[Aantal],tblGem[Datum],tblGem[[#This Row],[Datum]]-1,tblGem[Plaats],tblGem[[#This Row],[Plaats]])</f>
        <v>1</v>
      </c>
      <c r="G3029" s="59" t="str">
        <f>INDEX(tblGemProv[Grootte],MATCH(tblGem[[#This Row],[Plaats]],tblGemProv[Gemeentenaam],0))</f>
        <v>Klein</v>
      </c>
      <c r="H3029" s="59" t="str">
        <f>INDEX(tblGemProv[Provincie],MATCH(tblGem[[#This Row],[Plaats]],tblGemProv[Gemeentenaam],0))</f>
        <v>Zuid-Holland</v>
      </c>
      <c r="I3029" s="68">
        <f>INDEX(tblGemProv[InwonerAantal],MATCH(tblGem[[#This Row],[Plaats]],tblGemProv[Gemeentenaam],0))</f>
        <v>22746</v>
      </c>
      <c r="J3029" s="69">
        <f>tblGem[[#This Row],[Aantal]]/INDEX($N$5:$N$16,MATCH(tblGem[[#This Row],[Prov]],$M$5:$M$16,0))*100000</f>
        <v>8.2281727148307338E-2</v>
      </c>
      <c r="K3029" s="69">
        <f>tblGem[[#This Row],[Aantal]]/tblGem[[#This Row],[Inwoners]]*100000</f>
        <v>13.189132155104195</v>
      </c>
    </row>
    <row r="3030" spans="2:11" x14ac:dyDescent="0.3">
      <c r="B3030" s="63">
        <v>43917</v>
      </c>
      <c r="C3030" s="66" t="s">
        <v>180</v>
      </c>
      <c r="D3030" s="65">
        <v>32.6</v>
      </c>
      <c r="E3030" s="66">
        <v>11</v>
      </c>
      <c r="F3030" s="79">
        <f>tblGem[[#This Row],[Aantal]]-SUMIFS(tblGem[Aantal],tblGem[Datum],tblGem[[#This Row],[Datum]]-1,tblGem[Plaats],tblGem[[#This Row],[Plaats]])</f>
        <v>3</v>
      </c>
      <c r="G3030" s="59" t="str">
        <f>INDEX(tblGemProv[Grootte],MATCH(tblGem[[#This Row],[Plaats]],tblGemProv[Gemeentenaam],0))</f>
        <v>Klein</v>
      </c>
      <c r="H3030" s="59" t="str">
        <f>INDEX(tblGemProv[Provincie],MATCH(tblGem[[#This Row],[Plaats]],tblGemProv[Gemeentenaam],0))</f>
        <v>Gelderland</v>
      </c>
      <c r="I3030" s="68">
        <f>INDEX(tblGemProv[InwonerAantal],MATCH(tblGem[[#This Row],[Plaats]],tblGemProv[Gemeentenaam],0))</f>
        <v>33574</v>
      </c>
      <c r="J3030" s="69">
        <f>tblGem[[#This Row],[Aantal]]/INDEX($N$5:$N$16,MATCH(tblGem[[#This Row],[Prov]],$M$5:$M$16,0))*100000</f>
        <v>0.53395388483003037</v>
      </c>
      <c r="K3030" s="69">
        <f>tblGem[[#This Row],[Aantal]]/tblGem[[#This Row],[Inwoners]]*100000</f>
        <v>32.763447906117833</v>
      </c>
    </row>
    <row r="3031" spans="2:11" x14ac:dyDescent="0.3">
      <c r="B3031" s="63">
        <v>43917</v>
      </c>
      <c r="C3031" s="66" t="s">
        <v>181</v>
      </c>
      <c r="D3031" s="65">
        <v>106.8</v>
      </c>
      <c r="E3031" s="66">
        <v>25</v>
      </c>
      <c r="F3031" s="79">
        <f>tblGem[[#This Row],[Aantal]]-SUMIFS(tblGem[Aantal],tblGem[Datum],tblGem[[#This Row],[Datum]]-1,tblGem[Plaats],tblGem[[#This Row],[Plaats]])</f>
        <v>4</v>
      </c>
      <c r="G3031" s="59" t="str">
        <f>INDEX(tblGemProv[Grootte],MATCH(tblGem[[#This Row],[Plaats]],tblGemProv[Gemeentenaam],0))</f>
        <v>Klein</v>
      </c>
      <c r="H3031" s="59" t="str">
        <f>INDEX(tblGemProv[Provincie],MATCH(tblGem[[#This Row],[Plaats]],tblGemProv[Gemeentenaam],0))</f>
        <v>Noord-Brabant</v>
      </c>
      <c r="I3031" s="68">
        <f>INDEX(tblGemProv[InwonerAantal],MATCH(tblGem[[#This Row],[Plaats]],tblGemProv[Gemeentenaam],0))</f>
        <v>23120</v>
      </c>
      <c r="J3031" s="69">
        <f>tblGem[[#This Row],[Aantal]]/INDEX($N$5:$N$16,MATCH(tblGem[[#This Row],[Prov]],$M$5:$M$16,0))*100000</f>
        <v>0.98881218343177957</v>
      </c>
      <c r="K3031" s="69">
        <f>tblGem[[#This Row],[Aantal]]/tblGem[[#This Row],[Inwoners]]*100000</f>
        <v>108.13148788927336</v>
      </c>
    </row>
    <row r="3032" spans="2:11" x14ac:dyDescent="0.3">
      <c r="B3032" s="63">
        <v>43917</v>
      </c>
      <c r="C3032" s="66" t="s">
        <v>182</v>
      </c>
      <c r="D3032" s="65">
        <v>89.8</v>
      </c>
      <c r="E3032" s="66">
        <v>13</v>
      </c>
      <c r="F3032" s="79">
        <f>tblGem[[#This Row],[Aantal]]-SUMIFS(tblGem[Aantal],tblGem[Datum],tblGem[[#This Row],[Datum]]-1,tblGem[Plaats],tblGem[[#This Row],[Plaats]])</f>
        <v>1</v>
      </c>
      <c r="G3032" s="59" t="str">
        <f>INDEX(tblGemProv[Grootte],MATCH(tblGem[[#This Row],[Plaats]],tblGemProv[Gemeentenaam],0))</f>
        <v>Klein</v>
      </c>
      <c r="H3032" s="59" t="str">
        <f>INDEX(tblGemProv[Provincie],MATCH(tblGem[[#This Row],[Plaats]],tblGemProv[Gemeentenaam],0))</f>
        <v>Utrecht</v>
      </c>
      <c r="I3032" s="68">
        <f>INDEX(tblGemProv[InwonerAantal],MATCH(tblGem[[#This Row],[Plaats]],tblGemProv[Gemeentenaam],0))</f>
        <v>14395</v>
      </c>
      <c r="J3032" s="69">
        <f>tblGem[[#This Row],[Aantal]]/INDEX($N$5:$N$16,MATCH(tblGem[[#This Row],[Prov]],$M$5:$M$16,0))*100000</f>
        <v>0.97706306866949566</v>
      </c>
      <c r="K3032" s="69">
        <f>tblGem[[#This Row],[Aantal]]/tblGem[[#This Row],[Inwoners]]*100000</f>
        <v>90.309135116359855</v>
      </c>
    </row>
    <row r="3033" spans="2:11" x14ac:dyDescent="0.3">
      <c r="B3033" s="63">
        <v>43917</v>
      </c>
      <c r="C3033" s="66" t="s">
        <v>183</v>
      </c>
      <c r="D3033" s="65">
        <v>10.5</v>
      </c>
      <c r="E3033" s="66">
        <v>1</v>
      </c>
      <c r="F3033" s="79">
        <f>tblGem[[#This Row],[Aantal]]-SUMIFS(tblGem[Aantal],tblGem[Datum],tblGem[[#This Row],[Datum]]-1,tblGem[Plaats],tblGem[[#This Row],[Plaats]])</f>
        <v>0</v>
      </c>
      <c r="G3033" s="59" t="str">
        <f>INDEX(tblGemProv[Grootte],MATCH(tblGem[[#This Row],[Plaats]],tblGemProv[Gemeentenaam],0))</f>
        <v>Klein</v>
      </c>
      <c r="H3033" s="59" t="str">
        <f>INDEX(tblGemProv[Provincie],MATCH(tblGem[[#This Row],[Plaats]],tblGemProv[Gemeentenaam],0))</f>
        <v>Groningen</v>
      </c>
      <c r="I3033" s="68">
        <f>INDEX(tblGemProv[InwonerAantal],MATCH(tblGem[[#This Row],[Plaats]],tblGemProv[Gemeentenaam],0))</f>
        <v>9732</v>
      </c>
      <c r="J3033" s="69">
        <f>tblGem[[#This Row],[Aantal]]/INDEX($N$5:$N$16,MATCH(tblGem[[#This Row],[Prov]],$M$5:$M$16,0))*100000</f>
        <v>0.17154335844156288</v>
      </c>
      <c r="K3033" s="69">
        <f>tblGem[[#This Row],[Aantal]]/tblGem[[#This Row],[Inwoners]]*100000</f>
        <v>10.275380189066995</v>
      </c>
    </row>
    <row r="3034" spans="2:11" x14ac:dyDescent="0.3">
      <c r="B3034" s="63">
        <v>43917</v>
      </c>
      <c r="C3034" s="66" t="s">
        <v>184</v>
      </c>
      <c r="D3034" s="65">
        <v>4.4000000000000004</v>
      </c>
      <c r="E3034" s="66">
        <v>1</v>
      </c>
      <c r="F3034" s="79">
        <f>tblGem[[#This Row],[Aantal]]-SUMIFS(tblGem[Aantal],tblGem[Datum],tblGem[[#This Row],[Datum]]-1,tblGem[Plaats],tblGem[[#This Row],[Plaats]])</f>
        <v>0</v>
      </c>
      <c r="G3034" s="59" t="str">
        <f>INDEX(tblGemProv[Grootte],MATCH(tblGem[[#This Row],[Plaats]],tblGemProv[Gemeentenaam],0))</f>
        <v>Klein</v>
      </c>
      <c r="H3034" s="59" t="str">
        <f>INDEX(tblGemProv[Provincie],MATCH(tblGem[[#This Row],[Plaats]],tblGemProv[Gemeentenaam],0))</f>
        <v>Overijssel</v>
      </c>
      <c r="I3034" s="68">
        <f>INDEX(tblGemProv[InwonerAantal],MATCH(tblGem[[#This Row],[Plaats]],tblGemProv[Gemeentenaam],0))</f>
        <v>22547</v>
      </c>
      <c r="J3034" s="69">
        <f>tblGem[[#This Row],[Aantal]]/INDEX($N$5:$N$16,MATCH(tblGem[[#This Row],[Prov]],$M$5:$M$16,0))*100000</f>
        <v>8.6843172520041229E-2</v>
      </c>
      <c r="K3034" s="69">
        <f>tblGem[[#This Row],[Aantal]]/tblGem[[#This Row],[Inwoners]]*100000</f>
        <v>4.435179846542777</v>
      </c>
    </row>
    <row r="3035" spans="2:11" x14ac:dyDescent="0.3">
      <c r="B3035" s="63">
        <v>43917</v>
      </c>
      <c r="C3035" s="66" t="s">
        <v>185</v>
      </c>
      <c r="D3035" s="65">
        <v>24</v>
      </c>
      <c r="E3035" s="66">
        <v>6</v>
      </c>
      <c r="F3035" s="79">
        <f>tblGem[[#This Row],[Aantal]]-SUMIFS(tblGem[Aantal],tblGem[Datum],tblGem[[#This Row],[Datum]]-1,tblGem[Plaats],tblGem[[#This Row],[Plaats]])</f>
        <v>1</v>
      </c>
      <c r="G3035" s="59" t="str">
        <f>INDEX(tblGemProv[Grootte],MATCH(tblGem[[#This Row],[Plaats]],tblGemProv[Gemeentenaam],0))</f>
        <v>Klein</v>
      </c>
      <c r="H3035" s="59" t="str">
        <f>INDEX(tblGemProv[Provincie],MATCH(tblGem[[#This Row],[Plaats]],tblGemProv[Gemeentenaam],0))</f>
        <v>Gelderland</v>
      </c>
      <c r="I3035" s="68">
        <f>INDEX(tblGemProv[InwonerAantal],MATCH(tblGem[[#This Row],[Plaats]],tblGemProv[Gemeentenaam],0))</f>
        <v>24350</v>
      </c>
      <c r="J3035" s="69">
        <f>tblGem[[#This Row],[Aantal]]/INDEX($N$5:$N$16,MATCH(tblGem[[#This Row],[Prov]],$M$5:$M$16,0))*100000</f>
        <v>0.29124757354365294</v>
      </c>
      <c r="K3035" s="69">
        <f>tblGem[[#This Row],[Aantal]]/tblGem[[#This Row],[Inwoners]]*100000</f>
        <v>24.640657084188913</v>
      </c>
    </row>
    <row r="3036" spans="2:11" x14ac:dyDescent="0.3">
      <c r="B3036" s="63">
        <v>43917</v>
      </c>
      <c r="C3036" s="66" t="s">
        <v>186</v>
      </c>
      <c r="D3036" s="65">
        <v>54.3</v>
      </c>
      <c r="E3036" s="66">
        <v>13</v>
      </c>
      <c r="F3036" s="79">
        <f>tblGem[[#This Row],[Aantal]]-SUMIFS(tblGem[Aantal],tblGem[Datum],tblGem[[#This Row],[Datum]]-1,tblGem[Plaats],tblGem[[#This Row],[Plaats]])</f>
        <v>1</v>
      </c>
      <c r="G3036" s="59" t="str">
        <f>INDEX(tblGemProv[Grootte],MATCH(tblGem[[#This Row],[Plaats]],tblGemProv[Gemeentenaam],0))</f>
        <v>Klein</v>
      </c>
      <c r="H3036" s="59" t="str">
        <f>INDEX(tblGemProv[Provincie],MATCH(tblGem[[#This Row],[Plaats]],tblGemProv[Gemeentenaam],0))</f>
        <v>Limburg</v>
      </c>
      <c r="I3036" s="68">
        <f>INDEX(tblGemProv[InwonerAantal],MATCH(tblGem[[#This Row],[Plaats]],tblGemProv[Gemeentenaam],0))</f>
        <v>23697</v>
      </c>
      <c r="J3036" s="69">
        <f>tblGem[[#This Row],[Aantal]]/INDEX($N$5:$N$16,MATCH(tblGem[[#This Row],[Prov]],$M$5:$M$16,0))*100000</f>
        <v>1.1636254271847961</v>
      </c>
      <c r="K3036" s="69">
        <f>tblGem[[#This Row],[Aantal]]/tblGem[[#This Row],[Inwoners]]*100000</f>
        <v>54.859264885850529</v>
      </c>
    </row>
    <row r="3037" spans="2:11" x14ac:dyDescent="0.3">
      <c r="B3037" s="63">
        <v>43917</v>
      </c>
      <c r="C3037" s="66" t="s">
        <v>187</v>
      </c>
      <c r="D3037" s="65">
        <v>33.1</v>
      </c>
      <c r="E3037" s="66">
        <v>11</v>
      </c>
      <c r="F3037" s="79">
        <f>tblGem[[#This Row],[Aantal]]-SUMIFS(tblGem[Aantal],tblGem[Datum],tblGem[[#This Row],[Datum]]-1,tblGem[Plaats],tblGem[[#This Row],[Plaats]])</f>
        <v>3</v>
      </c>
      <c r="G3037" s="59" t="str">
        <f>INDEX(tblGemProv[Grootte],MATCH(tblGem[[#This Row],[Plaats]],tblGemProv[Gemeentenaam],0))</f>
        <v>Klein</v>
      </c>
      <c r="H3037" s="59" t="str">
        <f>INDEX(tblGemProv[Provincie],MATCH(tblGem[[#This Row],[Plaats]],tblGemProv[Gemeentenaam],0))</f>
        <v>Zuid-Holland</v>
      </c>
      <c r="I3037" s="68">
        <f>INDEX(tblGemProv[InwonerAantal],MATCH(tblGem[[#This Row],[Plaats]],tblGemProv[Gemeentenaam],0))</f>
        <v>32518</v>
      </c>
      <c r="J3037" s="69">
        <f>tblGem[[#This Row],[Aantal]]/INDEX($N$5:$N$16,MATCH(tblGem[[#This Row],[Prov]],$M$5:$M$16,0))*100000</f>
        <v>0.30169966621046018</v>
      </c>
      <c r="K3037" s="69">
        <f>tblGem[[#This Row],[Aantal]]/tblGem[[#This Row],[Inwoners]]*100000</f>
        <v>33.827418660434226</v>
      </c>
    </row>
    <row r="3038" spans="2:11" x14ac:dyDescent="0.3">
      <c r="B3038" s="63">
        <v>43917</v>
      </c>
      <c r="C3038" s="66" t="s">
        <v>188</v>
      </c>
      <c r="D3038" s="65">
        <v>103.7</v>
      </c>
      <c r="E3038" s="66">
        <v>126</v>
      </c>
      <c r="F3038" s="79">
        <f>tblGem[[#This Row],[Aantal]]-SUMIFS(tblGem[Aantal],tblGem[Datum],tblGem[[#This Row],[Datum]]-1,tblGem[Plaats],tblGem[[#This Row],[Plaats]])</f>
        <v>8</v>
      </c>
      <c r="G3038" s="59" t="str">
        <f>INDEX(tblGemProv[Grootte],MATCH(tblGem[[#This Row],[Plaats]],tblGemProv[Gemeentenaam],0))</f>
        <v>Groot</v>
      </c>
      <c r="H3038" s="59" t="str">
        <f>INDEX(tblGemProv[Provincie],MATCH(tblGem[[#This Row],[Plaats]],tblGemProv[Gemeentenaam],0))</f>
        <v>Limburg</v>
      </c>
      <c r="I3038" s="68">
        <f>INDEX(tblGemProv[InwonerAantal],MATCH(tblGem[[#This Row],[Plaats]],tblGemProv[Gemeentenaam],0))</f>
        <v>122723</v>
      </c>
      <c r="J3038" s="69">
        <f>tblGem[[#This Row],[Aantal]]/INDEX($N$5:$N$16,MATCH(tblGem[[#This Row],[Prov]],$M$5:$M$16,0))*100000</f>
        <v>11.278215678868026</v>
      </c>
      <c r="K3038" s="69">
        <f>tblGem[[#This Row],[Aantal]]/tblGem[[#This Row],[Inwoners]]*100000</f>
        <v>102.67024111209797</v>
      </c>
    </row>
    <row r="3039" spans="2:11" x14ac:dyDescent="0.3">
      <c r="B3039" s="63">
        <v>43917</v>
      </c>
      <c r="C3039" s="66" t="s">
        <v>189</v>
      </c>
      <c r="D3039" s="65">
        <v>17.7</v>
      </c>
      <c r="E3039" s="66">
        <v>8</v>
      </c>
      <c r="F3039" s="79">
        <f>tblGem[[#This Row],[Aantal]]-SUMIFS(tblGem[Aantal],tblGem[Datum],tblGem[[#This Row],[Datum]]-1,tblGem[Plaats],tblGem[[#This Row],[Plaats]])</f>
        <v>2</v>
      </c>
      <c r="G3039" s="59" t="str">
        <f>INDEX(tblGemProv[Grootte],MATCH(tblGem[[#This Row],[Plaats]],tblGemProv[Gemeentenaam],0))</f>
        <v>Klein</v>
      </c>
      <c r="H3039" s="59" t="str">
        <f>INDEX(tblGemProv[Provincie],MATCH(tblGem[[#This Row],[Plaats]],tblGemProv[Gemeentenaam],0))</f>
        <v>Noord-Holland</v>
      </c>
      <c r="I3039" s="68">
        <f>INDEX(tblGemProv[InwonerAantal],MATCH(tblGem[[#This Row],[Plaats]],tblGemProv[Gemeentenaam],0))</f>
        <v>44480</v>
      </c>
      <c r="J3039" s="69">
        <f>tblGem[[#This Row],[Aantal]]/INDEX($N$5:$N$16,MATCH(tblGem[[#This Row],[Prov]],$M$5:$M$16,0))*100000</f>
        <v>0.28256749301175271</v>
      </c>
      <c r="K3039" s="69">
        <f>tblGem[[#This Row],[Aantal]]/tblGem[[#This Row],[Inwoners]]*100000</f>
        <v>17.985611510791369</v>
      </c>
    </row>
    <row r="3040" spans="2:11" x14ac:dyDescent="0.3">
      <c r="B3040" s="63">
        <v>43917</v>
      </c>
      <c r="C3040" s="66" t="s">
        <v>190</v>
      </c>
      <c r="D3040" s="65">
        <v>42.5</v>
      </c>
      <c r="E3040" s="66">
        <v>8</v>
      </c>
      <c r="F3040" s="79">
        <f>tblGem[[#This Row],[Aantal]]-SUMIFS(tblGem[Aantal],tblGem[Datum],tblGem[[#This Row],[Datum]]-1,tblGem[Plaats],tblGem[[#This Row],[Plaats]])</f>
        <v>0</v>
      </c>
      <c r="G3040" s="59" t="str">
        <f>INDEX(tblGemProv[Grootte],MATCH(tblGem[[#This Row],[Plaats]],tblGemProv[Gemeentenaam],0))</f>
        <v>Klein</v>
      </c>
      <c r="H3040" s="59" t="str">
        <f>INDEX(tblGemProv[Provincie],MATCH(tblGem[[#This Row],[Plaats]],tblGemProv[Gemeentenaam],0))</f>
        <v>Limburg</v>
      </c>
      <c r="I3040" s="68">
        <f>INDEX(tblGemProv[InwonerAantal],MATCH(tblGem[[#This Row],[Plaats]],tblGemProv[Gemeentenaam],0))</f>
        <v>19039</v>
      </c>
      <c r="J3040" s="69">
        <f>tblGem[[#This Row],[Aantal]]/INDEX($N$5:$N$16,MATCH(tblGem[[#This Row],[Prov]],$M$5:$M$16,0))*100000</f>
        <v>0.71607718595987457</v>
      </c>
      <c r="K3040" s="69">
        <f>tblGem[[#This Row],[Aantal]]/tblGem[[#This Row],[Inwoners]]*100000</f>
        <v>42.019013603655658</v>
      </c>
    </row>
    <row r="3041" spans="2:11" x14ac:dyDescent="0.3">
      <c r="B3041" s="63">
        <v>43917</v>
      </c>
      <c r="C3041" s="66" t="s">
        <v>191</v>
      </c>
      <c r="D3041" s="65">
        <v>240.2</v>
      </c>
      <c r="E3041" s="66">
        <v>195</v>
      </c>
      <c r="F3041" s="79">
        <f>tblGem[[#This Row],[Aantal]]-SUMIFS(tblGem[Aantal],tblGem[Datum],tblGem[[#This Row],[Datum]]-1,tblGem[Plaats],tblGem[[#This Row],[Plaats]])</f>
        <v>27</v>
      </c>
      <c r="G3041" s="59" t="str">
        <f>INDEX(tblGemProv[Grootte],MATCH(tblGem[[#This Row],[Plaats]],tblGemProv[Gemeentenaam],0))</f>
        <v>Middelgroot</v>
      </c>
      <c r="H3041" s="59" t="str">
        <f>INDEX(tblGemProv[Provincie],MATCH(tblGem[[#This Row],[Plaats]],tblGemProv[Gemeentenaam],0))</f>
        <v>Noord-Brabant</v>
      </c>
      <c r="I3041" s="68">
        <f>INDEX(tblGemProv[InwonerAantal],MATCH(tblGem[[#This Row],[Plaats]],tblGemProv[Gemeentenaam],0))</f>
        <v>80148</v>
      </c>
      <c r="J3041" s="69">
        <f>tblGem[[#This Row],[Aantal]]/INDEX($N$5:$N$16,MATCH(tblGem[[#This Row],[Prov]],$M$5:$M$16,0))*100000</f>
        <v>7.7127350307678801</v>
      </c>
      <c r="K3041" s="69">
        <f>tblGem[[#This Row],[Aantal]]/tblGem[[#This Row],[Inwoners]]*100000</f>
        <v>243.2998951938913</v>
      </c>
    </row>
    <row r="3042" spans="2:11" x14ac:dyDescent="0.3">
      <c r="B3042" s="63">
        <v>43917</v>
      </c>
      <c r="C3042" s="66" t="s">
        <v>192</v>
      </c>
      <c r="D3042" s="65">
        <v>11.8</v>
      </c>
      <c r="E3042" s="66">
        <v>4</v>
      </c>
      <c r="F3042" s="79">
        <f>tblGem[[#This Row],[Aantal]]-SUMIFS(tblGem[Aantal],tblGem[Datum],tblGem[[#This Row],[Datum]]-1,tblGem[Plaats],tblGem[[#This Row],[Plaats]])</f>
        <v>1</v>
      </c>
      <c r="G3042" s="59" t="str">
        <f>INDEX(tblGemProv[Grootte],MATCH(tblGem[[#This Row],[Plaats]],tblGemProv[Gemeentenaam],0))</f>
        <v>Klein</v>
      </c>
      <c r="H3042" s="59" t="str">
        <f>INDEX(tblGemProv[Provincie],MATCH(tblGem[[#This Row],[Plaats]],tblGemProv[Gemeentenaam],0))</f>
        <v>Drenthe</v>
      </c>
      <c r="I3042" s="68">
        <f>INDEX(tblGemProv[InwonerAantal],MATCH(tblGem[[#This Row],[Plaats]],tblGemProv[Gemeentenaam],0))</f>
        <v>33410</v>
      </c>
      <c r="J3042" s="69">
        <f>tblGem[[#This Row],[Aantal]]/INDEX($N$5:$N$16,MATCH(tblGem[[#This Row],[Prov]],$M$5:$M$16,0))*100000</f>
        <v>0.8128429181060759</v>
      </c>
      <c r="K3042" s="69">
        <f>tblGem[[#This Row],[Aantal]]/tblGem[[#This Row],[Inwoners]]*100000</f>
        <v>11.972463334331039</v>
      </c>
    </row>
    <row r="3043" spans="2:11" x14ac:dyDescent="0.3">
      <c r="B3043" s="63">
        <v>43917</v>
      </c>
      <c r="C3043" s="66" t="s">
        <v>193</v>
      </c>
      <c r="D3043" s="65">
        <v>18.399999999999999</v>
      </c>
      <c r="E3043" s="66">
        <v>9</v>
      </c>
      <c r="F3043" s="79">
        <f>tblGem[[#This Row],[Aantal]]-SUMIFS(tblGem[Aantal],tblGem[Datum],tblGem[[#This Row],[Datum]]-1,tblGem[Plaats],tblGem[[#This Row],[Plaats]])</f>
        <v>1</v>
      </c>
      <c r="G3043" s="59" t="str">
        <f>INDEX(tblGemProv[Grootte],MATCH(tblGem[[#This Row],[Plaats]],tblGemProv[Gemeentenaam],0))</f>
        <v>Klein</v>
      </c>
      <c r="H3043" s="59" t="str">
        <f>INDEX(tblGemProv[Provincie],MATCH(tblGem[[#This Row],[Plaats]],tblGemProv[Gemeentenaam],0))</f>
        <v>Zeeland</v>
      </c>
      <c r="I3043" s="68">
        <f>INDEX(tblGemProv[InwonerAantal],MATCH(tblGem[[#This Row],[Plaats]],tblGemProv[Gemeentenaam],0))</f>
        <v>48303</v>
      </c>
      <c r="J3043" s="69">
        <f>tblGem[[#This Row],[Aantal]]/INDEX($N$5:$N$16,MATCH(tblGem[[#This Row],[Prov]],$M$5:$M$16,0))*100000</f>
        <v>2.3541474847241983</v>
      </c>
      <c r="K3043" s="69">
        <f>tblGem[[#This Row],[Aantal]]/tblGem[[#This Row],[Inwoners]]*100000</f>
        <v>18.63238308179616</v>
      </c>
    </row>
    <row r="3044" spans="2:11" x14ac:dyDescent="0.3">
      <c r="B3044" s="63">
        <v>43917</v>
      </c>
      <c r="C3044" s="66" t="s">
        <v>194</v>
      </c>
      <c r="D3044" s="65">
        <v>15.5</v>
      </c>
      <c r="E3044" s="66">
        <v>3</v>
      </c>
      <c r="F3044" s="79">
        <f>tblGem[[#This Row],[Aantal]]-SUMIFS(tblGem[Aantal],tblGem[Datum],tblGem[[#This Row],[Datum]]-1,tblGem[Plaats],tblGem[[#This Row],[Plaats]])</f>
        <v>1</v>
      </c>
      <c r="G3044" s="59" t="str">
        <f>INDEX(tblGemProv[Grootte],MATCH(tblGem[[#This Row],[Plaats]],tblGemProv[Gemeentenaam],0))</f>
        <v>Klein</v>
      </c>
      <c r="H3044" s="59" t="str">
        <f>INDEX(tblGemProv[Provincie],MATCH(tblGem[[#This Row],[Plaats]],tblGemProv[Gemeentenaam],0))</f>
        <v>Zuid-Holland</v>
      </c>
      <c r="I3044" s="68">
        <f>INDEX(tblGemProv[InwonerAantal],MATCH(tblGem[[#This Row],[Plaats]],tblGemProv[Gemeentenaam],0))</f>
        <v>19338</v>
      </c>
      <c r="J3044" s="69">
        <f>tblGem[[#This Row],[Aantal]]/INDEX($N$5:$N$16,MATCH(tblGem[[#This Row],[Prov]],$M$5:$M$16,0))*100000</f>
        <v>8.2281727148307338E-2</v>
      </c>
      <c r="K3044" s="69">
        <f>tblGem[[#This Row],[Aantal]]/tblGem[[#This Row],[Inwoners]]*100000</f>
        <v>15.513496742165684</v>
      </c>
    </row>
    <row r="3045" spans="2:11" x14ac:dyDescent="0.3">
      <c r="B3045" s="63">
        <v>43917</v>
      </c>
      <c r="C3045" s="66" t="s">
        <v>195</v>
      </c>
      <c r="D3045" s="65">
        <v>6</v>
      </c>
      <c r="E3045" s="66">
        <v>2</v>
      </c>
      <c r="F3045" s="79">
        <f>tblGem[[#This Row],[Aantal]]-SUMIFS(tblGem[Aantal],tblGem[Datum],tblGem[[#This Row],[Datum]]-1,tblGem[Plaats],tblGem[[#This Row],[Plaats]])</f>
        <v>0</v>
      </c>
      <c r="G3045" s="59" t="str">
        <f>INDEX(tblGemProv[Grootte],MATCH(tblGem[[#This Row],[Plaats]],tblGemProv[Gemeentenaam],0))</f>
        <v>Klein</v>
      </c>
      <c r="H3045" s="59" t="str">
        <f>INDEX(tblGemProv[Provincie],MATCH(tblGem[[#This Row],[Plaats]],tblGemProv[Gemeentenaam],0))</f>
        <v>Drenthe</v>
      </c>
      <c r="I3045" s="68">
        <f>INDEX(tblGemProv[InwonerAantal],MATCH(tblGem[[#This Row],[Plaats]],tblGemProv[Gemeentenaam],0))</f>
        <v>33172</v>
      </c>
      <c r="J3045" s="69">
        <f>tblGem[[#This Row],[Aantal]]/INDEX($N$5:$N$16,MATCH(tblGem[[#This Row],[Prov]],$M$5:$M$16,0))*100000</f>
        <v>0.40642145905303795</v>
      </c>
      <c r="K3045" s="69">
        <f>tblGem[[#This Row],[Aantal]]/tblGem[[#This Row],[Inwoners]]*100000</f>
        <v>6.0291812371879896</v>
      </c>
    </row>
    <row r="3046" spans="2:11" x14ac:dyDescent="0.3">
      <c r="B3046" s="63">
        <v>43917</v>
      </c>
      <c r="C3046" s="66" t="s">
        <v>196</v>
      </c>
      <c r="D3046" s="65">
        <v>8.1999999999999993</v>
      </c>
      <c r="E3046" s="66">
        <v>5</v>
      </c>
      <c r="F3046" s="79">
        <f>tblGem[[#This Row],[Aantal]]-SUMIFS(tblGem[Aantal],tblGem[Datum],tblGem[[#This Row],[Datum]]-1,tblGem[Plaats],tblGem[[#This Row],[Plaats]])</f>
        <v>0</v>
      </c>
      <c r="G3046" s="59" t="str">
        <f>INDEX(tblGemProv[Grootte],MATCH(tblGem[[#This Row],[Plaats]],tblGemProv[Gemeentenaam],0))</f>
        <v>Middelgroot</v>
      </c>
      <c r="H3046" s="59" t="str">
        <f>INDEX(tblGemProv[Provincie],MATCH(tblGem[[#This Row],[Plaats]],tblGemProv[Gemeentenaam],0))</f>
        <v>Groningen</v>
      </c>
      <c r="I3046" s="68">
        <f>INDEX(tblGemProv[InwonerAantal],MATCH(tblGem[[#This Row],[Plaats]],tblGemProv[Gemeentenaam],0))</f>
        <v>60951</v>
      </c>
      <c r="J3046" s="69">
        <f>tblGem[[#This Row],[Aantal]]/INDEX($N$5:$N$16,MATCH(tblGem[[#This Row],[Prov]],$M$5:$M$16,0))*100000</f>
        <v>0.85771679220781449</v>
      </c>
      <c r="K3046" s="69">
        <f>tblGem[[#This Row],[Aantal]]/tblGem[[#This Row],[Inwoners]]*100000</f>
        <v>8.2033108562615862</v>
      </c>
    </row>
    <row r="3047" spans="2:11" x14ac:dyDescent="0.3">
      <c r="B3047" s="63">
        <v>43917</v>
      </c>
      <c r="C3047" s="66" t="s">
        <v>197</v>
      </c>
      <c r="D3047" s="65">
        <v>64</v>
      </c>
      <c r="E3047" s="66">
        <v>7</v>
      </c>
      <c r="F3047" s="79">
        <f>tblGem[[#This Row],[Aantal]]-SUMIFS(tblGem[Aantal],tblGem[Datum],tblGem[[#This Row],[Datum]]-1,tblGem[Plaats],tblGem[[#This Row],[Plaats]])</f>
        <v>2</v>
      </c>
      <c r="G3047" s="59" t="str">
        <f>INDEX(tblGemProv[Grootte],MATCH(tblGem[[#This Row],[Plaats]],tblGemProv[Gemeentenaam],0))</f>
        <v>Klein</v>
      </c>
      <c r="H3047" s="59" t="str">
        <f>INDEX(tblGemProv[Provincie],MATCH(tblGem[[#This Row],[Plaats]],tblGemProv[Gemeentenaam],0))</f>
        <v>Noord-Brabant</v>
      </c>
      <c r="I3047" s="68">
        <f>INDEX(tblGemProv[InwonerAantal],MATCH(tblGem[[#This Row],[Plaats]],tblGemProv[Gemeentenaam],0))</f>
        <v>10831</v>
      </c>
      <c r="J3047" s="69">
        <f>tblGem[[#This Row],[Aantal]]/INDEX($N$5:$N$16,MATCH(tblGem[[#This Row],[Prov]],$M$5:$M$16,0))*100000</f>
        <v>0.27686741136089826</v>
      </c>
      <c r="K3047" s="69">
        <f>tblGem[[#This Row],[Aantal]]/tblGem[[#This Row],[Inwoners]]*100000</f>
        <v>64.629304773335804</v>
      </c>
    </row>
    <row r="3048" spans="2:11" x14ac:dyDescent="0.3">
      <c r="B3048" s="63">
        <v>43917</v>
      </c>
      <c r="C3048" s="66" t="s">
        <v>198</v>
      </c>
      <c r="D3048" s="65">
        <v>16.2</v>
      </c>
      <c r="E3048" s="66">
        <v>6</v>
      </c>
      <c r="F3048" s="79">
        <f>tblGem[[#This Row],[Aantal]]-SUMIFS(tblGem[Aantal],tblGem[Datum],tblGem[[#This Row],[Datum]]-1,tblGem[Plaats],tblGem[[#This Row],[Plaats]])</f>
        <v>1</v>
      </c>
      <c r="G3048" s="59" t="str">
        <f>INDEX(tblGemProv[Grootte],MATCH(tblGem[[#This Row],[Plaats]],tblGemProv[Gemeentenaam],0))</f>
        <v>Klein</v>
      </c>
      <c r="H3048" s="59" t="str">
        <f>INDEX(tblGemProv[Provincie],MATCH(tblGem[[#This Row],[Plaats]],tblGemProv[Gemeentenaam],0))</f>
        <v>Noord-Brabant</v>
      </c>
      <c r="I3048" s="68">
        <f>INDEX(tblGemProv[InwonerAantal],MATCH(tblGem[[#This Row],[Plaats]],tblGemProv[Gemeentenaam],0))</f>
        <v>36967</v>
      </c>
      <c r="J3048" s="69">
        <f>tblGem[[#This Row],[Aantal]]/INDEX($N$5:$N$16,MATCH(tblGem[[#This Row],[Prov]],$M$5:$M$16,0))*100000</f>
        <v>0.23731492402362706</v>
      </c>
      <c r="K3048" s="69">
        <f>tblGem[[#This Row],[Aantal]]/tblGem[[#This Row],[Inwoners]]*100000</f>
        <v>16.230692239023995</v>
      </c>
    </row>
    <row r="3049" spans="2:11" x14ac:dyDescent="0.3">
      <c r="B3049" s="63">
        <v>43917</v>
      </c>
      <c r="C3049" s="66" t="s">
        <v>199</v>
      </c>
      <c r="D3049" s="65">
        <v>38.700000000000003</v>
      </c>
      <c r="E3049" s="66">
        <v>17</v>
      </c>
      <c r="F3049" s="79">
        <f>tblGem[[#This Row],[Aantal]]-SUMIFS(tblGem[Aantal],tblGem[Datum],tblGem[[#This Row],[Datum]]-1,tblGem[Plaats],tblGem[[#This Row],[Plaats]])</f>
        <v>1</v>
      </c>
      <c r="G3049" s="59" t="str">
        <f>INDEX(tblGemProv[Grootte],MATCH(tblGem[[#This Row],[Plaats]],tblGemProv[Gemeentenaam],0))</f>
        <v>Klein</v>
      </c>
      <c r="H3049" s="59" t="str">
        <f>INDEX(tblGemProv[Provincie],MATCH(tblGem[[#This Row],[Plaats]],tblGemProv[Gemeentenaam],0))</f>
        <v>Zuid-Holland</v>
      </c>
      <c r="I3049" s="68">
        <f>INDEX(tblGemProv[InwonerAantal],MATCH(tblGem[[#This Row],[Plaats]],tblGemProv[Gemeentenaam],0))</f>
        <v>43846</v>
      </c>
      <c r="J3049" s="69">
        <f>tblGem[[#This Row],[Aantal]]/INDEX($N$5:$N$16,MATCH(tblGem[[#This Row],[Prov]],$M$5:$M$16,0))*100000</f>
        <v>0.46626312050707491</v>
      </c>
      <c r="K3049" s="69">
        <f>tblGem[[#This Row],[Aantal]]/tblGem[[#This Row],[Inwoners]]*100000</f>
        <v>38.772065866897776</v>
      </c>
    </row>
    <row r="3050" spans="2:11" x14ac:dyDescent="0.3">
      <c r="B3050" s="63">
        <v>43917</v>
      </c>
      <c r="C3050" s="66" t="s">
        <v>200</v>
      </c>
      <c r="D3050" s="65">
        <v>13.9</v>
      </c>
      <c r="E3050" s="66">
        <v>5</v>
      </c>
      <c r="F3050" s="79">
        <f>tblGem[[#This Row],[Aantal]]-SUMIFS(tblGem[Aantal],tblGem[Datum],tblGem[[#This Row],[Datum]]-1,tblGem[Plaats],tblGem[[#This Row],[Plaats]])</f>
        <v>1</v>
      </c>
      <c r="G3050" s="59" t="str">
        <f>INDEX(tblGemProv[Grootte],MATCH(tblGem[[#This Row],[Plaats]],tblGemProv[Gemeentenaam],0))</f>
        <v>Klein</v>
      </c>
      <c r="H3050" s="59" t="str">
        <f>INDEX(tblGemProv[Provincie],MATCH(tblGem[[#This Row],[Plaats]],tblGemProv[Gemeentenaam],0))</f>
        <v>Gelderland</v>
      </c>
      <c r="I3050" s="68">
        <f>INDEX(tblGemProv[InwonerAantal],MATCH(tblGem[[#This Row],[Plaats]],tblGemProv[Gemeentenaam],0))</f>
        <v>35627</v>
      </c>
      <c r="J3050" s="69">
        <f>tblGem[[#This Row],[Aantal]]/INDEX($N$5:$N$16,MATCH(tblGem[[#This Row],[Prov]],$M$5:$M$16,0))*100000</f>
        <v>0.24270631128637743</v>
      </c>
      <c r="K3050" s="69">
        <f>tblGem[[#This Row],[Aantal]]/tblGem[[#This Row],[Inwoners]]*100000</f>
        <v>14.034299828781544</v>
      </c>
    </row>
    <row r="3051" spans="2:11" x14ac:dyDescent="0.3">
      <c r="B3051" s="63">
        <v>43917</v>
      </c>
      <c r="C3051" s="66" t="s">
        <v>201</v>
      </c>
      <c r="D3051" s="65">
        <v>79</v>
      </c>
      <c r="E3051" s="66">
        <v>11</v>
      </c>
      <c r="F3051" s="79">
        <f>tblGem[[#This Row],[Aantal]]-SUMIFS(tblGem[Aantal],tblGem[Datum],tblGem[[#This Row],[Datum]]-1,tblGem[Plaats],tblGem[[#This Row],[Plaats]])</f>
        <v>2</v>
      </c>
      <c r="G3051" s="59" t="str">
        <f>INDEX(tblGemProv[Grootte],MATCH(tblGem[[#This Row],[Plaats]],tblGemProv[Gemeentenaam],0))</f>
        <v>Klein</v>
      </c>
      <c r="H3051" s="59" t="str">
        <f>INDEX(tblGemProv[Provincie],MATCH(tblGem[[#This Row],[Plaats]],tblGemProv[Gemeentenaam],0))</f>
        <v>Utrecht</v>
      </c>
      <c r="I3051" s="68">
        <f>INDEX(tblGemProv[InwonerAantal],MATCH(tblGem[[#This Row],[Plaats]],tblGemProv[Gemeentenaam],0))</f>
        <v>13879</v>
      </c>
      <c r="J3051" s="69">
        <f>tblGem[[#This Row],[Aantal]]/INDEX($N$5:$N$16,MATCH(tblGem[[#This Row],[Prov]],$M$5:$M$16,0))*100000</f>
        <v>0.82674567348957317</v>
      </c>
      <c r="K3051" s="69">
        <f>tblGem[[#This Row],[Aantal]]/tblGem[[#This Row],[Inwoners]]*100000</f>
        <v>79.256430578571937</v>
      </c>
    </row>
    <row r="3052" spans="2:11" x14ac:dyDescent="0.3">
      <c r="B3052" s="63">
        <v>43917</v>
      </c>
      <c r="C3052" s="66" t="s">
        <v>202</v>
      </c>
      <c r="D3052" s="65">
        <v>63.7</v>
      </c>
      <c r="E3052" s="66">
        <v>5</v>
      </c>
      <c r="F3052" s="79">
        <f>tblGem[[#This Row],[Aantal]]-SUMIFS(tblGem[Aantal],tblGem[Datum],tblGem[[#This Row],[Datum]]-1,tblGem[Plaats],tblGem[[#This Row],[Plaats]])</f>
        <v>0</v>
      </c>
      <c r="G3052" s="59" t="str">
        <f>INDEX(tblGemProv[Grootte],MATCH(tblGem[[#This Row],[Plaats]],tblGemProv[Gemeentenaam],0))</f>
        <v>Klein</v>
      </c>
      <c r="H3052" s="59" t="str">
        <f>INDEX(tblGemProv[Provincie],MATCH(tblGem[[#This Row],[Plaats]],tblGemProv[Gemeentenaam],0))</f>
        <v>Limburg</v>
      </c>
      <c r="I3052" s="68">
        <f>INDEX(tblGemProv[InwonerAantal],MATCH(tblGem[[#This Row],[Plaats]],tblGemProv[Gemeentenaam],0))</f>
        <v>7768</v>
      </c>
      <c r="J3052" s="69">
        <f>tblGem[[#This Row],[Aantal]]/INDEX($N$5:$N$16,MATCH(tblGem[[#This Row],[Prov]],$M$5:$M$16,0))*100000</f>
        <v>0.44754824122492165</v>
      </c>
      <c r="K3052" s="69">
        <f>tblGem[[#This Row],[Aantal]]/tblGem[[#This Row],[Inwoners]]*100000</f>
        <v>64.366632337796091</v>
      </c>
    </row>
    <row r="3053" spans="2:11" x14ac:dyDescent="0.3">
      <c r="B3053" s="63">
        <v>43917</v>
      </c>
      <c r="C3053" s="66" t="s">
        <v>203</v>
      </c>
      <c r="D3053" s="65">
        <v>65.7</v>
      </c>
      <c r="E3053" s="66">
        <v>16</v>
      </c>
      <c r="F3053" s="79">
        <f>tblGem[[#This Row],[Aantal]]-SUMIFS(tblGem[Aantal],tblGem[Datum],tblGem[[#This Row],[Datum]]-1,tblGem[Plaats],tblGem[[#This Row],[Plaats]])</f>
        <v>3</v>
      </c>
      <c r="G3053" s="59" t="str">
        <f>INDEX(tblGemProv[Grootte],MATCH(tblGem[[#This Row],[Plaats]],tblGemProv[Gemeentenaam],0))</f>
        <v>Klein</v>
      </c>
      <c r="H3053" s="59" t="str">
        <f>INDEX(tblGemProv[Provincie],MATCH(tblGem[[#This Row],[Plaats]],tblGemProv[Gemeentenaam],0))</f>
        <v>Gelderland</v>
      </c>
      <c r="I3053" s="68">
        <f>INDEX(tblGemProv[InwonerAantal],MATCH(tblGem[[#This Row],[Plaats]],tblGemProv[Gemeentenaam],0))</f>
        <v>23615</v>
      </c>
      <c r="J3053" s="69">
        <f>tblGem[[#This Row],[Aantal]]/INDEX($N$5:$N$16,MATCH(tblGem[[#This Row],[Prov]],$M$5:$M$16,0))*100000</f>
        <v>0.7766601961164078</v>
      </c>
      <c r="K3053" s="69">
        <f>tblGem[[#This Row],[Aantal]]/tblGem[[#This Row],[Inwoners]]*100000</f>
        <v>67.753546474698283</v>
      </c>
    </row>
    <row r="3054" spans="2:11" x14ac:dyDescent="0.3">
      <c r="B3054" s="63">
        <v>43917</v>
      </c>
      <c r="C3054" s="66" t="s">
        <v>204</v>
      </c>
      <c r="D3054" s="65">
        <v>123.4</v>
      </c>
      <c r="E3054" s="66">
        <v>21</v>
      </c>
      <c r="F3054" s="79">
        <f>tblGem[[#This Row],[Aantal]]-SUMIFS(tblGem[Aantal],tblGem[Datum],tblGem[[#This Row],[Datum]]-1,tblGem[Plaats],tblGem[[#This Row],[Plaats]])</f>
        <v>3</v>
      </c>
      <c r="G3054" s="59" t="str">
        <f>INDEX(tblGemProv[Grootte],MATCH(tblGem[[#This Row],[Plaats]],tblGemProv[Gemeentenaam],0))</f>
        <v>Klein</v>
      </c>
      <c r="H3054" s="59" t="str">
        <f>INDEX(tblGemProv[Provincie],MATCH(tblGem[[#This Row],[Plaats]],tblGemProv[Gemeentenaam],0))</f>
        <v>Limburg</v>
      </c>
      <c r="I3054" s="68">
        <f>INDEX(tblGemProv[InwonerAantal],MATCH(tblGem[[#This Row],[Plaats]],tblGemProv[Gemeentenaam],0))</f>
        <v>17038</v>
      </c>
      <c r="J3054" s="69">
        <f>tblGem[[#This Row],[Aantal]]/INDEX($N$5:$N$16,MATCH(tblGem[[#This Row],[Prov]],$M$5:$M$16,0))*100000</f>
        <v>1.8797026131446708</v>
      </c>
      <c r="K3054" s="69">
        <f>tblGem[[#This Row],[Aantal]]/tblGem[[#This Row],[Inwoners]]*100000</f>
        <v>123.25390304026294</v>
      </c>
    </row>
    <row r="3055" spans="2:11" x14ac:dyDescent="0.3">
      <c r="B3055" s="63">
        <v>43917</v>
      </c>
      <c r="C3055" s="66" t="s">
        <v>205</v>
      </c>
      <c r="D3055" s="65">
        <v>26.8</v>
      </c>
      <c r="E3055" s="66">
        <v>17</v>
      </c>
      <c r="F3055" s="79">
        <f>tblGem[[#This Row],[Aantal]]-SUMIFS(tblGem[Aantal],tblGem[Datum],tblGem[[#This Row],[Datum]]-1,tblGem[Plaats],tblGem[[#This Row],[Plaats]])</f>
        <v>2</v>
      </c>
      <c r="G3055" s="59" t="str">
        <f>INDEX(tblGemProv[Grootte],MATCH(tblGem[[#This Row],[Plaats]],tblGemProv[Gemeentenaam],0))</f>
        <v>Middelgroot</v>
      </c>
      <c r="H3055" s="59" t="str">
        <f>INDEX(tblGemProv[Provincie],MATCH(tblGem[[#This Row],[Plaats]],tblGemProv[Gemeentenaam],0))</f>
        <v>Utrecht</v>
      </c>
      <c r="I3055" s="68">
        <f>INDEX(tblGemProv[InwonerAantal],MATCH(tblGem[[#This Row],[Plaats]],tblGemProv[Gemeentenaam],0))</f>
        <v>62426</v>
      </c>
      <c r="J3055" s="69">
        <f>tblGem[[#This Row],[Aantal]]/INDEX($N$5:$N$16,MATCH(tblGem[[#This Row],[Prov]],$M$5:$M$16,0))*100000</f>
        <v>1.2776978590293404</v>
      </c>
      <c r="K3055" s="69">
        <f>tblGem[[#This Row],[Aantal]]/tblGem[[#This Row],[Inwoners]]*100000</f>
        <v>27.23224297568321</v>
      </c>
    </row>
    <row r="3056" spans="2:11" x14ac:dyDescent="0.3">
      <c r="B3056" s="63">
        <v>43917</v>
      </c>
      <c r="C3056" s="66" t="s">
        <v>206</v>
      </c>
      <c r="D3056" s="65">
        <v>24.3</v>
      </c>
      <c r="E3056" s="66">
        <v>7</v>
      </c>
      <c r="F3056" s="79">
        <f>tblGem[[#This Row],[Aantal]]-SUMIFS(tblGem[Aantal],tblGem[Datum],tblGem[[#This Row],[Datum]]-1,tblGem[Plaats],tblGem[[#This Row],[Plaats]])</f>
        <v>1</v>
      </c>
      <c r="G3056" s="59" t="str">
        <f>INDEX(tblGemProv[Grootte],MATCH(tblGem[[#This Row],[Plaats]],tblGemProv[Gemeentenaam],0))</f>
        <v>Klein</v>
      </c>
      <c r="H3056" s="59" t="str">
        <f>INDEX(tblGemProv[Provincie],MATCH(tblGem[[#This Row],[Plaats]],tblGemProv[Gemeentenaam],0))</f>
        <v>Zuid-Holland</v>
      </c>
      <c r="I3056" s="68">
        <f>INDEX(tblGemProv[InwonerAantal],MATCH(tblGem[[#This Row],[Plaats]],tblGemProv[Gemeentenaam],0))</f>
        <v>28269</v>
      </c>
      <c r="J3056" s="69">
        <f>tblGem[[#This Row],[Aantal]]/INDEX($N$5:$N$16,MATCH(tblGem[[#This Row],[Prov]],$M$5:$M$16,0))*100000</f>
        <v>0.19199069667938376</v>
      </c>
      <c r="K3056" s="69">
        <f>tblGem[[#This Row],[Aantal]]/tblGem[[#This Row],[Inwoners]]*100000</f>
        <v>24.762106901552936</v>
      </c>
    </row>
    <row r="3057" spans="2:11" x14ac:dyDescent="0.3">
      <c r="B3057" s="63">
        <v>43917</v>
      </c>
      <c r="C3057" s="66" t="s">
        <v>207</v>
      </c>
      <c r="D3057" s="65">
        <v>34.700000000000003</v>
      </c>
      <c r="E3057" s="66">
        <v>15</v>
      </c>
      <c r="F3057" s="79">
        <f>tblGem[[#This Row],[Aantal]]-SUMIFS(tblGem[Aantal],tblGem[Datum],tblGem[[#This Row],[Datum]]-1,tblGem[Plaats],tblGem[[#This Row],[Plaats]])</f>
        <v>3</v>
      </c>
      <c r="G3057" s="59" t="str">
        <f>INDEX(tblGemProv[Grootte],MATCH(tblGem[[#This Row],[Plaats]],tblGemProv[Gemeentenaam],0))</f>
        <v>Klein</v>
      </c>
      <c r="H3057" s="59" t="str">
        <f>INDEX(tblGemProv[Provincie],MATCH(tblGem[[#This Row],[Plaats]],tblGemProv[Gemeentenaam],0))</f>
        <v>Gelderland</v>
      </c>
      <c r="I3057" s="68">
        <f>INDEX(tblGemProv[InwonerAantal],MATCH(tblGem[[#This Row],[Plaats]],tblGemProv[Gemeentenaam],0))</f>
        <v>42307</v>
      </c>
      <c r="J3057" s="69">
        <f>tblGem[[#This Row],[Aantal]]/INDEX($N$5:$N$16,MATCH(tblGem[[#This Row],[Prov]],$M$5:$M$16,0))*100000</f>
        <v>0.72811893385913229</v>
      </c>
      <c r="K3057" s="69">
        <f>tblGem[[#This Row],[Aantal]]/tblGem[[#This Row],[Inwoners]]*100000</f>
        <v>35.455125629328478</v>
      </c>
    </row>
    <row r="3058" spans="2:11" x14ac:dyDescent="0.3">
      <c r="B3058" s="63">
        <v>43917</v>
      </c>
      <c r="C3058" s="66" t="s">
        <v>208</v>
      </c>
      <c r="D3058" s="65">
        <v>74.3</v>
      </c>
      <c r="E3058" s="66">
        <v>132</v>
      </c>
      <c r="F3058" s="79">
        <f>tblGem[[#This Row],[Aantal]]-SUMIFS(tblGem[Aantal],tblGem[Datum],tblGem[[#This Row],[Datum]]-1,tblGem[Plaats],tblGem[[#This Row],[Plaats]])</f>
        <v>10</v>
      </c>
      <c r="G3058" s="59" t="str">
        <f>INDEX(tblGemProv[Grootte],MATCH(tblGem[[#This Row],[Plaats]],tblGemProv[Gemeentenaam],0))</f>
        <v>Groot</v>
      </c>
      <c r="H3058" s="59" t="str">
        <f>INDEX(tblGemProv[Provincie],MATCH(tblGem[[#This Row],[Plaats]],tblGemProv[Gemeentenaam],0))</f>
        <v>Gelderland</v>
      </c>
      <c r="I3058" s="68">
        <f>INDEX(tblGemProv[InwonerAantal],MATCH(tblGem[[#This Row],[Plaats]],tblGemProv[Gemeentenaam],0))</f>
        <v>175948</v>
      </c>
      <c r="J3058" s="69">
        <f>tblGem[[#This Row],[Aantal]]/INDEX($N$5:$N$16,MATCH(tblGem[[#This Row],[Prov]],$M$5:$M$16,0))*100000</f>
        <v>6.407446617960364</v>
      </c>
      <c r="K3058" s="69">
        <f>tblGem[[#This Row],[Aantal]]/tblGem[[#This Row],[Inwoners]]*100000</f>
        <v>75.02216563984814</v>
      </c>
    </row>
    <row r="3059" spans="2:11" x14ac:dyDescent="0.3">
      <c r="B3059" s="63">
        <v>43917</v>
      </c>
      <c r="C3059" s="66" t="s">
        <v>209</v>
      </c>
      <c r="D3059" s="65">
        <v>32.799999999999997</v>
      </c>
      <c r="E3059" s="66">
        <v>28</v>
      </c>
      <c r="F3059" s="79">
        <f>tblGem[[#This Row],[Aantal]]-SUMIFS(tblGem[Aantal],tblGem[Datum],tblGem[[#This Row],[Datum]]-1,tblGem[Plaats],tblGem[[#This Row],[Plaats]])</f>
        <v>5</v>
      </c>
      <c r="G3059" s="59" t="str">
        <f>INDEX(tblGemProv[Grootte],MATCH(tblGem[[#This Row],[Plaats]],tblGemProv[Gemeentenaam],0))</f>
        <v>Middelgroot</v>
      </c>
      <c r="H3059" s="59" t="str">
        <f>INDEX(tblGemProv[Provincie],MATCH(tblGem[[#This Row],[Plaats]],tblGemProv[Gemeentenaam],0))</f>
        <v>Zuid-Holland</v>
      </c>
      <c r="I3059" s="68">
        <f>INDEX(tblGemProv[InwonerAantal],MATCH(tblGem[[#This Row],[Plaats]],tblGemProv[Gemeentenaam],0))</f>
        <v>84588</v>
      </c>
      <c r="J3059" s="69">
        <f>tblGem[[#This Row],[Aantal]]/INDEX($N$5:$N$16,MATCH(tblGem[[#This Row],[Prov]],$M$5:$M$16,0))*100000</f>
        <v>0.76796278671753504</v>
      </c>
      <c r="K3059" s="69">
        <f>tblGem[[#This Row],[Aantal]]/tblGem[[#This Row],[Inwoners]]*100000</f>
        <v>33.101621979476995</v>
      </c>
    </row>
    <row r="3060" spans="2:11" x14ac:dyDescent="0.3">
      <c r="B3060" s="63">
        <v>43917</v>
      </c>
      <c r="C3060" s="66" t="s">
        <v>210</v>
      </c>
      <c r="D3060" s="65">
        <v>8.8000000000000007</v>
      </c>
      <c r="E3060" s="66">
        <v>4</v>
      </c>
      <c r="F3060" s="79">
        <f>tblGem[[#This Row],[Aantal]]-SUMIFS(tblGem[Aantal],tblGem[Datum],tblGem[[#This Row],[Datum]]-1,tblGem[Plaats],tblGem[[#This Row],[Plaats]])</f>
        <v>1</v>
      </c>
      <c r="G3060" s="59" t="str">
        <f>INDEX(tblGemProv[Grootte],MATCH(tblGem[[#This Row],[Plaats]],tblGemProv[Gemeentenaam],0))</f>
        <v>Klein</v>
      </c>
      <c r="H3060" s="59" t="str">
        <f>INDEX(tblGemProv[Provincie],MATCH(tblGem[[#This Row],[Plaats]],tblGemProv[Gemeentenaam],0))</f>
        <v>Friesland</v>
      </c>
      <c r="I3060" s="68">
        <f>INDEX(tblGemProv[InwonerAantal],MATCH(tblGem[[#This Row],[Plaats]],tblGemProv[Gemeentenaam],0))</f>
        <v>45287</v>
      </c>
      <c r="J3060" s="69">
        <f>tblGem[[#This Row],[Aantal]]/INDEX($N$5:$N$16,MATCH(tblGem[[#This Row],[Prov]],$M$5:$M$16,0))*100000</f>
        <v>0.61798204144187574</v>
      </c>
      <c r="K3060" s="69">
        <f>tblGem[[#This Row],[Aantal]]/tblGem[[#This Row],[Inwoners]]*100000</f>
        <v>8.8325568043809479</v>
      </c>
    </row>
    <row r="3061" spans="2:11" x14ac:dyDescent="0.3">
      <c r="B3061" s="63">
        <v>43917</v>
      </c>
      <c r="C3061" s="66" t="s">
        <v>211</v>
      </c>
      <c r="D3061" s="65">
        <v>27</v>
      </c>
      <c r="E3061" s="66">
        <v>2</v>
      </c>
      <c r="F3061" s="79">
        <f>tblGem[[#This Row],[Aantal]]-SUMIFS(tblGem[Aantal],tblGem[Datum],tblGem[[#This Row],[Datum]]-1,tblGem[Plaats],tblGem[[#This Row],[Plaats]])</f>
        <v>0</v>
      </c>
      <c r="G3061" s="59" t="str">
        <f>INDEX(tblGemProv[Grootte],MATCH(tblGem[[#This Row],[Plaats]],tblGemProv[Gemeentenaam],0))</f>
        <v>Klein</v>
      </c>
      <c r="H3061" s="59" t="str">
        <f>INDEX(tblGemProv[Provincie],MATCH(tblGem[[#This Row],[Plaats]],tblGemProv[Gemeentenaam],0))</f>
        <v>Zeeland</v>
      </c>
      <c r="I3061" s="68">
        <f>INDEX(tblGemProv[InwonerAantal],MATCH(tblGem[[#This Row],[Plaats]],tblGemProv[Gemeentenaam],0))</f>
        <v>7314</v>
      </c>
      <c r="J3061" s="69">
        <f>tblGem[[#This Row],[Aantal]]/INDEX($N$5:$N$16,MATCH(tblGem[[#This Row],[Prov]],$M$5:$M$16,0))*100000</f>
        <v>0.52314388549426627</v>
      </c>
      <c r="K3061" s="69">
        <f>tblGem[[#This Row],[Aantal]]/tblGem[[#This Row],[Inwoners]]*100000</f>
        <v>27.344818156959256</v>
      </c>
    </row>
    <row r="3062" spans="2:11" x14ac:dyDescent="0.3">
      <c r="B3062" s="63">
        <v>43917</v>
      </c>
      <c r="C3062" s="66" t="s">
        <v>212</v>
      </c>
      <c r="D3062" s="65">
        <v>9.6</v>
      </c>
      <c r="E3062" s="66">
        <v>3</v>
      </c>
      <c r="F3062" s="79">
        <f>tblGem[[#This Row],[Aantal]]-SUMIFS(tblGem[Aantal],tblGem[Datum],tblGem[[#This Row],[Datum]]-1,tblGem[Plaats],tblGem[[#This Row],[Plaats]])</f>
        <v>0</v>
      </c>
      <c r="G3062" s="59" t="str">
        <f>INDEX(tblGemProv[Grootte],MATCH(tblGem[[#This Row],[Plaats]],tblGemProv[Gemeentenaam],0))</f>
        <v>Klein</v>
      </c>
      <c r="H3062" s="59" t="str">
        <f>INDEX(tblGemProv[Provincie],MATCH(tblGem[[#This Row],[Plaats]],tblGemProv[Gemeentenaam],0))</f>
        <v>Drenthe</v>
      </c>
      <c r="I3062" s="68">
        <f>INDEX(tblGemProv[InwonerAantal],MATCH(tblGem[[#This Row],[Plaats]],tblGemProv[Gemeentenaam],0))</f>
        <v>32370</v>
      </c>
      <c r="J3062" s="69">
        <f>tblGem[[#This Row],[Aantal]]/INDEX($N$5:$N$16,MATCH(tblGem[[#This Row],[Prov]],$M$5:$M$16,0))*100000</f>
        <v>0.60963218857955703</v>
      </c>
      <c r="K3062" s="69">
        <f>tblGem[[#This Row],[Aantal]]/tblGem[[#This Row],[Inwoners]]*100000</f>
        <v>9.2678405931417984</v>
      </c>
    </row>
    <row r="3063" spans="2:11" x14ac:dyDescent="0.3">
      <c r="B3063" s="63">
        <v>43917</v>
      </c>
      <c r="C3063" s="66" t="s">
        <v>213</v>
      </c>
      <c r="D3063" s="65">
        <v>21.2</v>
      </c>
      <c r="E3063" s="66">
        <v>10</v>
      </c>
      <c r="F3063" s="79">
        <f>tblGem[[#This Row],[Aantal]]-SUMIFS(tblGem[Aantal],tblGem[Datum],tblGem[[#This Row],[Datum]]-1,tblGem[Plaats],tblGem[[#This Row],[Plaats]])</f>
        <v>2</v>
      </c>
      <c r="G3063" s="59" t="str">
        <f>INDEX(tblGemProv[Grootte],MATCH(tblGem[[#This Row],[Plaats]],tblGemProv[Gemeentenaam],0))</f>
        <v>Klein</v>
      </c>
      <c r="H3063" s="59" t="str">
        <f>INDEX(tblGemProv[Provincie],MATCH(tblGem[[#This Row],[Plaats]],tblGemProv[Gemeentenaam],0))</f>
        <v>Flevoland</v>
      </c>
      <c r="I3063" s="68">
        <f>INDEX(tblGemProv[InwonerAantal],MATCH(tblGem[[#This Row],[Plaats]],tblGemProv[Gemeentenaam],0))</f>
        <v>46625</v>
      </c>
      <c r="J3063" s="69">
        <f>tblGem[[#This Row],[Aantal]]/INDEX($N$5:$N$16,MATCH(tblGem[[#This Row],[Prov]],$M$5:$M$16,0))*100000</f>
        <v>2.4291301285009839</v>
      </c>
      <c r="K3063" s="69">
        <f>tblGem[[#This Row],[Aantal]]/tblGem[[#This Row],[Inwoners]]*100000</f>
        <v>21.447721179624665</v>
      </c>
    </row>
    <row r="3064" spans="2:11" x14ac:dyDescent="0.3">
      <c r="B3064" s="63">
        <v>43917</v>
      </c>
      <c r="C3064" s="66" t="s">
        <v>214</v>
      </c>
      <c r="D3064" s="65">
        <v>23</v>
      </c>
      <c r="E3064" s="66">
        <v>10</v>
      </c>
      <c r="F3064" s="79">
        <f>tblGem[[#This Row],[Aantal]]-SUMIFS(tblGem[Aantal],tblGem[Datum],tblGem[[#This Row],[Datum]]-1,tblGem[Plaats],tblGem[[#This Row],[Plaats]])</f>
        <v>2</v>
      </c>
      <c r="G3064" s="59" t="str">
        <f>INDEX(tblGemProv[Grootte],MATCH(tblGem[[#This Row],[Plaats]],tblGemProv[Gemeentenaam],0))</f>
        <v>Klein</v>
      </c>
      <c r="H3064" s="59" t="str">
        <f>INDEX(tblGemProv[Provincie],MATCH(tblGem[[#This Row],[Plaats]],tblGemProv[Gemeentenaam],0))</f>
        <v>Zuid-Holland</v>
      </c>
      <c r="I3064" s="68">
        <f>INDEX(tblGemProv[InwonerAantal],MATCH(tblGem[[#This Row],[Plaats]],tblGemProv[Gemeentenaam],0))</f>
        <v>42661</v>
      </c>
      <c r="J3064" s="69">
        <f>tblGem[[#This Row],[Aantal]]/INDEX($N$5:$N$16,MATCH(tblGem[[#This Row],[Prov]],$M$5:$M$16,0))*100000</f>
        <v>0.27427242382769107</v>
      </c>
      <c r="K3064" s="69">
        <f>tblGem[[#This Row],[Aantal]]/tblGem[[#This Row],[Inwoners]]*100000</f>
        <v>23.44061320644148</v>
      </c>
    </row>
    <row r="3065" spans="2:11" x14ac:dyDescent="0.3">
      <c r="B3065" s="63">
        <v>43917</v>
      </c>
      <c r="C3065" s="66" t="s">
        <v>215</v>
      </c>
      <c r="D3065" s="65">
        <v>47.1</v>
      </c>
      <c r="E3065" s="66">
        <v>11</v>
      </c>
      <c r="F3065" s="79">
        <f>tblGem[[#This Row],[Aantal]]-SUMIFS(tblGem[Aantal],tblGem[Datum],tblGem[[#This Row],[Datum]]-1,tblGem[Plaats],tblGem[[#This Row],[Plaats]])</f>
        <v>1</v>
      </c>
      <c r="G3065" s="59" t="str">
        <f>INDEX(tblGemProv[Grootte],MATCH(tblGem[[#This Row],[Plaats]],tblGemProv[Gemeentenaam],0))</f>
        <v>Klein</v>
      </c>
      <c r="H3065" s="59" t="str">
        <f>INDEX(tblGemProv[Provincie],MATCH(tblGem[[#This Row],[Plaats]],tblGemProv[Gemeentenaam],0))</f>
        <v>Noord-Brabant</v>
      </c>
      <c r="I3065" s="68">
        <f>INDEX(tblGemProv[InwonerAantal],MATCH(tblGem[[#This Row],[Plaats]],tblGemProv[Gemeentenaam],0))</f>
        <v>23019</v>
      </c>
      <c r="J3065" s="69">
        <f>tblGem[[#This Row],[Aantal]]/INDEX($N$5:$N$16,MATCH(tblGem[[#This Row],[Prov]],$M$5:$M$16,0))*100000</f>
        <v>0.43507736070998299</v>
      </c>
      <c r="K3065" s="69">
        <f>tblGem[[#This Row],[Aantal]]/tblGem[[#This Row],[Inwoners]]*100000</f>
        <v>47.786611060428342</v>
      </c>
    </row>
    <row r="3066" spans="2:11" x14ac:dyDescent="0.3">
      <c r="B3066" s="63">
        <v>43917</v>
      </c>
      <c r="C3066" s="66" t="s">
        <v>216</v>
      </c>
      <c r="D3066" s="65">
        <v>140.1</v>
      </c>
      <c r="E3066" s="66">
        <v>39</v>
      </c>
      <c r="F3066" s="79">
        <f>tblGem[[#This Row],[Aantal]]-SUMIFS(tblGem[Aantal],tblGem[Datum],tblGem[[#This Row],[Datum]]-1,tblGem[Plaats],tblGem[[#This Row],[Plaats]])</f>
        <v>8</v>
      </c>
      <c r="G3066" s="59" t="str">
        <f>INDEX(tblGemProv[Grootte],MATCH(tblGem[[#This Row],[Plaats]],tblGemProv[Gemeentenaam],0))</f>
        <v>Klein</v>
      </c>
      <c r="H3066" s="59" t="str">
        <f>INDEX(tblGemProv[Provincie],MATCH(tblGem[[#This Row],[Plaats]],tblGemProv[Gemeentenaam],0))</f>
        <v>Gelderland</v>
      </c>
      <c r="I3066" s="68">
        <f>INDEX(tblGemProv[InwonerAantal],MATCH(tblGem[[#This Row],[Plaats]],tblGemProv[Gemeentenaam],0))</f>
        <v>27114</v>
      </c>
      <c r="J3066" s="69">
        <f>tblGem[[#This Row],[Aantal]]/INDEX($N$5:$N$16,MATCH(tblGem[[#This Row],[Prov]],$M$5:$M$16,0))*100000</f>
        <v>1.893109228033744</v>
      </c>
      <c r="K3066" s="69">
        <f>tblGem[[#This Row],[Aantal]]/tblGem[[#This Row],[Inwoners]]*100000</f>
        <v>143.83713210887365</v>
      </c>
    </row>
    <row r="3067" spans="2:11" x14ac:dyDescent="0.3">
      <c r="B3067" s="63">
        <v>43917</v>
      </c>
      <c r="C3067" s="66" t="s">
        <v>217</v>
      </c>
      <c r="D3067" s="65">
        <v>48.3</v>
      </c>
      <c r="E3067" s="66">
        <v>12</v>
      </c>
      <c r="F3067" s="79">
        <f>tblGem[[#This Row],[Aantal]]-SUMIFS(tblGem[Aantal],tblGem[Datum],tblGem[[#This Row],[Datum]]-1,tblGem[Plaats],tblGem[[#This Row],[Plaats]])</f>
        <v>3</v>
      </c>
      <c r="G3067" s="59" t="str">
        <f>INDEX(tblGemProv[Grootte],MATCH(tblGem[[#This Row],[Plaats]],tblGemProv[Gemeentenaam],0))</f>
        <v>Klein</v>
      </c>
      <c r="H3067" s="59" t="str">
        <f>INDEX(tblGemProv[Provincie],MATCH(tblGem[[#This Row],[Plaats]],tblGemProv[Gemeentenaam],0))</f>
        <v>Zuid-Holland</v>
      </c>
      <c r="I3067" s="68">
        <f>INDEX(tblGemProv[InwonerAantal],MATCH(tblGem[[#This Row],[Plaats]],tblGemProv[Gemeentenaam],0))</f>
        <v>23887</v>
      </c>
      <c r="J3067" s="69">
        <f>tblGem[[#This Row],[Aantal]]/INDEX($N$5:$N$16,MATCH(tblGem[[#This Row],[Prov]],$M$5:$M$16,0))*100000</f>
        <v>0.32912690859322935</v>
      </c>
      <c r="K3067" s="69">
        <f>tblGem[[#This Row],[Aantal]]/tblGem[[#This Row],[Inwoners]]*100000</f>
        <v>50.236530330305193</v>
      </c>
    </row>
    <row r="3068" spans="2:11" x14ac:dyDescent="0.3">
      <c r="B3068" s="63">
        <v>43917</v>
      </c>
      <c r="C3068" s="66" t="s">
        <v>218</v>
      </c>
      <c r="D3068" s="65">
        <v>53.4</v>
      </c>
      <c r="E3068" s="66">
        <v>10</v>
      </c>
      <c r="F3068" s="79">
        <f>tblGem[[#This Row],[Aantal]]-SUMIFS(tblGem[Aantal],tblGem[Datum],tblGem[[#This Row],[Datum]]-1,tblGem[Plaats],tblGem[[#This Row],[Plaats]])</f>
        <v>2</v>
      </c>
      <c r="G3068" s="59" t="str">
        <f>INDEX(tblGemProv[Grootte],MATCH(tblGem[[#This Row],[Plaats]],tblGemProv[Gemeentenaam],0))</f>
        <v>Klein</v>
      </c>
      <c r="H3068" s="59" t="str">
        <f>INDEX(tblGemProv[Provincie],MATCH(tblGem[[#This Row],[Plaats]],tblGemProv[Gemeentenaam],0))</f>
        <v>Noord-Brabant</v>
      </c>
      <c r="I3068" s="68">
        <f>INDEX(tblGemProv[InwonerAantal],MATCH(tblGem[[#This Row],[Plaats]],tblGemProv[Gemeentenaam],0))</f>
        <v>18558</v>
      </c>
      <c r="J3068" s="69">
        <f>tblGem[[#This Row],[Aantal]]/INDEX($N$5:$N$16,MATCH(tblGem[[#This Row],[Prov]],$M$5:$M$16,0))*100000</f>
        <v>0.3955248733727118</v>
      </c>
      <c r="K3068" s="69">
        <f>tblGem[[#This Row],[Aantal]]/tblGem[[#This Row],[Inwoners]]*100000</f>
        <v>53.885116930703738</v>
      </c>
    </row>
    <row r="3069" spans="2:11" x14ac:dyDescent="0.3">
      <c r="B3069" s="63">
        <v>43917</v>
      </c>
      <c r="C3069" s="66" t="s">
        <v>219</v>
      </c>
      <c r="D3069" s="65">
        <v>87.6</v>
      </c>
      <c r="E3069" s="66">
        <v>23</v>
      </c>
      <c r="F3069" s="79">
        <f>tblGem[[#This Row],[Aantal]]-SUMIFS(tblGem[Aantal],tblGem[Datum],tblGem[[#This Row],[Datum]]-1,tblGem[Plaats],tblGem[[#This Row],[Plaats]])</f>
        <v>2</v>
      </c>
      <c r="G3069" s="59" t="str">
        <f>INDEX(tblGemProv[Grootte],MATCH(tblGem[[#This Row],[Plaats]],tblGemProv[Gemeentenaam],0))</f>
        <v>Klein</v>
      </c>
      <c r="H3069" s="59" t="str">
        <f>INDEX(tblGemProv[Provincie],MATCH(tblGem[[#This Row],[Plaats]],tblGemProv[Gemeentenaam],0))</f>
        <v>Noord-Brabant</v>
      </c>
      <c r="I3069" s="68">
        <f>INDEX(tblGemProv[InwonerAantal],MATCH(tblGem[[#This Row],[Plaats]],tblGemProv[Gemeentenaam],0))</f>
        <v>26132</v>
      </c>
      <c r="J3069" s="69">
        <f>tblGem[[#This Row],[Aantal]]/INDEX($N$5:$N$16,MATCH(tblGem[[#This Row],[Prov]],$M$5:$M$16,0))*100000</f>
        <v>0.9097072087572371</v>
      </c>
      <c r="K3069" s="69">
        <f>tblGem[[#This Row],[Aantal]]/tblGem[[#This Row],[Inwoners]]*100000</f>
        <v>88.01469462727691</v>
      </c>
    </row>
    <row r="3070" spans="2:11" x14ac:dyDescent="0.3">
      <c r="B3070" s="63">
        <v>43917</v>
      </c>
      <c r="C3070" s="66" t="s">
        <v>220</v>
      </c>
      <c r="D3070" s="65">
        <v>0</v>
      </c>
      <c r="E3070" s="66">
        <v>0</v>
      </c>
      <c r="F3070" s="79">
        <f>tblGem[[#This Row],[Aantal]]-SUMIFS(tblGem[Aantal],tblGem[Datum],tblGem[[#This Row],[Datum]]-1,tblGem[Plaats],tblGem[[#This Row],[Plaats]])</f>
        <v>0</v>
      </c>
      <c r="G3070" s="59" t="str">
        <f>INDEX(tblGemProv[Grootte],MATCH(tblGem[[#This Row],[Plaats]],tblGemProv[Gemeentenaam],0))</f>
        <v>Klein</v>
      </c>
      <c r="H3070" s="59" t="str">
        <f>INDEX(tblGemProv[Provincie],MATCH(tblGem[[#This Row],[Plaats]],tblGemProv[Gemeentenaam],0))</f>
        <v>Groningen</v>
      </c>
      <c r="I3070" s="68">
        <f>INDEX(tblGemProv[InwonerAantal],MATCH(tblGem[[#This Row],[Plaats]],tblGemProv[Gemeentenaam],0))</f>
        <v>38075</v>
      </c>
      <c r="J3070" s="69">
        <f>tblGem[[#This Row],[Aantal]]/INDEX($N$5:$N$16,MATCH(tblGem[[#This Row],[Prov]],$M$5:$M$16,0))*100000</f>
        <v>0</v>
      </c>
      <c r="K3070" s="69">
        <f>tblGem[[#This Row],[Aantal]]/tblGem[[#This Row],[Inwoners]]*100000</f>
        <v>0</v>
      </c>
    </row>
    <row r="3071" spans="2:11" x14ac:dyDescent="0.3">
      <c r="B3071" s="63">
        <v>43917</v>
      </c>
      <c r="C3071" s="66" t="s">
        <v>221</v>
      </c>
      <c r="D3071" s="65">
        <v>80.400000000000006</v>
      </c>
      <c r="E3071" s="66">
        <v>19</v>
      </c>
      <c r="F3071" s="79">
        <f>tblGem[[#This Row],[Aantal]]-SUMIFS(tblGem[Aantal],tblGem[Datum],tblGem[[#This Row],[Datum]]-1,tblGem[Plaats],tblGem[[#This Row],[Plaats]])</f>
        <v>3</v>
      </c>
      <c r="G3071" s="59" t="str">
        <f>INDEX(tblGemProv[Grootte],MATCH(tblGem[[#This Row],[Plaats]],tblGemProv[Gemeentenaam],0))</f>
        <v>Klein</v>
      </c>
      <c r="H3071" s="59" t="str">
        <f>INDEX(tblGemProv[Provincie],MATCH(tblGem[[#This Row],[Plaats]],tblGemProv[Gemeentenaam],0))</f>
        <v>Gelderland</v>
      </c>
      <c r="I3071" s="68">
        <f>INDEX(tblGemProv[InwonerAantal],MATCH(tblGem[[#This Row],[Plaats]],tblGemProv[Gemeentenaam],0))</f>
        <v>23504</v>
      </c>
      <c r="J3071" s="69">
        <f>tblGem[[#This Row],[Aantal]]/INDEX($N$5:$N$16,MATCH(tblGem[[#This Row],[Prov]],$M$5:$M$16,0))*100000</f>
        <v>0.92228398288823421</v>
      </c>
      <c r="K3071" s="69">
        <f>tblGem[[#This Row],[Aantal]]/tblGem[[#This Row],[Inwoners]]*100000</f>
        <v>80.837304288631728</v>
      </c>
    </row>
    <row r="3072" spans="2:11" x14ac:dyDescent="0.3">
      <c r="B3072" s="63">
        <v>43917</v>
      </c>
      <c r="C3072" s="66" t="s">
        <v>222</v>
      </c>
      <c r="D3072" s="65">
        <v>53.4</v>
      </c>
      <c r="E3072" s="66">
        <v>17</v>
      </c>
      <c r="F3072" s="79">
        <f>tblGem[[#This Row],[Aantal]]-SUMIFS(tblGem[Aantal],tblGem[Datum],tblGem[[#This Row],[Datum]]-1,tblGem[Plaats],tblGem[[#This Row],[Plaats]])</f>
        <v>2</v>
      </c>
      <c r="G3072" s="59" t="str">
        <f>INDEX(tblGemProv[Grootte],MATCH(tblGem[[#This Row],[Plaats]],tblGemProv[Gemeentenaam],0))</f>
        <v>Klein</v>
      </c>
      <c r="H3072" s="59" t="str">
        <f>INDEX(tblGemProv[Provincie],MATCH(tblGem[[#This Row],[Plaats]],tblGemProv[Gemeentenaam],0))</f>
        <v>Overijssel</v>
      </c>
      <c r="I3072" s="68">
        <f>INDEX(tblGemProv[InwonerAantal],MATCH(tblGem[[#This Row],[Plaats]],tblGemProv[Gemeentenaam],0))</f>
        <v>31915</v>
      </c>
      <c r="J3072" s="69">
        <f>tblGem[[#This Row],[Aantal]]/INDEX($N$5:$N$16,MATCH(tblGem[[#This Row],[Prov]],$M$5:$M$16,0))*100000</f>
        <v>1.476333932840701</v>
      </c>
      <c r="K3072" s="69">
        <f>tblGem[[#This Row],[Aantal]]/tblGem[[#This Row],[Inwoners]]*100000</f>
        <v>53.266489111702967</v>
      </c>
    </row>
    <row r="3073" spans="2:11" x14ac:dyDescent="0.3">
      <c r="B3073" s="63">
        <v>43917</v>
      </c>
      <c r="C3073" s="66" t="s">
        <v>223</v>
      </c>
      <c r="D3073" s="65">
        <v>32.9</v>
      </c>
      <c r="E3073" s="66">
        <v>6</v>
      </c>
      <c r="F3073" s="79">
        <f>tblGem[[#This Row],[Aantal]]-SUMIFS(tblGem[Aantal],tblGem[Datum],tblGem[[#This Row],[Datum]]-1,tblGem[Plaats],tblGem[[#This Row],[Plaats]])</f>
        <v>0</v>
      </c>
      <c r="G3073" s="59" t="str">
        <f>INDEX(tblGemProv[Grootte],MATCH(tblGem[[#This Row],[Plaats]],tblGemProv[Gemeentenaam],0))</f>
        <v>Klein</v>
      </c>
      <c r="H3073" s="59" t="str">
        <f>INDEX(tblGemProv[Provincie],MATCH(tblGem[[#This Row],[Plaats]],tblGemProv[Gemeentenaam],0))</f>
        <v>Overijssel</v>
      </c>
      <c r="I3073" s="68">
        <f>INDEX(tblGemProv[InwonerAantal],MATCH(tblGem[[#This Row],[Plaats]],tblGemProv[Gemeentenaam],0))</f>
        <v>18023</v>
      </c>
      <c r="J3073" s="69">
        <f>tblGem[[#This Row],[Aantal]]/INDEX($N$5:$N$16,MATCH(tblGem[[#This Row],[Prov]],$M$5:$M$16,0))*100000</f>
        <v>0.52105903512024743</v>
      </c>
      <c r="K3073" s="69">
        <f>tblGem[[#This Row],[Aantal]]/tblGem[[#This Row],[Inwoners]]*100000</f>
        <v>33.290795095156184</v>
      </c>
    </row>
    <row r="3074" spans="2:11" x14ac:dyDescent="0.3">
      <c r="B3074" s="63">
        <v>43917</v>
      </c>
      <c r="C3074" s="66" t="s">
        <v>224</v>
      </c>
      <c r="D3074" s="65">
        <v>38.9</v>
      </c>
      <c r="E3074" s="66">
        <v>7</v>
      </c>
      <c r="F3074" s="79">
        <f>tblGem[[#This Row],[Aantal]]-SUMIFS(tblGem[Aantal],tblGem[Datum],tblGem[[#This Row],[Datum]]-1,tblGem[Plaats],tblGem[[#This Row],[Plaats]])</f>
        <v>0</v>
      </c>
      <c r="G3074" s="59" t="str">
        <f>INDEX(tblGemProv[Grootte],MATCH(tblGem[[#This Row],[Plaats]],tblGemProv[Gemeentenaam],0))</f>
        <v>Klein</v>
      </c>
      <c r="H3074" s="59" t="str">
        <f>INDEX(tblGemProv[Provincie],MATCH(tblGem[[#This Row],[Plaats]],tblGemProv[Gemeentenaam],0))</f>
        <v>Overijssel</v>
      </c>
      <c r="I3074" s="68">
        <f>INDEX(tblGemProv[InwonerAantal],MATCH(tblGem[[#This Row],[Plaats]],tblGemProv[Gemeentenaam],0))</f>
        <v>17630</v>
      </c>
      <c r="J3074" s="69">
        <f>tblGem[[#This Row],[Aantal]]/INDEX($N$5:$N$16,MATCH(tblGem[[#This Row],[Prov]],$M$5:$M$16,0))*100000</f>
        <v>0.60790220764028857</v>
      </c>
      <c r="K3074" s="69">
        <f>tblGem[[#This Row],[Aantal]]/tblGem[[#This Row],[Inwoners]]*100000</f>
        <v>39.705048213272832</v>
      </c>
    </row>
    <row r="3075" spans="2:11" x14ac:dyDescent="0.3">
      <c r="B3075" s="63">
        <v>43917</v>
      </c>
      <c r="C3075" s="66" t="s">
        <v>225</v>
      </c>
      <c r="D3075" s="65">
        <v>23.6</v>
      </c>
      <c r="E3075" s="66">
        <v>7</v>
      </c>
      <c r="F3075" s="79">
        <f>tblGem[[#This Row],[Aantal]]-SUMIFS(tblGem[Aantal],tblGem[Datum],tblGem[[#This Row],[Datum]]-1,tblGem[Plaats],tblGem[[#This Row],[Plaats]])</f>
        <v>1</v>
      </c>
      <c r="G3075" s="59" t="str">
        <f>INDEX(tblGemProv[Grootte],MATCH(tblGem[[#This Row],[Plaats]],tblGemProv[Gemeentenaam],0))</f>
        <v>Klein</v>
      </c>
      <c r="H3075" s="59" t="str">
        <f>INDEX(tblGemProv[Provincie],MATCH(tblGem[[#This Row],[Plaats]],tblGemProv[Gemeentenaam],0))</f>
        <v>Gelderland</v>
      </c>
      <c r="I3075" s="68">
        <f>INDEX(tblGemProv[InwonerAantal],MATCH(tblGem[[#This Row],[Plaats]],tblGemProv[Gemeentenaam],0))</f>
        <v>29675</v>
      </c>
      <c r="J3075" s="69">
        <f>tblGem[[#This Row],[Aantal]]/INDEX($N$5:$N$16,MATCH(tblGem[[#This Row],[Prov]],$M$5:$M$16,0))*100000</f>
        <v>0.33978883580092839</v>
      </c>
      <c r="K3075" s="69">
        <f>tblGem[[#This Row],[Aantal]]/tblGem[[#This Row],[Inwoners]]*100000</f>
        <v>23.58887952822241</v>
      </c>
    </row>
    <row r="3076" spans="2:11" x14ac:dyDescent="0.3">
      <c r="B3076" s="63">
        <v>43917</v>
      </c>
      <c r="C3076" s="66" t="s">
        <v>226</v>
      </c>
      <c r="D3076" s="65">
        <v>55.4</v>
      </c>
      <c r="E3076" s="66">
        <v>31</v>
      </c>
      <c r="F3076" s="79">
        <f>tblGem[[#This Row],[Aantal]]-SUMIFS(tblGem[Aantal],tblGem[Datum],tblGem[[#This Row],[Datum]]-1,tblGem[Plaats],tblGem[[#This Row],[Plaats]])</f>
        <v>2</v>
      </c>
      <c r="G3076" s="59" t="str">
        <f>INDEX(tblGemProv[Grootte],MATCH(tblGem[[#This Row],[Plaats]],tblGemProv[Gemeentenaam],0))</f>
        <v>Middelgroot</v>
      </c>
      <c r="H3076" s="59" t="str">
        <f>INDEX(tblGemProv[Provincie],MATCH(tblGem[[#This Row],[Plaats]],tblGemProv[Gemeentenaam],0))</f>
        <v>Noord-Brabant</v>
      </c>
      <c r="I3076" s="68">
        <f>INDEX(tblGemProv[InwonerAantal],MATCH(tblGem[[#This Row],[Plaats]],tblGemProv[Gemeentenaam],0))</f>
        <v>55147</v>
      </c>
      <c r="J3076" s="69">
        <f>tblGem[[#This Row],[Aantal]]/INDEX($N$5:$N$16,MATCH(tblGem[[#This Row],[Prov]],$M$5:$M$16,0))*100000</f>
        <v>1.2261271074554065</v>
      </c>
      <c r="K3076" s="69">
        <f>tblGem[[#This Row],[Aantal]]/tblGem[[#This Row],[Inwoners]]*100000</f>
        <v>56.213393294286178</v>
      </c>
    </row>
    <row r="3077" spans="2:11" x14ac:dyDescent="0.3">
      <c r="B3077" s="63">
        <v>43917</v>
      </c>
      <c r="C3077" s="66" t="s">
        <v>227</v>
      </c>
      <c r="D3077" s="65">
        <v>3.9</v>
      </c>
      <c r="E3077" s="66">
        <v>1</v>
      </c>
      <c r="F3077" s="79">
        <f>tblGem[[#This Row],[Aantal]]-SUMIFS(tblGem[Aantal],tblGem[Datum],tblGem[[#This Row],[Datum]]-1,tblGem[Plaats],tblGem[[#This Row],[Plaats]])</f>
        <v>0</v>
      </c>
      <c r="G3077" s="59" t="str">
        <f>INDEX(tblGemProv[Grootte],MATCH(tblGem[[#This Row],[Plaats]],tblGemProv[Gemeentenaam],0))</f>
        <v>Klein</v>
      </c>
      <c r="H3077" s="59" t="str">
        <f>INDEX(tblGemProv[Provincie],MATCH(tblGem[[#This Row],[Plaats]],tblGemProv[Gemeentenaam],0))</f>
        <v>Friesland</v>
      </c>
      <c r="I3077" s="68">
        <f>INDEX(tblGemProv[InwonerAantal],MATCH(tblGem[[#This Row],[Plaats]],tblGemProv[Gemeentenaam],0))</f>
        <v>25459</v>
      </c>
      <c r="J3077" s="69">
        <f>tblGem[[#This Row],[Aantal]]/INDEX($N$5:$N$16,MATCH(tblGem[[#This Row],[Prov]],$M$5:$M$16,0))*100000</f>
        <v>0.15449551036046894</v>
      </c>
      <c r="K3077" s="69">
        <f>tblGem[[#This Row],[Aantal]]/tblGem[[#This Row],[Inwoners]]*100000</f>
        <v>3.9278840488628775</v>
      </c>
    </row>
    <row r="3078" spans="2:11" x14ac:dyDescent="0.3">
      <c r="B3078" s="63">
        <v>43917</v>
      </c>
      <c r="C3078" s="66" t="s">
        <v>228</v>
      </c>
      <c r="D3078" s="65">
        <v>71.900000000000006</v>
      </c>
      <c r="E3078" s="66">
        <v>7</v>
      </c>
      <c r="F3078" s="79">
        <f>tblGem[[#This Row],[Aantal]]-SUMIFS(tblGem[Aantal],tblGem[Datum],tblGem[[#This Row],[Datum]]-1,tblGem[Plaats],tblGem[[#This Row],[Plaats]])</f>
        <v>0</v>
      </c>
      <c r="G3078" s="59" t="str">
        <f>INDEX(tblGemProv[Grootte],MATCH(tblGem[[#This Row],[Plaats]],tblGemProv[Gemeentenaam],0))</f>
        <v>Klein</v>
      </c>
      <c r="H3078" s="59" t="str">
        <f>INDEX(tblGemProv[Provincie],MATCH(tblGem[[#This Row],[Plaats]],tblGemProv[Gemeentenaam],0))</f>
        <v>Noord-Holland</v>
      </c>
      <c r="I3078" s="68">
        <f>INDEX(tblGemProv[InwonerAantal],MATCH(tblGem[[#This Row],[Plaats]],tblGemProv[Gemeentenaam],0))</f>
        <v>9735</v>
      </c>
      <c r="J3078" s="69">
        <f>tblGem[[#This Row],[Aantal]]/INDEX($N$5:$N$16,MATCH(tblGem[[#This Row],[Prov]],$M$5:$M$16,0))*100000</f>
        <v>0.24724655638528362</v>
      </c>
      <c r="K3078" s="69">
        <f>tblGem[[#This Row],[Aantal]]/tblGem[[#This Row],[Inwoners]]*100000</f>
        <v>71.90549563430919</v>
      </c>
    </row>
    <row r="3079" spans="2:11" x14ac:dyDescent="0.3">
      <c r="B3079" s="63">
        <v>43917</v>
      </c>
      <c r="C3079" s="66" t="s">
        <v>229</v>
      </c>
      <c r="D3079" s="65">
        <v>16.899999999999999</v>
      </c>
      <c r="E3079" s="66">
        <v>2</v>
      </c>
      <c r="F3079" s="79">
        <f>tblGem[[#This Row],[Aantal]]-SUMIFS(tblGem[Aantal],tblGem[Datum],tblGem[[#This Row],[Datum]]-1,tblGem[Plaats],tblGem[[#This Row],[Plaats]])</f>
        <v>0</v>
      </c>
      <c r="G3079" s="59" t="str">
        <f>INDEX(tblGemProv[Grootte],MATCH(tblGem[[#This Row],[Plaats]],tblGemProv[Gemeentenaam],0))</f>
        <v>Klein</v>
      </c>
      <c r="H3079" s="59" t="str">
        <f>INDEX(tblGemProv[Provincie],MATCH(tblGem[[#This Row],[Plaats]],tblGemProv[Gemeentenaam],0))</f>
        <v>Noord-Holland</v>
      </c>
      <c r="I3079" s="68">
        <f>INDEX(tblGemProv[InwonerAantal],MATCH(tblGem[[#This Row],[Plaats]],tblGemProv[Gemeentenaam],0))</f>
        <v>11526</v>
      </c>
      <c r="J3079" s="69">
        <f>tblGem[[#This Row],[Aantal]]/INDEX($N$5:$N$16,MATCH(tblGem[[#This Row],[Prov]],$M$5:$M$16,0))*100000</f>
        <v>7.0641873252938178E-2</v>
      </c>
      <c r="K3079" s="69">
        <f>tblGem[[#This Row],[Aantal]]/tblGem[[#This Row],[Inwoners]]*100000</f>
        <v>17.352073572791948</v>
      </c>
    </row>
    <row r="3080" spans="2:11" x14ac:dyDescent="0.3">
      <c r="B3080" s="63">
        <v>43917</v>
      </c>
      <c r="C3080" s="66" t="s">
        <v>230</v>
      </c>
      <c r="D3080" s="65">
        <v>20.2</v>
      </c>
      <c r="E3080" s="66">
        <v>6</v>
      </c>
      <c r="F3080" s="79">
        <f>tblGem[[#This Row],[Aantal]]-SUMIFS(tblGem[Aantal],tblGem[Datum],tblGem[[#This Row],[Datum]]-1,tblGem[Plaats],tblGem[[#This Row],[Plaats]])</f>
        <v>1</v>
      </c>
      <c r="G3080" s="59" t="str">
        <f>INDEX(tblGemProv[Grootte],MATCH(tblGem[[#This Row],[Plaats]],tblGemProv[Gemeentenaam],0))</f>
        <v>Klein</v>
      </c>
      <c r="H3080" s="59" t="str">
        <f>INDEX(tblGemProv[Provincie],MATCH(tblGem[[#This Row],[Plaats]],tblGemProv[Gemeentenaam],0))</f>
        <v>Friesland</v>
      </c>
      <c r="I3080" s="68">
        <f>INDEX(tblGemProv[InwonerAantal],MATCH(tblGem[[#This Row],[Plaats]],tblGemProv[Gemeentenaam],0))</f>
        <v>29753</v>
      </c>
      <c r="J3080" s="69">
        <f>tblGem[[#This Row],[Aantal]]/INDEX($N$5:$N$16,MATCH(tblGem[[#This Row],[Prov]],$M$5:$M$16,0))*100000</f>
        <v>0.92697306216281361</v>
      </c>
      <c r="K3080" s="69">
        <f>tblGem[[#This Row],[Aantal]]/tblGem[[#This Row],[Inwoners]]*100000</f>
        <v>20.166033677276243</v>
      </c>
    </row>
    <row r="3081" spans="2:11" x14ac:dyDescent="0.3">
      <c r="B3081" s="63">
        <v>43917</v>
      </c>
      <c r="C3081" s="66" t="s">
        <v>231</v>
      </c>
      <c r="D3081" s="65">
        <v>139.19999999999999</v>
      </c>
      <c r="E3081" s="66">
        <v>128</v>
      </c>
      <c r="F3081" s="79">
        <f>tblGem[[#This Row],[Aantal]]-SUMIFS(tblGem[Aantal],tblGem[Datum],tblGem[[#This Row],[Datum]]-1,tblGem[Plaats],tblGem[[#This Row],[Plaats]])</f>
        <v>28</v>
      </c>
      <c r="G3081" s="59" t="str">
        <f>INDEX(tblGemProv[Grootte],MATCH(tblGem[[#This Row],[Plaats]],tblGemProv[Gemeentenaam],0))</f>
        <v>Middelgroot</v>
      </c>
      <c r="H3081" s="59" t="str">
        <f>INDEX(tblGemProv[Provincie],MATCH(tblGem[[#This Row],[Plaats]],tblGemProv[Gemeentenaam],0))</f>
        <v>Noord-Brabant</v>
      </c>
      <c r="I3081" s="68">
        <f>INDEX(tblGemProv[InwonerAantal],MATCH(tblGem[[#This Row],[Plaats]],tblGemProv[Gemeentenaam],0))</f>
        <v>90951</v>
      </c>
      <c r="J3081" s="69">
        <f>tblGem[[#This Row],[Aantal]]/INDEX($N$5:$N$16,MATCH(tblGem[[#This Row],[Prov]],$M$5:$M$16,0))*100000</f>
        <v>5.0627183791707111</v>
      </c>
      <c r="K3081" s="69">
        <f>tblGem[[#This Row],[Aantal]]/tblGem[[#This Row],[Inwoners]]*100000</f>
        <v>140.73512110916866</v>
      </c>
    </row>
    <row r="3082" spans="2:11" x14ac:dyDescent="0.3">
      <c r="B3082" s="63">
        <v>43917</v>
      </c>
      <c r="C3082" s="66" t="s">
        <v>232</v>
      </c>
      <c r="D3082" s="65">
        <v>12.7</v>
      </c>
      <c r="E3082" s="66">
        <v>5</v>
      </c>
      <c r="F3082" s="79">
        <f>tblGem[[#This Row],[Aantal]]-SUMIFS(tblGem[Aantal],tblGem[Datum],tblGem[[#This Row],[Datum]]-1,tblGem[Plaats],tblGem[[#This Row],[Plaats]])</f>
        <v>0</v>
      </c>
      <c r="G3082" s="59" t="str">
        <f>INDEX(tblGemProv[Grootte],MATCH(tblGem[[#This Row],[Plaats]],tblGemProv[Gemeentenaam],0))</f>
        <v>Klein</v>
      </c>
      <c r="H3082" s="59" t="str">
        <f>INDEX(tblGemProv[Provincie],MATCH(tblGem[[#This Row],[Plaats]],tblGemProv[Gemeentenaam],0))</f>
        <v>Gelderland</v>
      </c>
      <c r="I3082" s="68">
        <f>INDEX(tblGemProv[InwonerAantal],MATCH(tblGem[[#This Row],[Plaats]],tblGemProv[Gemeentenaam],0))</f>
        <v>39520</v>
      </c>
      <c r="J3082" s="69">
        <f>tblGem[[#This Row],[Aantal]]/INDEX($N$5:$N$16,MATCH(tblGem[[#This Row],[Prov]],$M$5:$M$16,0))*100000</f>
        <v>0.24270631128637743</v>
      </c>
      <c r="K3082" s="69">
        <f>tblGem[[#This Row],[Aantal]]/tblGem[[#This Row],[Inwoners]]*100000</f>
        <v>12.651821862348179</v>
      </c>
    </row>
    <row r="3083" spans="2:11" x14ac:dyDescent="0.3">
      <c r="B3083" s="63">
        <v>43917</v>
      </c>
      <c r="C3083" s="66" t="s">
        <v>233</v>
      </c>
      <c r="D3083" s="65">
        <v>49.9</v>
      </c>
      <c r="E3083" s="66">
        <v>7</v>
      </c>
      <c r="F3083" s="79">
        <f>tblGem[[#This Row],[Aantal]]-SUMIFS(tblGem[Aantal],tblGem[Datum],tblGem[[#This Row],[Datum]]-1,tblGem[Plaats],tblGem[[#This Row],[Plaats]])</f>
        <v>0</v>
      </c>
      <c r="G3083" s="59" t="str">
        <f>INDEX(tblGemProv[Grootte],MATCH(tblGem[[#This Row],[Plaats]],tblGemProv[Gemeentenaam],0))</f>
        <v>Klein</v>
      </c>
      <c r="H3083" s="59" t="str">
        <f>INDEX(tblGemProv[Provincie],MATCH(tblGem[[#This Row],[Plaats]],tblGemProv[Gemeentenaam],0))</f>
        <v>Noord-Holland</v>
      </c>
      <c r="I3083" s="68">
        <f>INDEX(tblGemProv[InwonerAantal],MATCH(tblGem[[#This Row],[Plaats]],tblGemProv[Gemeentenaam],0))</f>
        <v>13496</v>
      </c>
      <c r="J3083" s="69">
        <f>tblGem[[#This Row],[Aantal]]/INDEX($N$5:$N$16,MATCH(tblGem[[#This Row],[Prov]],$M$5:$M$16,0))*100000</f>
        <v>0.24724655638528362</v>
      </c>
      <c r="K3083" s="69">
        <f>tblGem[[#This Row],[Aantal]]/tblGem[[#This Row],[Inwoners]]*100000</f>
        <v>51.867219917012449</v>
      </c>
    </row>
    <row r="3084" spans="2:11" x14ac:dyDescent="0.3">
      <c r="B3084" s="63">
        <v>43917</v>
      </c>
      <c r="C3084" s="66" t="s">
        <v>234</v>
      </c>
      <c r="D3084" s="65">
        <v>176</v>
      </c>
      <c r="E3084" s="66">
        <v>18</v>
      </c>
      <c r="F3084" s="79">
        <f>tblGem[[#This Row],[Aantal]]-SUMIFS(tblGem[Aantal],tblGem[Datum],tblGem[[#This Row],[Datum]]-1,tblGem[Plaats],tblGem[[#This Row],[Plaats]])</f>
        <v>6</v>
      </c>
      <c r="G3084" s="59" t="str">
        <f>INDEX(tblGemProv[Grootte],MATCH(tblGem[[#This Row],[Plaats]],tblGemProv[Gemeentenaam],0))</f>
        <v>Klein</v>
      </c>
      <c r="H3084" s="59" t="str">
        <f>INDEX(tblGemProv[Provincie],MATCH(tblGem[[#This Row],[Plaats]],tblGemProv[Gemeentenaam],0))</f>
        <v>Utrecht</v>
      </c>
      <c r="I3084" s="68">
        <f>INDEX(tblGemProv[InwonerAantal],MATCH(tblGem[[#This Row],[Plaats]],tblGemProv[Gemeentenaam],0))</f>
        <v>10180</v>
      </c>
      <c r="J3084" s="69">
        <f>tblGem[[#This Row],[Aantal]]/INDEX($N$5:$N$16,MATCH(tblGem[[#This Row],[Prov]],$M$5:$M$16,0))*100000</f>
        <v>1.3528565566193016</v>
      </c>
      <c r="K3084" s="69">
        <f>tblGem[[#This Row],[Aantal]]/tblGem[[#This Row],[Inwoners]]*100000</f>
        <v>176.81728880157172</v>
      </c>
    </row>
    <row r="3085" spans="2:11" x14ac:dyDescent="0.3">
      <c r="B3085" s="63">
        <v>43917</v>
      </c>
      <c r="C3085" s="66" t="s">
        <v>235</v>
      </c>
      <c r="D3085" s="65">
        <v>106.5</v>
      </c>
      <c r="E3085" s="66">
        <v>51</v>
      </c>
      <c r="F3085" s="79">
        <f>tblGem[[#This Row],[Aantal]]-SUMIFS(tblGem[Aantal],tblGem[Datum],tblGem[[#This Row],[Datum]]-1,tblGem[Plaats],tblGem[[#This Row],[Plaats]])</f>
        <v>7</v>
      </c>
      <c r="G3085" s="59" t="str">
        <f>INDEX(tblGemProv[Grootte],MATCH(tblGem[[#This Row],[Plaats]],tblGemProv[Gemeentenaam],0))</f>
        <v>Klein</v>
      </c>
      <c r="H3085" s="59" t="str">
        <f>INDEX(tblGemProv[Provincie],MATCH(tblGem[[#This Row],[Plaats]],tblGemProv[Gemeentenaam],0))</f>
        <v>Gelderland</v>
      </c>
      <c r="I3085" s="68">
        <f>INDEX(tblGemProv[InwonerAantal],MATCH(tblGem[[#This Row],[Plaats]],tblGemProv[Gemeentenaam],0))</f>
        <v>47481</v>
      </c>
      <c r="J3085" s="69">
        <f>tblGem[[#This Row],[Aantal]]/INDEX($N$5:$N$16,MATCH(tblGem[[#This Row],[Prov]],$M$5:$M$16,0))*100000</f>
        <v>2.4756043751210499</v>
      </c>
      <c r="K3085" s="69">
        <f>tblGem[[#This Row],[Aantal]]/tblGem[[#This Row],[Inwoners]]*100000</f>
        <v>107.41138560687432</v>
      </c>
    </row>
    <row r="3086" spans="2:11" x14ac:dyDescent="0.3">
      <c r="B3086" s="63">
        <v>43917</v>
      </c>
      <c r="C3086" s="66" t="s">
        <v>236</v>
      </c>
      <c r="D3086" s="65">
        <v>18.7</v>
      </c>
      <c r="E3086" s="66">
        <v>6</v>
      </c>
      <c r="F3086" s="79">
        <f>tblGem[[#This Row],[Aantal]]-SUMIFS(tblGem[Aantal],tblGem[Datum],tblGem[[#This Row],[Datum]]-1,tblGem[Plaats],tblGem[[#This Row],[Plaats]])</f>
        <v>0</v>
      </c>
      <c r="G3086" s="59" t="str">
        <f>INDEX(tblGemProv[Grootte],MATCH(tblGem[[#This Row],[Plaats]],tblGemProv[Gemeentenaam],0))</f>
        <v>Klein</v>
      </c>
      <c r="H3086" s="59" t="str">
        <f>INDEX(tblGemProv[Provincie],MATCH(tblGem[[#This Row],[Plaats]],tblGemProv[Gemeentenaam],0))</f>
        <v>Zuid-Holland</v>
      </c>
      <c r="I3086" s="68">
        <f>INDEX(tblGemProv[InwonerAantal],MATCH(tblGem[[#This Row],[Plaats]],tblGemProv[Gemeentenaam],0))</f>
        <v>32264</v>
      </c>
      <c r="J3086" s="69">
        <f>tblGem[[#This Row],[Aantal]]/INDEX($N$5:$N$16,MATCH(tblGem[[#This Row],[Prov]],$M$5:$M$16,0))*100000</f>
        <v>0.16456345429661468</v>
      </c>
      <c r="K3086" s="69">
        <f>tblGem[[#This Row],[Aantal]]/tblGem[[#This Row],[Inwoners]]*100000</f>
        <v>18.596578229605754</v>
      </c>
    </row>
    <row r="3087" spans="2:11" x14ac:dyDescent="0.3">
      <c r="B3087" s="63">
        <v>43917</v>
      </c>
      <c r="C3087" s="66" t="s">
        <v>237</v>
      </c>
      <c r="D3087" s="65">
        <v>246.4</v>
      </c>
      <c r="E3087" s="66">
        <v>107</v>
      </c>
      <c r="F3087" s="79">
        <f>tblGem[[#This Row],[Aantal]]-SUMIFS(tblGem[Aantal],tblGem[Datum],tblGem[[#This Row],[Datum]]-1,tblGem[Plaats],tblGem[[#This Row],[Plaats]])</f>
        <v>11</v>
      </c>
      <c r="G3087" s="59" t="str">
        <f>INDEX(tblGemProv[Grootte],MATCH(tblGem[[#This Row],[Plaats]],tblGemProv[Gemeentenaam],0))</f>
        <v>Klein</v>
      </c>
      <c r="H3087" s="59" t="str">
        <f>INDEX(tblGemProv[Provincie],MATCH(tblGem[[#This Row],[Plaats]],tblGemProv[Gemeentenaam],0))</f>
        <v>Limburg</v>
      </c>
      <c r="I3087" s="68">
        <f>INDEX(tblGemProv[InwonerAantal],MATCH(tblGem[[#This Row],[Plaats]],tblGemProv[Gemeentenaam],0))</f>
        <v>43312</v>
      </c>
      <c r="J3087" s="69">
        <f>tblGem[[#This Row],[Aantal]]/INDEX($N$5:$N$16,MATCH(tblGem[[#This Row],[Prov]],$M$5:$M$16,0))*100000</f>
        <v>9.5775323622133222</v>
      </c>
      <c r="K3087" s="69">
        <f>tblGem[[#This Row],[Aantal]]/tblGem[[#This Row],[Inwoners]]*100000</f>
        <v>247.04469892870335</v>
      </c>
    </row>
    <row r="3088" spans="2:11" x14ac:dyDescent="0.3">
      <c r="B3088" s="63">
        <v>43917</v>
      </c>
      <c r="C3088" s="66" t="s">
        <v>238</v>
      </c>
      <c r="D3088" s="65">
        <v>16.399999999999999</v>
      </c>
      <c r="E3088" s="66">
        <v>2</v>
      </c>
      <c r="F3088" s="79">
        <f>tblGem[[#This Row],[Aantal]]-SUMIFS(tblGem[Aantal],tblGem[Datum],tblGem[[#This Row],[Datum]]-1,tblGem[Plaats],tblGem[[#This Row],[Plaats]])</f>
        <v>0</v>
      </c>
      <c r="G3088" s="59" t="str">
        <f>INDEX(tblGemProv[Grootte],MATCH(tblGem[[#This Row],[Plaats]],tblGemProv[Gemeentenaam],0))</f>
        <v>Klein</v>
      </c>
      <c r="H3088" s="59" t="str">
        <f>INDEX(tblGemProv[Provincie],MATCH(tblGem[[#This Row],[Plaats]],tblGemProv[Gemeentenaam],0))</f>
        <v>Groningen</v>
      </c>
      <c r="I3088" s="68">
        <f>INDEX(tblGemProv[InwonerAantal],MATCH(tblGem[[#This Row],[Plaats]],tblGemProv[Gemeentenaam],0))</f>
        <v>12245</v>
      </c>
      <c r="J3088" s="69">
        <f>tblGem[[#This Row],[Aantal]]/INDEX($N$5:$N$16,MATCH(tblGem[[#This Row],[Prov]],$M$5:$M$16,0))*100000</f>
        <v>0.34308671688312575</v>
      </c>
      <c r="K3088" s="69">
        <f>tblGem[[#This Row],[Aantal]]/tblGem[[#This Row],[Inwoners]]*100000</f>
        <v>16.333197223356471</v>
      </c>
    </row>
    <row r="3089" spans="2:11" x14ac:dyDescent="0.3">
      <c r="B3089" s="63">
        <v>43917</v>
      </c>
      <c r="C3089" s="66" t="s">
        <v>239</v>
      </c>
      <c r="D3089" s="65">
        <v>41.6</v>
      </c>
      <c r="E3089" s="66">
        <v>23</v>
      </c>
      <c r="F3089" s="79">
        <f>tblGem[[#This Row],[Aantal]]-SUMIFS(tblGem[Aantal],tblGem[Datum],tblGem[[#This Row],[Datum]]-1,tblGem[Plaats],tblGem[[#This Row],[Plaats]])</f>
        <v>3</v>
      </c>
      <c r="G3089" s="59" t="str">
        <f>INDEX(tblGemProv[Grootte],MATCH(tblGem[[#This Row],[Plaats]],tblGemProv[Gemeentenaam],0))</f>
        <v>Middelgroot</v>
      </c>
      <c r="H3089" s="59" t="str">
        <f>INDEX(tblGemProv[Provincie],MATCH(tblGem[[#This Row],[Plaats]],tblGemProv[Gemeentenaam],0))</f>
        <v>Zuid-Holland</v>
      </c>
      <c r="I3089" s="68">
        <f>INDEX(tblGemProv[InwonerAantal],MATCH(tblGem[[#This Row],[Plaats]],tblGemProv[Gemeentenaam],0))</f>
        <v>53634</v>
      </c>
      <c r="J3089" s="69">
        <f>tblGem[[#This Row],[Aantal]]/INDEX($N$5:$N$16,MATCH(tblGem[[#This Row],[Prov]],$M$5:$M$16,0))*100000</f>
        <v>0.63082657480368953</v>
      </c>
      <c r="K3089" s="69">
        <f>tblGem[[#This Row],[Aantal]]/tblGem[[#This Row],[Inwoners]]*100000</f>
        <v>42.883245702352987</v>
      </c>
    </row>
    <row r="3090" spans="2:11" x14ac:dyDescent="0.3">
      <c r="B3090" s="63">
        <v>43917</v>
      </c>
      <c r="C3090" s="66" t="s">
        <v>240</v>
      </c>
      <c r="D3090" s="65">
        <v>59.1</v>
      </c>
      <c r="E3090" s="66">
        <v>48</v>
      </c>
      <c r="F3090" s="79">
        <f>tblGem[[#This Row],[Aantal]]-SUMIFS(tblGem[Aantal],tblGem[Datum],tblGem[[#This Row],[Datum]]-1,tblGem[Plaats],tblGem[[#This Row],[Plaats]])</f>
        <v>9</v>
      </c>
      <c r="G3090" s="59" t="str">
        <f>INDEX(tblGemProv[Grootte],MATCH(tblGem[[#This Row],[Plaats]],tblGemProv[Gemeentenaam],0))</f>
        <v>Middelgroot</v>
      </c>
      <c r="H3090" s="59" t="str">
        <f>INDEX(tblGemProv[Provincie],MATCH(tblGem[[#This Row],[Plaats]],tblGemProv[Gemeentenaam],0))</f>
        <v>Noord-Holland</v>
      </c>
      <c r="I3090" s="68">
        <f>INDEX(tblGemProv[InwonerAantal],MATCH(tblGem[[#This Row],[Plaats]],tblGemProv[Gemeentenaam],0))</f>
        <v>79983</v>
      </c>
      <c r="J3090" s="69">
        <f>tblGem[[#This Row],[Aantal]]/INDEX($N$5:$N$16,MATCH(tblGem[[#This Row],[Prov]],$M$5:$M$16,0))*100000</f>
        <v>1.6954049580705159</v>
      </c>
      <c r="K3090" s="69">
        <f>tblGem[[#This Row],[Aantal]]/tblGem[[#This Row],[Inwoners]]*100000</f>
        <v>60.012752709950867</v>
      </c>
    </row>
    <row r="3091" spans="2:11" x14ac:dyDescent="0.3">
      <c r="B3091" s="63">
        <v>43917</v>
      </c>
      <c r="C3091" s="66" t="s">
        <v>241</v>
      </c>
      <c r="D3091" s="65">
        <v>24.9</v>
      </c>
      <c r="E3091" s="66">
        <v>6</v>
      </c>
      <c r="F3091" s="79">
        <f>tblGem[[#This Row],[Aantal]]-SUMIFS(tblGem[Aantal],tblGem[Datum],tblGem[[#This Row],[Datum]]-1,tblGem[Plaats],tblGem[[#This Row],[Plaats]])</f>
        <v>0</v>
      </c>
      <c r="G3091" s="59" t="str">
        <f>INDEX(tblGemProv[Grootte],MATCH(tblGem[[#This Row],[Plaats]],tblGemProv[Gemeentenaam],0))</f>
        <v>Klein</v>
      </c>
      <c r="H3091" s="59" t="str">
        <f>INDEX(tblGemProv[Provincie],MATCH(tblGem[[#This Row],[Plaats]],tblGemProv[Gemeentenaam],0))</f>
        <v>Gelderland</v>
      </c>
      <c r="I3091" s="68">
        <f>INDEX(tblGemProv[InwonerAantal],MATCH(tblGem[[#This Row],[Plaats]],tblGemProv[Gemeentenaam],0))</f>
        <v>24313</v>
      </c>
      <c r="J3091" s="69">
        <f>tblGem[[#This Row],[Aantal]]/INDEX($N$5:$N$16,MATCH(tblGem[[#This Row],[Prov]],$M$5:$M$16,0))*100000</f>
        <v>0.29124757354365294</v>
      </c>
      <c r="K3091" s="69">
        <f>tblGem[[#This Row],[Aantal]]/tblGem[[#This Row],[Inwoners]]*100000</f>
        <v>24.678155719162586</v>
      </c>
    </row>
    <row r="3092" spans="2:11" x14ac:dyDescent="0.3">
      <c r="B3092" s="63">
        <v>43917</v>
      </c>
      <c r="C3092" s="66" t="s">
        <v>242</v>
      </c>
      <c r="D3092" s="65">
        <v>34.5</v>
      </c>
      <c r="E3092" s="66">
        <v>13</v>
      </c>
      <c r="F3092" s="79">
        <f>tblGem[[#This Row],[Aantal]]-SUMIFS(tblGem[Aantal],tblGem[Datum],tblGem[[#This Row],[Datum]]-1,tblGem[Plaats],tblGem[[#This Row],[Plaats]])</f>
        <v>1</v>
      </c>
      <c r="G3092" s="59" t="str">
        <f>INDEX(tblGemProv[Grootte],MATCH(tblGem[[#This Row],[Plaats]],tblGemProv[Gemeentenaam],0))</f>
        <v>Klein</v>
      </c>
      <c r="H3092" s="59" t="str">
        <f>INDEX(tblGemProv[Provincie],MATCH(tblGem[[#This Row],[Plaats]],tblGemProv[Gemeentenaam],0))</f>
        <v>Overijssel</v>
      </c>
      <c r="I3092" s="68">
        <f>INDEX(tblGemProv[InwonerAantal],MATCH(tblGem[[#This Row],[Plaats]],tblGemProv[Gemeentenaam],0))</f>
        <v>37158</v>
      </c>
      <c r="J3092" s="69">
        <f>tblGem[[#This Row],[Aantal]]/INDEX($N$5:$N$16,MATCH(tblGem[[#This Row],[Prov]],$M$5:$M$16,0))*100000</f>
        <v>1.128961242760536</v>
      </c>
      <c r="K3092" s="69">
        <f>tblGem[[#This Row],[Aantal]]/tblGem[[#This Row],[Inwoners]]*100000</f>
        <v>34.985736584315624</v>
      </c>
    </row>
    <row r="3093" spans="2:11" x14ac:dyDescent="0.3">
      <c r="B3093" s="63">
        <v>43917</v>
      </c>
      <c r="C3093" s="66" t="s">
        <v>243</v>
      </c>
      <c r="D3093" s="65">
        <v>30.8</v>
      </c>
      <c r="E3093" s="66">
        <v>7</v>
      </c>
      <c r="F3093" s="79">
        <f>tblGem[[#This Row],[Aantal]]-SUMIFS(tblGem[Aantal],tblGem[Datum],tblGem[[#This Row],[Datum]]-1,tblGem[Plaats],tblGem[[#This Row],[Plaats]])</f>
        <v>0</v>
      </c>
      <c r="G3093" s="59" t="str">
        <f>INDEX(tblGemProv[Grootte],MATCH(tblGem[[#This Row],[Plaats]],tblGemProv[Gemeentenaam],0))</f>
        <v>Klein</v>
      </c>
      <c r="H3093" s="59" t="str">
        <f>INDEX(tblGemProv[Provincie],MATCH(tblGem[[#This Row],[Plaats]],tblGemProv[Gemeentenaam],0))</f>
        <v>Zeeland</v>
      </c>
      <c r="I3093" s="68">
        <f>INDEX(tblGemProv[InwonerAantal],MATCH(tblGem[[#This Row],[Plaats]],tblGemProv[Gemeentenaam],0))</f>
        <v>22555</v>
      </c>
      <c r="J3093" s="69">
        <f>tblGem[[#This Row],[Aantal]]/INDEX($N$5:$N$16,MATCH(tblGem[[#This Row],[Prov]],$M$5:$M$16,0))*100000</f>
        <v>1.8310035992299323</v>
      </c>
      <c r="K3093" s="69">
        <f>tblGem[[#This Row],[Aantal]]/tblGem[[#This Row],[Inwoners]]*100000</f>
        <v>31.035247173575701</v>
      </c>
    </row>
    <row r="3094" spans="2:11" x14ac:dyDescent="0.3">
      <c r="B3094" s="63">
        <v>43917</v>
      </c>
      <c r="C3094" s="66" t="s">
        <v>244</v>
      </c>
      <c r="D3094" s="65">
        <v>54.1</v>
      </c>
      <c r="E3094" s="66">
        <v>17</v>
      </c>
      <c r="F3094" s="79">
        <f>tblGem[[#This Row],[Aantal]]-SUMIFS(tblGem[Aantal],tblGem[Datum],tblGem[[#This Row],[Datum]]-1,tblGem[Plaats],tblGem[[#This Row],[Plaats]])</f>
        <v>3</v>
      </c>
      <c r="G3094" s="59" t="str">
        <f>INDEX(tblGemProv[Grootte],MATCH(tblGem[[#This Row],[Plaats]],tblGemProv[Gemeentenaam],0))</f>
        <v>Klein</v>
      </c>
      <c r="H3094" s="59" t="str">
        <f>INDEX(tblGemProv[Provincie],MATCH(tblGem[[#This Row],[Plaats]],tblGemProv[Gemeentenaam],0))</f>
        <v>Gelderland</v>
      </c>
      <c r="I3094" s="68">
        <f>INDEX(tblGemProv[InwonerAantal],MATCH(tblGem[[#This Row],[Plaats]],tblGemProv[Gemeentenaam],0))</f>
        <v>31338</v>
      </c>
      <c r="J3094" s="69">
        <f>tblGem[[#This Row],[Aantal]]/INDEX($N$5:$N$16,MATCH(tblGem[[#This Row],[Prov]],$M$5:$M$16,0))*100000</f>
        <v>0.82520145837368331</v>
      </c>
      <c r="K3094" s="69">
        <f>tblGem[[#This Row],[Aantal]]/tblGem[[#This Row],[Inwoners]]*100000</f>
        <v>54.247239772799801</v>
      </c>
    </row>
    <row r="3095" spans="2:11" x14ac:dyDescent="0.3">
      <c r="B3095" s="63">
        <v>43917</v>
      </c>
      <c r="C3095" s="66" t="s">
        <v>245</v>
      </c>
      <c r="D3095" s="65">
        <v>18.399999999999999</v>
      </c>
      <c r="E3095" s="66">
        <v>1</v>
      </c>
      <c r="F3095" s="79">
        <f>tblGem[[#This Row],[Aantal]]-SUMIFS(tblGem[Aantal],tblGem[Datum],tblGem[[#This Row],[Datum]]-1,tblGem[Plaats],tblGem[[#This Row],[Plaats]])</f>
        <v>1</v>
      </c>
      <c r="G3095" s="59" t="str">
        <f>INDEX(tblGemProv[Grootte],MATCH(tblGem[[#This Row],[Plaats]],tblGemProv[Gemeentenaam],0))</f>
        <v>Klein</v>
      </c>
      <c r="H3095" s="59" t="str">
        <f>INDEX(tblGemProv[Provincie],MATCH(tblGem[[#This Row],[Plaats]],tblGemProv[Gemeentenaam],0))</f>
        <v>Utrecht</v>
      </c>
      <c r="I3095" s="68">
        <f>INDEX(tblGemProv[InwonerAantal],MATCH(tblGem[[#This Row],[Plaats]],tblGemProv[Gemeentenaam],0))</f>
        <v>5175</v>
      </c>
      <c r="J3095" s="69">
        <f>tblGem[[#This Row],[Aantal]]/INDEX($N$5:$N$16,MATCH(tblGem[[#This Row],[Prov]],$M$5:$M$16,0))*100000</f>
        <v>7.5158697589961201E-2</v>
      </c>
      <c r="K3095" s="69">
        <f>tblGem[[#This Row],[Aantal]]/tblGem[[#This Row],[Inwoners]]*100000</f>
        <v>19.323671497584542</v>
      </c>
    </row>
    <row r="3096" spans="2:11" x14ac:dyDescent="0.3">
      <c r="B3096" s="63">
        <v>43917</v>
      </c>
      <c r="C3096" s="66" t="s">
        <v>246</v>
      </c>
      <c r="D3096" s="65">
        <v>30.5</v>
      </c>
      <c r="E3096" s="66">
        <v>4</v>
      </c>
      <c r="F3096" s="79">
        <f>tblGem[[#This Row],[Aantal]]-SUMIFS(tblGem[Aantal],tblGem[Datum],tblGem[[#This Row],[Datum]]-1,tblGem[Plaats],tblGem[[#This Row],[Plaats]])</f>
        <v>0</v>
      </c>
      <c r="G3096" s="59" t="str">
        <f>INDEX(tblGemProv[Grootte],MATCH(tblGem[[#This Row],[Plaats]],tblGemProv[Gemeentenaam],0))</f>
        <v>Klein</v>
      </c>
      <c r="H3096" s="59" t="str">
        <f>INDEX(tblGemProv[Provincie],MATCH(tblGem[[#This Row],[Plaats]],tblGemProv[Gemeentenaam],0))</f>
        <v>Noord-Brabant</v>
      </c>
      <c r="I3096" s="68">
        <f>INDEX(tblGemProv[InwonerAantal],MATCH(tblGem[[#This Row],[Plaats]],tblGemProv[Gemeentenaam],0))</f>
        <v>13040</v>
      </c>
      <c r="J3096" s="69">
        <f>tblGem[[#This Row],[Aantal]]/INDEX($N$5:$N$16,MATCH(tblGem[[#This Row],[Prov]],$M$5:$M$16,0))*100000</f>
        <v>0.15820994934908472</v>
      </c>
      <c r="K3096" s="69">
        <f>tblGem[[#This Row],[Aantal]]/tblGem[[#This Row],[Inwoners]]*100000</f>
        <v>30.674846625766872</v>
      </c>
    </row>
    <row r="3097" spans="2:11" x14ac:dyDescent="0.3">
      <c r="B3097" s="63">
        <v>43917</v>
      </c>
      <c r="C3097" s="66" t="s">
        <v>247</v>
      </c>
      <c r="D3097" s="65">
        <v>61.7</v>
      </c>
      <c r="E3097" s="66">
        <v>27</v>
      </c>
      <c r="F3097" s="79">
        <f>tblGem[[#This Row],[Aantal]]-SUMIFS(tblGem[Aantal],tblGem[Datum],tblGem[[#This Row],[Datum]]-1,tblGem[Plaats],tblGem[[#This Row],[Plaats]])</f>
        <v>6</v>
      </c>
      <c r="G3097" s="59" t="str">
        <f>INDEX(tblGemProv[Grootte],MATCH(tblGem[[#This Row],[Plaats]],tblGemProv[Gemeentenaam],0))</f>
        <v>Klein</v>
      </c>
      <c r="H3097" s="59" t="str">
        <f>INDEX(tblGemProv[Provincie],MATCH(tblGem[[#This Row],[Plaats]],tblGemProv[Gemeentenaam],0))</f>
        <v>Gelderland</v>
      </c>
      <c r="I3097" s="68">
        <f>INDEX(tblGemProv[InwonerAantal],MATCH(tblGem[[#This Row],[Plaats]],tblGemProv[Gemeentenaam],0))</f>
        <v>43527</v>
      </c>
      <c r="J3097" s="69">
        <f>tblGem[[#This Row],[Aantal]]/INDEX($N$5:$N$16,MATCH(tblGem[[#This Row],[Prov]],$M$5:$M$16,0))*100000</f>
        <v>1.3106140809464382</v>
      </c>
      <c r="K3097" s="69">
        <f>tblGem[[#This Row],[Aantal]]/tblGem[[#This Row],[Inwoners]]*100000</f>
        <v>62.03046385002412</v>
      </c>
    </row>
    <row r="3098" spans="2:11" x14ac:dyDescent="0.3">
      <c r="B3098" s="63">
        <v>43917</v>
      </c>
      <c r="C3098" s="66" t="s">
        <v>248</v>
      </c>
      <c r="D3098" s="65">
        <v>24.8</v>
      </c>
      <c r="E3098" s="66">
        <v>5</v>
      </c>
      <c r="F3098" s="79">
        <f>tblGem[[#This Row],[Aantal]]-SUMIFS(tblGem[Aantal],tblGem[Datum],tblGem[[#This Row],[Datum]]-1,tblGem[Plaats],tblGem[[#This Row],[Plaats]])</f>
        <v>3</v>
      </c>
      <c r="G3098" s="59" t="str">
        <f>INDEX(tblGemProv[Grootte],MATCH(tblGem[[#This Row],[Plaats]],tblGemProv[Gemeentenaam],0))</f>
        <v>Klein</v>
      </c>
      <c r="H3098" s="59" t="str">
        <f>INDEX(tblGemProv[Provincie],MATCH(tblGem[[#This Row],[Plaats]],tblGemProv[Gemeentenaam],0))</f>
        <v>Utrecht</v>
      </c>
      <c r="I3098" s="68">
        <f>INDEX(tblGemProv[InwonerAantal],MATCH(tblGem[[#This Row],[Plaats]],tblGemProv[Gemeentenaam],0))</f>
        <v>19816</v>
      </c>
      <c r="J3098" s="69">
        <f>tblGem[[#This Row],[Aantal]]/INDEX($N$5:$N$16,MATCH(tblGem[[#This Row],[Prov]],$M$5:$M$16,0))*100000</f>
        <v>0.37579348794980599</v>
      </c>
      <c r="K3098" s="69">
        <f>tblGem[[#This Row],[Aantal]]/tblGem[[#This Row],[Inwoners]]*100000</f>
        <v>25.232135647961243</v>
      </c>
    </row>
    <row r="3099" spans="2:11" x14ac:dyDescent="0.3">
      <c r="B3099" s="63">
        <v>43917</v>
      </c>
      <c r="C3099" s="66" t="s">
        <v>249</v>
      </c>
      <c r="D3099" s="65">
        <v>41.1</v>
      </c>
      <c r="E3099" s="66">
        <v>19</v>
      </c>
      <c r="F3099" s="79">
        <f>tblGem[[#This Row],[Aantal]]-SUMIFS(tblGem[Aantal],tblGem[Datum],tblGem[[#This Row],[Datum]]-1,tblGem[Plaats],tblGem[[#This Row],[Plaats]])</f>
        <v>6</v>
      </c>
      <c r="G3099" s="59" t="str">
        <f>INDEX(tblGemProv[Grootte],MATCH(tblGem[[#This Row],[Plaats]],tblGemProv[Gemeentenaam],0))</f>
        <v>Klein</v>
      </c>
      <c r="H3099" s="59" t="str">
        <f>INDEX(tblGemProv[Provincie],MATCH(tblGem[[#This Row],[Plaats]],tblGemProv[Gemeentenaam],0))</f>
        <v>Zuid-Holland</v>
      </c>
      <c r="I3099" s="68">
        <f>INDEX(tblGemProv[InwonerAantal],MATCH(tblGem[[#This Row],[Plaats]],tblGemProv[Gemeentenaam],0))</f>
        <v>45789</v>
      </c>
      <c r="J3099" s="69">
        <f>tblGem[[#This Row],[Aantal]]/INDEX($N$5:$N$16,MATCH(tblGem[[#This Row],[Prov]],$M$5:$M$16,0))*100000</f>
        <v>0.52111760527261308</v>
      </c>
      <c r="K3099" s="69">
        <f>tblGem[[#This Row],[Aantal]]/tblGem[[#This Row],[Inwoners]]*100000</f>
        <v>41.494682128895583</v>
      </c>
    </row>
    <row r="3100" spans="2:11" x14ac:dyDescent="0.3">
      <c r="B3100" s="63">
        <v>43917</v>
      </c>
      <c r="C3100" s="66" t="s">
        <v>250</v>
      </c>
      <c r="D3100" s="65">
        <v>34.1</v>
      </c>
      <c r="E3100" s="66">
        <v>13</v>
      </c>
      <c r="F3100" s="79">
        <f>tblGem[[#This Row],[Aantal]]-SUMIFS(tblGem[Aantal],tblGem[Datum],tblGem[[#This Row],[Datum]]-1,tblGem[Plaats],tblGem[[#This Row],[Plaats]])</f>
        <v>0</v>
      </c>
      <c r="G3100" s="59" t="str">
        <f>INDEX(tblGemProv[Grootte],MATCH(tblGem[[#This Row],[Plaats]],tblGemProv[Gemeentenaam],0))</f>
        <v>Klein</v>
      </c>
      <c r="H3100" s="59" t="str">
        <f>INDEX(tblGemProv[Provincie],MATCH(tblGem[[#This Row],[Plaats]],tblGemProv[Gemeentenaam],0))</f>
        <v>Overijssel</v>
      </c>
      <c r="I3100" s="68">
        <f>INDEX(tblGemProv[InwonerAantal],MATCH(tblGem[[#This Row],[Plaats]],tblGemProv[Gemeentenaam],0))</f>
        <v>38097</v>
      </c>
      <c r="J3100" s="69">
        <f>tblGem[[#This Row],[Aantal]]/INDEX($N$5:$N$16,MATCH(tblGem[[#This Row],[Prov]],$M$5:$M$16,0))*100000</f>
        <v>1.128961242760536</v>
      </c>
      <c r="K3100" s="69">
        <f>tblGem[[#This Row],[Aantal]]/tblGem[[#This Row],[Inwoners]]*100000</f>
        <v>34.123421791742132</v>
      </c>
    </row>
    <row r="3101" spans="2:11" x14ac:dyDescent="0.3">
      <c r="B3101" s="63">
        <v>43917</v>
      </c>
      <c r="C3101" s="66" t="s">
        <v>251</v>
      </c>
      <c r="D3101" s="65">
        <v>25.7</v>
      </c>
      <c r="E3101" s="66">
        <v>14</v>
      </c>
      <c r="F3101" s="79">
        <f>tblGem[[#This Row],[Aantal]]-SUMIFS(tblGem[Aantal],tblGem[Datum],tblGem[[#This Row],[Datum]]-1,tblGem[Plaats],tblGem[[#This Row],[Plaats]])</f>
        <v>3</v>
      </c>
      <c r="G3101" s="59" t="str">
        <f>INDEX(tblGemProv[Grootte],MATCH(tblGem[[#This Row],[Plaats]],tblGemProv[Gemeentenaam],0))</f>
        <v>Middelgroot</v>
      </c>
      <c r="H3101" s="59" t="str">
        <f>INDEX(tblGemProv[Provincie],MATCH(tblGem[[#This Row],[Plaats]],tblGemProv[Gemeentenaam],0))</f>
        <v>Zuid-Holland</v>
      </c>
      <c r="I3101" s="68">
        <f>INDEX(tblGemProv[InwonerAantal],MATCH(tblGem[[#This Row],[Plaats]],tblGemProv[Gemeentenaam],0))</f>
        <v>52208</v>
      </c>
      <c r="J3101" s="69">
        <f>tblGem[[#This Row],[Aantal]]/INDEX($N$5:$N$16,MATCH(tblGem[[#This Row],[Prov]],$M$5:$M$16,0))*100000</f>
        <v>0.38398139335876752</v>
      </c>
      <c r="K3101" s="69">
        <f>tblGem[[#This Row],[Aantal]]/tblGem[[#This Row],[Inwoners]]*100000</f>
        <v>26.815813668403308</v>
      </c>
    </row>
    <row r="3102" spans="2:11" x14ac:dyDescent="0.3">
      <c r="B3102" s="63">
        <v>43917</v>
      </c>
      <c r="C3102" s="66" t="s">
        <v>252</v>
      </c>
      <c r="D3102" s="65">
        <v>63.2</v>
      </c>
      <c r="E3102" s="66">
        <v>13</v>
      </c>
      <c r="F3102" s="79">
        <f>tblGem[[#This Row],[Aantal]]-SUMIFS(tblGem[Aantal],tblGem[Datum],tblGem[[#This Row],[Datum]]-1,tblGem[Plaats],tblGem[[#This Row],[Plaats]])</f>
        <v>2</v>
      </c>
      <c r="G3102" s="59" t="str">
        <f>INDEX(tblGemProv[Grootte],MATCH(tblGem[[#This Row],[Plaats]],tblGemProv[Gemeentenaam],0))</f>
        <v>Klein</v>
      </c>
      <c r="H3102" s="59" t="str">
        <f>INDEX(tblGemProv[Provincie],MATCH(tblGem[[#This Row],[Plaats]],tblGemProv[Gemeentenaam],0))</f>
        <v>Limburg</v>
      </c>
      <c r="I3102" s="68">
        <f>INDEX(tblGemProv[InwonerAantal],MATCH(tblGem[[#This Row],[Plaats]],tblGemProv[Gemeentenaam],0))</f>
        <v>20728</v>
      </c>
      <c r="J3102" s="69">
        <f>tblGem[[#This Row],[Aantal]]/INDEX($N$5:$N$16,MATCH(tblGem[[#This Row],[Prov]],$M$5:$M$16,0))*100000</f>
        <v>1.1636254271847961</v>
      </c>
      <c r="K3102" s="69">
        <f>tblGem[[#This Row],[Aantal]]/tblGem[[#This Row],[Inwoners]]*100000</f>
        <v>62.71709764569664</v>
      </c>
    </row>
    <row r="3103" spans="2:11" x14ac:dyDescent="0.3">
      <c r="B3103" s="63">
        <v>43917</v>
      </c>
      <c r="C3103" s="66" t="s">
        <v>253</v>
      </c>
      <c r="D3103" s="65">
        <v>53.2</v>
      </c>
      <c r="E3103" s="66">
        <v>31</v>
      </c>
      <c r="F3103" s="79">
        <f>tblGem[[#This Row],[Aantal]]-SUMIFS(tblGem[Aantal],tblGem[Datum],tblGem[[#This Row],[Datum]]-1,tblGem[Plaats],tblGem[[#This Row],[Plaats]])</f>
        <v>2</v>
      </c>
      <c r="G3103" s="59" t="str">
        <f>INDEX(tblGemProv[Grootte],MATCH(tblGem[[#This Row],[Plaats]],tblGemProv[Gemeentenaam],0))</f>
        <v>Middelgroot</v>
      </c>
      <c r="H3103" s="59" t="str">
        <f>INDEX(tblGemProv[Provincie],MATCH(tblGem[[#This Row],[Plaats]],tblGemProv[Gemeentenaam],0))</f>
        <v>Limburg</v>
      </c>
      <c r="I3103" s="68">
        <f>INDEX(tblGemProv[InwonerAantal],MATCH(tblGem[[#This Row],[Plaats]],tblGemProv[Gemeentenaam],0))</f>
        <v>57761</v>
      </c>
      <c r="J3103" s="69">
        <f>tblGem[[#This Row],[Aantal]]/INDEX($N$5:$N$16,MATCH(tblGem[[#This Row],[Prov]],$M$5:$M$16,0))*100000</f>
        <v>2.7747990955945139</v>
      </c>
      <c r="K3103" s="69">
        <f>tblGem[[#This Row],[Aantal]]/tblGem[[#This Row],[Inwoners]]*100000</f>
        <v>53.669430930904937</v>
      </c>
    </row>
    <row r="3104" spans="2:11" x14ac:dyDescent="0.3">
      <c r="B3104" s="63">
        <v>43917</v>
      </c>
      <c r="C3104" s="66" t="s">
        <v>254</v>
      </c>
      <c r="D3104" s="65">
        <v>32.4</v>
      </c>
      <c r="E3104" s="66">
        <v>25</v>
      </c>
      <c r="F3104" s="79">
        <f>tblGem[[#This Row],[Aantal]]-SUMIFS(tblGem[Aantal],tblGem[Datum],tblGem[[#This Row],[Datum]]-1,tblGem[Plaats],tblGem[[#This Row],[Plaats]])</f>
        <v>1</v>
      </c>
      <c r="G3104" s="59" t="str">
        <f>INDEX(tblGemProv[Grootte],MATCH(tblGem[[#This Row],[Plaats]],tblGemProv[Gemeentenaam],0))</f>
        <v>Middelgroot</v>
      </c>
      <c r="H3104" s="59" t="str">
        <f>INDEX(tblGemProv[Provincie],MATCH(tblGem[[#This Row],[Plaats]],tblGemProv[Gemeentenaam],0))</f>
        <v>Noord-Brabant</v>
      </c>
      <c r="I3104" s="68">
        <f>INDEX(tblGemProv[InwonerAantal],MATCH(tblGem[[#This Row],[Plaats]],tblGemProv[Gemeentenaam],0))</f>
        <v>77000</v>
      </c>
      <c r="J3104" s="69">
        <f>tblGem[[#This Row],[Aantal]]/INDEX($N$5:$N$16,MATCH(tblGem[[#This Row],[Prov]],$M$5:$M$16,0))*100000</f>
        <v>0.98881218343177957</v>
      </c>
      <c r="K3104" s="69">
        <f>tblGem[[#This Row],[Aantal]]/tblGem[[#This Row],[Inwoners]]*100000</f>
        <v>32.467532467532465</v>
      </c>
    </row>
    <row r="3105" spans="2:11" x14ac:dyDescent="0.3">
      <c r="B3105" s="63">
        <v>43917</v>
      </c>
      <c r="C3105" s="66" t="s">
        <v>255</v>
      </c>
      <c r="D3105" s="65">
        <v>38.200000000000003</v>
      </c>
      <c r="E3105" s="66">
        <v>249</v>
      </c>
      <c r="F3105" s="79">
        <f>tblGem[[#This Row],[Aantal]]-SUMIFS(tblGem[Aantal],tblGem[Datum],tblGem[[#This Row],[Datum]]-1,tblGem[Plaats],tblGem[[#This Row],[Plaats]])</f>
        <v>45</v>
      </c>
      <c r="G3105" s="59" t="str">
        <f>INDEX(tblGemProv[Grootte],MATCH(tblGem[[#This Row],[Plaats]],tblGemProv[Gemeentenaam],0))</f>
        <v>Groot</v>
      </c>
      <c r="H3105" s="59" t="str">
        <f>INDEX(tblGemProv[Provincie],MATCH(tblGem[[#This Row],[Plaats]],tblGemProv[Gemeentenaam],0))</f>
        <v>Zuid-Holland</v>
      </c>
      <c r="I3105" s="68">
        <f>INDEX(tblGemProv[InwonerAantal],MATCH(tblGem[[#This Row],[Plaats]],tblGemProv[Gemeentenaam],0))</f>
        <v>638712</v>
      </c>
      <c r="J3105" s="69">
        <f>tblGem[[#This Row],[Aantal]]/INDEX($N$5:$N$16,MATCH(tblGem[[#This Row],[Prov]],$M$5:$M$16,0))*100000</f>
        <v>6.8293833533095079</v>
      </c>
      <c r="K3105" s="69">
        <f>tblGem[[#This Row],[Aantal]]/tblGem[[#This Row],[Inwoners]]*100000</f>
        <v>38.984706722278588</v>
      </c>
    </row>
    <row r="3106" spans="2:11" x14ac:dyDescent="0.3">
      <c r="B3106" s="63">
        <v>43917</v>
      </c>
      <c r="C3106" s="66" t="s">
        <v>256</v>
      </c>
      <c r="D3106" s="65">
        <v>117.3</v>
      </c>
      <c r="E3106" s="66">
        <v>2</v>
      </c>
      <c r="F3106" s="79">
        <f>tblGem[[#This Row],[Aantal]]-SUMIFS(tblGem[Aantal],tblGem[Datum],tblGem[[#This Row],[Datum]]-1,tblGem[Plaats],tblGem[[#This Row],[Plaats]])</f>
        <v>0</v>
      </c>
      <c r="G3106" s="59" t="str">
        <f>INDEX(tblGemProv[Grootte],MATCH(tblGem[[#This Row],[Plaats]],tblGemProv[Gemeentenaam],0))</f>
        <v>Klein</v>
      </c>
      <c r="H3106" s="59" t="str">
        <f>INDEX(tblGemProv[Provincie],MATCH(tblGem[[#This Row],[Plaats]],tblGemProv[Gemeentenaam],0))</f>
        <v>Gelderland</v>
      </c>
      <c r="I3106" s="68">
        <f>INDEX(tblGemProv[InwonerAantal],MATCH(tblGem[[#This Row],[Plaats]],tblGemProv[Gemeentenaam],0))</f>
        <v>1575</v>
      </c>
      <c r="J3106" s="69">
        <f>tblGem[[#This Row],[Aantal]]/INDEX($N$5:$N$16,MATCH(tblGem[[#This Row],[Prov]],$M$5:$M$16,0))*100000</f>
        <v>9.7082524514550975E-2</v>
      </c>
      <c r="K3106" s="69">
        <f>tblGem[[#This Row],[Aantal]]/tblGem[[#This Row],[Inwoners]]*100000</f>
        <v>126.98412698412699</v>
      </c>
    </row>
    <row r="3107" spans="2:11" x14ac:dyDescent="0.3">
      <c r="B3107" s="63">
        <v>43917</v>
      </c>
      <c r="C3107" s="66" t="s">
        <v>257</v>
      </c>
      <c r="D3107" s="65">
        <v>43.7</v>
      </c>
      <c r="E3107" s="66">
        <v>10</v>
      </c>
      <c r="F3107" s="79">
        <f>tblGem[[#This Row],[Aantal]]-SUMIFS(tblGem[Aantal],tblGem[Datum],tblGem[[#This Row],[Datum]]-1,tblGem[Plaats],tblGem[[#This Row],[Plaats]])</f>
        <v>4</v>
      </c>
      <c r="G3107" s="59" t="str">
        <f>INDEX(tblGemProv[Grootte],MATCH(tblGem[[#This Row],[Plaats]],tblGemProv[Gemeentenaam],0))</f>
        <v>Klein</v>
      </c>
      <c r="H3107" s="59" t="str">
        <f>INDEX(tblGemProv[Provincie],MATCH(tblGem[[#This Row],[Plaats]],tblGemProv[Gemeentenaam],0))</f>
        <v>Noord-Brabant</v>
      </c>
      <c r="I3107" s="68">
        <f>INDEX(tblGemProv[InwonerAantal],MATCH(tblGem[[#This Row],[Plaats]],tblGemProv[Gemeentenaam],0))</f>
        <v>22401</v>
      </c>
      <c r="J3107" s="69">
        <f>tblGem[[#This Row],[Aantal]]/INDEX($N$5:$N$16,MATCH(tblGem[[#This Row],[Prov]],$M$5:$M$16,0))*100000</f>
        <v>0.3955248733727118</v>
      </c>
      <c r="K3107" s="69">
        <f>tblGem[[#This Row],[Aantal]]/tblGem[[#This Row],[Inwoners]]*100000</f>
        <v>44.640864247131823</v>
      </c>
    </row>
    <row r="3108" spans="2:11" x14ac:dyDescent="0.3">
      <c r="B3108" s="63">
        <v>43917</v>
      </c>
      <c r="C3108" s="78" t="s">
        <v>2</v>
      </c>
      <c r="D3108" s="65">
        <v>22.7</v>
      </c>
      <c r="E3108" s="66">
        <v>124</v>
      </c>
      <c r="F3108" s="79">
        <f>tblGem[[#This Row],[Aantal]]-SUMIFS(tblGem[Aantal],tblGem[Datum],tblGem[[#This Row],[Datum]]-1,tblGem[Plaats],tblGem[[#This Row],[Plaats]])</f>
        <v>21</v>
      </c>
      <c r="G3108" s="59" t="str">
        <f>INDEX(tblGemProv[Grootte],MATCH(tblGem[[#This Row],[Plaats]],tblGemProv[Gemeentenaam],0))</f>
        <v>Groot</v>
      </c>
      <c r="H3108" s="59" t="str">
        <f>INDEX(tblGemProv[Provincie],MATCH(tblGem[[#This Row],[Plaats]],tblGemProv[Gemeentenaam],0))</f>
        <v>Zuid-Holland</v>
      </c>
      <c r="I3108" s="68">
        <f>INDEX(tblGemProv[InwonerAantal],MATCH(tblGem[[#This Row],[Plaats]],tblGemProv[Gemeentenaam],0))</f>
        <v>532561</v>
      </c>
      <c r="J3108" s="69">
        <f>tblGem[[#This Row],[Aantal]]/INDEX($N$5:$N$16,MATCH(tblGem[[#This Row],[Prov]],$M$5:$M$16,0))*100000</f>
        <v>3.4009780554633697</v>
      </c>
      <c r="K3108" s="69">
        <f>tblGem[[#This Row],[Aantal]]/tblGem[[#This Row],[Inwoners]]*100000</f>
        <v>23.283717733743178</v>
      </c>
    </row>
    <row r="3109" spans="2:11" x14ac:dyDescent="0.3">
      <c r="B3109" s="63">
        <v>43917</v>
      </c>
      <c r="C3109" s="66" t="s">
        <v>258</v>
      </c>
      <c r="D3109" s="65">
        <v>28</v>
      </c>
      <c r="E3109" s="66">
        <v>13</v>
      </c>
      <c r="F3109" s="79">
        <f>tblGem[[#This Row],[Aantal]]-SUMIFS(tblGem[Aantal],tblGem[Datum],tblGem[[#This Row],[Datum]]-1,tblGem[Plaats],tblGem[[#This Row],[Plaats]])</f>
        <v>1</v>
      </c>
      <c r="G3109" s="59" t="str">
        <f>INDEX(tblGemProv[Grootte],MATCH(tblGem[[#This Row],[Plaats]],tblGemProv[Gemeentenaam],0))</f>
        <v>Klein</v>
      </c>
      <c r="H3109" s="59" t="str">
        <f>INDEX(tblGemProv[Provincie],MATCH(tblGem[[#This Row],[Plaats]],tblGemProv[Gemeentenaam],0))</f>
        <v>Noord-Holland</v>
      </c>
      <c r="I3109" s="68">
        <f>INDEX(tblGemProv[InwonerAantal],MATCH(tblGem[[#This Row],[Plaats]],tblGemProv[Gemeentenaam],0))</f>
        <v>46379</v>
      </c>
      <c r="J3109" s="69">
        <f>tblGem[[#This Row],[Aantal]]/INDEX($N$5:$N$16,MATCH(tblGem[[#This Row],[Prov]],$M$5:$M$16,0))*100000</f>
        <v>0.45917217614409817</v>
      </c>
      <c r="K3109" s="69">
        <f>tblGem[[#This Row],[Aantal]]/tblGem[[#This Row],[Inwoners]]*100000</f>
        <v>28.029927337803745</v>
      </c>
    </row>
    <row r="3110" spans="2:11" x14ac:dyDescent="0.3">
      <c r="B3110" s="63">
        <v>43917</v>
      </c>
      <c r="C3110" s="66" t="s">
        <v>259</v>
      </c>
      <c r="D3110" s="65">
        <v>40.5</v>
      </c>
      <c r="E3110" s="66">
        <v>4</v>
      </c>
      <c r="F3110" s="79">
        <f>tblGem[[#This Row],[Aantal]]-SUMIFS(tblGem[Aantal],tblGem[Datum],tblGem[[#This Row],[Datum]]-1,tblGem[Plaats],tblGem[[#This Row],[Plaats]])</f>
        <v>1</v>
      </c>
      <c r="G3110" s="59" t="str">
        <f>INDEX(tblGemProv[Grootte],MATCH(tblGem[[#This Row],[Plaats]],tblGemProv[Gemeentenaam],0))</f>
        <v>Klein</v>
      </c>
      <c r="H3110" s="59" t="str">
        <f>INDEX(tblGemProv[Provincie],MATCH(tblGem[[#This Row],[Plaats]],tblGemProv[Gemeentenaam],0))</f>
        <v>Gelderland</v>
      </c>
      <c r="I3110" s="68">
        <f>INDEX(tblGemProv[InwonerAantal],MATCH(tblGem[[#This Row],[Plaats]],tblGemProv[Gemeentenaam],0))</f>
        <v>9751</v>
      </c>
      <c r="J3110" s="69">
        <f>tblGem[[#This Row],[Aantal]]/INDEX($N$5:$N$16,MATCH(tblGem[[#This Row],[Prov]],$M$5:$M$16,0))*100000</f>
        <v>0.19416504902910195</v>
      </c>
      <c r="K3110" s="69">
        <f>tblGem[[#This Row],[Aantal]]/tblGem[[#This Row],[Inwoners]]*100000</f>
        <v>41.021433699107781</v>
      </c>
    </row>
    <row r="3111" spans="2:11" x14ac:dyDescent="0.3">
      <c r="B3111" s="63">
        <v>43917</v>
      </c>
      <c r="C3111" s="66" t="s">
        <v>260</v>
      </c>
      <c r="D3111" s="65">
        <v>24.1</v>
      </c>
      <c r="E3111" s="66">
        <v>19</v>
      </c>
      <c r="F3111" s="79">
        <f>tblGem[[#This Row],[Aantal]]-SUMIFS(tblGem[Aantal],tblGem[Datum],tblGem[[#This Row],[Datum]]-1,tblGem[Plaats],tblGem[[#This Row],[Plaats]])</f>
        <v>3</v>
      </c>
      <c r="G3111" s="59" t="str">
        <f>INDEX(tblGemProv[Grootte],MATCH(tblGem[[#This Row],[Plaats]],tblGemProv[Gemeentenaam],0))</f>
        <v>Middelgroot</v>
      </c>
      <c r="H3111" s="59" t="str">
        <f>INDEX(tblGemProv[Provincie],MATCH(tblGem[[#This Row],[Plaats]],tblGemProv[Gemeentenaam],0))</f>
        <v>Zuid-Holland</v>
      </c>
      <c r="I3111" s="68">
        <f>INDEX(tblGemProv[InwonerAantal],MATCH(tblGem[[#This Row],[Plaats]],tblGemProv[Gemeentenaam],0))</f>
        <v>77907</v>
      </c>
      <c r="J3111" s="69">
        <f>tblGem[[#This Row],[Aantal]]/INDEX($N$5:$N$16,MATCH(tblGem[[#This Row],[Prov]],$M$5:$M$16,0))*100000</f>
        <v>0.52111760527261308</v>
      </c>
      <c r="K3111" s="69">
        <f>tblGem[[#This Row],[Aantal]]/tblGem[[#This Row],[Inwoners]]*100000</f>
        <v>24.388052421476889</v>
      </c>
    </row>
    <row r="3112" spans="2:11" x14ac:dyDescent="0.3">
      <c r="B3112" s="63">
        <v>43917</v>
      </c>
      <c r="C3112" s="66" t="s">
        <v>261</v>
      </c>
      <c r="D3112" s="65">
        <v>0</v>
      </c>
      <c r="E3112" s="66">
        <v>0</v>
      </c>
      <c r="F3112" s="79">
        <f>tblGem[[#This Row],[Aantal]]-SUMIFS(tblGem[Aantal],tblGem[Datum],tblGem[[#This Row],[Datum]]-1,tblGem[Plaats],tblGem[[#This Row],[Plaats]])</f>
        <v>0</v>
      </c>
      <c r="G3112" s="59" t="str">
        <f>INDEX(tblGemProv[Grootte],MATCH(tblGem[[#This Row],[Plaats]],tblGemProv[Gemeentenaam],0))</f>
        <v>Klein</v>
      </c>
      <c r="H3112" s="59" t="str">
        <f>INDEX(tblGemProv[Provincie],MATCH(tblGem[[#This Row],[Plaats]],tblGemProv[Gemeentenaam],0))</f>
        <v>Friesland</v>
      </c>
      <c r="I3112" s="68">
        <f>INDEX(tblGemProv[InwonerAantal],MATCH(tblGem[[#This Row],[Plaats]],tblGemProv[Gemeentenaam],0))</f>
        <v>932</v>
      </c>
      <c r="J3112" s="69">
        <f>tblGem[[#This Row],[Aantal]]/INDEX($N$5:$N$16,MATCH(tblGem[[#This Row],[Prov]],$M$5:$M$16,0))*100000</f>
        <v>0</v>
      </c>
      <c r="K3112" s="69">
        <f>tblGem[[#This Row],[Aantal]]/tblGem[[#This Row],[Inwoners]]*100000</f>
        <v>0</v>
      </c>
    </row>
    <row r="3113" spans="2:11" x14ac:dyDescent="0.3">
      <c r="B3113" s="63">
        <v>43917</v>
      </c>
      <c r="C3113" s="66" t="s">
        <v>262</v>
      </c>
      <c r="D3113" s="65">
        <v>26.6</v>
      </c>
      <c r="E3113" s="66">
        <v>9</v>
      </c>
      <c r="F3113" s="79">
        <f>tblGem[[#This Row],[Aantal]]-SUMIFS(tblGem[Aantal],tblGem[Datum],tblGem[[#This Row],[Datum]]-1,tblGem[Plaats],tblGem[[#This Row],[Plaats]])</f>
        <v>1</v>
      </c>
      <c r="G3113" s="59" t="str">
        <f>INDEX(tblGemProv[Grootte],MATCH(tblGem[[#This Row],[Plaats]],tblGemProv[Gemeentenaam],0))</f>
        <v>Klein</v>
      </c>
      <c r="H3113" s="59" t="str">
        <f>INDEX(tblGemProv[Provincie],MATCH(tblGem[[#This Row],[Plaats]],tblGemProv[Gemeentenaam],0))</f>
        <v>Zeeland</v>
      </c>
      <c r="I3113" s="68">
        <f>INDEX(tblGemProv[InwonerAantal],MATCH(tblGem[[#This Row],[Plaats]],tblGemProv[Gemeentenaam],0))</f>
        <v>33687</v>
      </c>
      <c r="J3113" s="69">
        <f>tblGem[[#This Row],[Aantal]]/INDEX($N$5:$N$16,MATCH(tblGem[[#This Row],[Prov]],$M$5:$M$16,0))*100000</f>
        <v>2.3541474847241983</v>
      </c>
      <c r="K3113" s="69">
        <f>tblGem[[#This Row],[Aantal]]/tblGem[[#This Row],[Inwoners]]*100000</f>
        <v>26.716537536735242</v>
      </c>
    </row>
    <row r="3114" spans="2:11" x14ac:dyDescent="0.3">
      <c r="B3114" s="63">
        <v>43917</v>
      </c>
      <c r="C3114" s="66" t="s">
        <v>263</v>
      </c>
      <c r="D3114" s="65">
        <v>94.8</v>
      </c>
      <c r="E3114" s="66">
        <v>10</v>
      </c>
      <c r="F3114" s="79">
        <f>tblGem[[#This Row],[Aantal]]-SUMIFS(tblGem[Aantal],tblGem[Datum],tblGem[[#This Row],[Datum]]-1,tblGem[Plaats],tblGem[[#This Row],[Plaats]])</f>
        <v>0</v>
      </c>
      <c r="G3114" s="59" t="str">
        <f>INDEX(tblGemProv[Grootte],MATCH(tblGem[[#This Row],[Plaats]],tblGemProv[Gemeentenaam],0))</f>
        <v>Klein</v>
      </c>
      <c r="H3114" s="59" t="str">
        <f>INDEX(tblGemProv[Provincie],MATCH(tblGem[[#This Row],[Plaats]],tblGemProv[Gemeentenaam],0))</f>
        <v>Limburg</v>
      </c>
      <c r="I3114" s="68">
        <f>INDEX(tblGemProv[InwonerAantal],MATCH(tblGem[[#This Row],[Plaats]],tblGemProv[Gemeentenaam],0))</f>
        <v>10561</v>
      </c>
      <c r="J3114" s="69">
        <f>tblGem[[#This Row],[Aantal]]/INDEX($N$5:$N$16,MATCH(tblGem[[#This Row],[Prov]],$M$5:$M$16,0))*100000</f>
        <v>0.8950964824498433</v>
      </c>
      <c r="K3114" s="69">
        <f>tblGem[[#This Row],[Aantal]]/tblGem[[#This Row],[Inwoners]]*100000</f>
        <v>94.688003030016105</v>
      </c>
    </row>
    <row r="3115" spans="2:11" x14ac:dyDescent="0.3">
      <c r="B3115" s="63">
        <v>43917</v>
      </c>
      <c r="C3115" s="66" t="s">
        <v>264</v>
      </c>
      <c r="D3115" s="65">
        <v>154.19999999999999</v>
      </c>
      <c r="E3115" s="66">
        <v>18</v>
      </c>
      <c r="F3115" s="79">
        <f>tblGem[[#This Row],[Aantal]]-SUMIFS(tblGem[Aantal],tblGem[Datum],tblGem[[#This Row],[Datum]]-1,tblGem[Plaats],tblGem[[#This Row],[Plaats]])</f>
        <v>4</v>
      </c>
      <c r="G3115" s="59" t="str">
        <f>INDEX(tblGemProv[Grootte],MATCH(tblGem[[#This Row],[Plaats]],tblGemProv[Gemeentenaam],0))</f>
        <v>Klein</v>
      </c>
      <c r="H3115" s="59" t="str">
        <f>INDEX(tblGemProv[Provincie],MATCH(tblGem[[#This Row],[Plaats]],tblGemProv[Gemeentenaam],0))</f>
        <v>Noord-Brabant</v>
      </c>
      <c r="I3115" s="68">
        <f>INDEX(tblGemProv[InwonerAantal],MATCH(tblGem[[#This Row],[Plaats]],tblGemProv[Gemeentenaam],0))</f>
        <v>11577</v>
      </c>
      <c r="J3115" s="69">
        <f>tblGem[[#This Row],[Aantal]]/INDEX($N$5:$N$16,MATCH(tblGem[[#This Row],[Prov]],$M$5:$M$16,0))*100000</f>
        <v>0.71194477207088114</v>
      </c>
      <c r="K3115" s="69">
        <f>tblGem[[#This Row],[Aantal]]/tblGem[[#This Row],[Inwoners]]*100000</f>
        <v>155.48069448043535</v>
      </c>
    </row>
    <row r="3116" spans="2:11" x14ac:dyDescent="0.3">
      <c r="B3116" s="63">
        <v>43917</v>
      </c>
      <c r="C3116" s="66" t="s">
        <v>265</v>
      </c>
      <c r="D3116" s="65">
        <v>95.9</v>
      </c>
      <c r="E3116" s="66">
        <v>28</v>
      </c>
      <c r="F3116" s="79">
        <f>tblGem[[#This Row],[Aantal]]-SUMIFS(tblGem[Aantal],tblGem[Datum],tblGem[[#This Row],[Datum]]-1,tblGem[Plaats],tblGem[[#This Row],[Plaats]])</f>
        <v>6</v>
      </c>
      <c r="G3116" s="59" t="str">
        <f>INDEX(tblGemProv[Grootte],MATCH(tblGem[[#This Row],[Plaats]],tblGemProv[Gemeentenaam],0))</f>
        <v>Klein</v>
      </c>
      <c r="H3116" s="59" t="str">
        <f>INDEX(tblGemProv[Provincie],MATCH(tblGem[[#This Row],[Plaats]],tblGemProv[Gemeentenaam],0))</f>
        <v>Noord-Brabant</v>
      </c>
      <c r="I3116" s="68">
        <f>INDEX(tblGemProv[InwonerAantal],MATCH(tblGem[[#This Row],[Plaats]],tblGemProv[Gemeentenaam],0))</f>
        <v>28673</v>
      </c>
      <c r="J3116" s="69">
        <f>tblGem[[#This Row],[Aantal]]/INDEX($N$5:$N$16,MATCH(tblGem[[#This Row],[Prov]],$M$5:$M$16,0))*100000</f>
        <v>1.1074696454435931</v>
      </c>
      <c r="K3116" s="69">
        <f>tblGem[[#This Row],[Aantal]]/tblGem[[#This Row],[Inwoners]]*100000</f>
        <v>97.652844139085559</v>
      </c>
    </row>
    <row r="3117" spans="2:11" x14ac:dyDescent="0.3">
      <c r="B3117" s="63">
        <v>43917</v>
      </c>
      <c r="C3117" s="66" t="s">
        <v>266</v>
      </c>
      <c r="D3117" s="65">
        <v>106</v>
      </c>
      <c r="E3117" s="66">
        <v>98</v>
      </c>
      <c r="F3117" s="79">
        <f>tblGem[[#This Row],[Aantal]]-SUMIFS(tblGem[Aantal],tblGem[Datum],tblGem[[#This Row],[Datum]]-1,tblGem[Plaats],tblGem[[#This Row],[Plaats]])</f>
        <v>4</v>
      </c>
      <c r="G3117" s="59" t="str">
        <f>INDEX(tblGemProv[Grootte],MATCH(tblGem[[#This Row],[Plaats]],tblGemProv[Gemeentenaam],0))</f>
        <v>Middelgroot</v>
      </c>
      <c r="H3117" s="59" t="str">
        <f>INDEX(tblGemProv[Provincie],MATCH(tblGem[[#This Row],[Plaats]],tblGemProv[Gemeentenaam],0))</f>
        <v>Limburg</v>
      </c>
      <c r="I3117" s="68">
        <f>INDEX(tblGemProv[InwonerAantal],MATCH(tblGem[[#This Row],[Plaats]],tblGemProv[Gemeentenaam],0))</f>
        <v>92956</v>
      </c>
      <c r="J3117" s="69">
        <f>tblGem[[#This Row],[Aantal]]/INDEX($N$5:$N$16,MATCH(tblGem[[#This Row],[Prov]],$M$5:$M$16,0))*100000</f>
        <v>8.7719455280084642</v>
      </c>
      <c r="K3117" s="69">
        <f>tblGem[[#This Row],[Aantal]]/tblGem[[#This Row],[Inwoners]]*100000</f>
        <v>105.42622315934422</v>
      </c>
    </row>
    <row r="3118" spans="2:11" x14ac:dyDescent="0.3">
      <c r="B3118" s="63">
        <v>43917</v>
      </c>
      <c r="C3118" s="66" t="s">
        <v>267</v>
      </c>
      <c r="D3118" s="65">
        <v>23.8</v>
      </c>
      <c r="E3118" s="66">
        <v>6</v>
      </c>
      <c r="F3118" s="79">
        <f>tblGem[[#This Row],[Aantal]]-SUMIFS(tblGem[Aantal],tblGem[Datum],tblGem[[#This Row],[Datum]]-1,tblGem[Plaats],tblGem[[#This Row],[Plaats]])</f>
        <v>-1</v>
      </c>
      <c r="G3118" s="59" t="str">
        <f>INDEX(tblGemProv[Grootte],MATCH(tblGem[[#This Row],[Plaats]],tblGemProv[Gemeentenaam],0))</f>
        <v>Klein</v>
      </c>
      <c r="H3118" s="59" t="str">
        <f>INDEX(tblGemProv[Provincie],MATCH(tblGem[[#This Row],[Plaats]],tblGemProv[Gemeentenaam],0))</f>
        <v>Zuid-Holland</v>
      </c>
      <c r="I3118" s="68">
        <f>INDEX(tblGemProv[InwonerAantal],MATCH(tblGem[[#This Row],[Plaats]],tblGemProv[Gemeentenaam],0))</f>
        <v>25020</v>
      </c>
      <c r="J3118" s="69">
        <f>tblGem[[#This Row],[Aantal]]/INDEX($N$5:$N$16,MATCH(tblGem[[#This Row],[Prov]],$M$5:$M$16,0))*100000</f>
        <v>0.16456345429661468</v>
      </c>
      <c r="K3118" s="69">
        <f>tblGem[[#This Row],[Aantal]]/tblGem[[#This Row],[Inwoners]]*100000</f>
        <v>23.980815347721823</v>
      </c>
    </row>
    <row r="3119" spans="2:11" x14ac:dyDescent="0.3">
      <c r="B3119" s="63">
        <v>43917</v>
      </c>
      <c r="C3119" s="66" t="s">
        <v>268</v>
      </c>
      <c r="D3119" s="65">
        <v>25.8</v>
      </c>
      <c r="E3119" s="66">
        <v>6</v>
      </c>
      <c r="F3119" s="79">
        <f>tblGem[[#This Row],[Aantal]]-SUMIFS(tblGem[Aantal],tblGem[Datum],tblGem[[#This Row],[Datum]]-1,tblGem[Plaats],tblGem[[#This Row],[Plaats]])</f>
        <v>0</v>
      </c>
      <c r="G3119" s="59" t="str">
        <f>INDEX(tblGemProv[Grootte],MATCH(tblGem[[#This Row],[Plaats]],tblGemProv[Gemeentenaam],0))</f>
        <v>Klein</v>
      </c>
      <c r="H3119" s="59" t="str">
        <f>INDEX(tblGemProv[Provincie],MATCH(tblGem[[#This Row],[Plaats]],tblGemProv[Gemeentenaam],0))</f>
        <v>Zeeland</v>
      </c>
      <c r="I3119" s="68">
        <f>INDEX(tblGemProv[InwonerAantal],MATCH(tblGem[[#This Row],[Plaats]],tblGemProv[Gemeentenaam],0))</f>
        <v>23526</v>
      </c>
      <c r="J3119" s="69">
        <f>tblGem[[#This Row],[Aantal]]/INDEX($N$5:$N$16,MATCH(tblGem[[#This Row],[Prov]],$M$5:$M$16,0))*100000</f>
        <v>1.569431656482799</v>
      </c>
      <c r="K3119" s="69">
        <f>tblGem[[#This Row],[Aantal]]/tblGem[[#This Row],[Inwoners]]*100000</f>
        <v>25.503698036215251</v>
      </c>
    </row>
    <row r="3120" spans="2:11" x14ac:dyDescent="0.3">
      <c r="B3120" s="63">
        <v>43917</v>
      </c>
      <c r="C3120" s="66" t="s">
        <v>269</v>
      </c>
      <c r="D3120" s="65">
        <v>8.9</v>
      </c>
      <c r="E3120" s="66">
        <v>5</v>
      </c>
      <c r="F3120" s="79">
        <f>tblGem[[#This Row],[Aantal]]-SUMIFS(tblGem[Aantal],tblGem[Datum],tblGem[[#This Row],[Datum]]-1,tblGem[Plaats],tblGem[[#This Row],[Plaats]])</f>
        <v>0</v>
      </c>
      <c r="G3120" s="59" t="str">
        <f>INDEX(tblGemProv[Grootte],MATCH(tblGem[[#This Row],[Plaats]],tblGemProv[Gemeentenaam],0))</f>
        <v>Middelgroot</v>
      </c>
      <c r="H3120" s="59" t="str">
        <f>INDEX(tblGemProv[Provincie],MATCH(tblGem[[#This Row],[Plaats]],tblGemProv[Gemeentenaam],0))</f>
        <v>Friesland</v>
      </c>
      <c r="I3120" s="68">
        <f>INDEX(tblGemProv[InwonerAantal],MATCH(tblGem[[#This Row],[Plaats]],tblGemProv[Gemeentenaam],0))</f>
        <v>55889</v>
      </c>
      <c r="J3120" s="69">
        <f>tblGem[[#This Row],[Aantal]]/INDEX($N$5:$N$16,MATCH(tblGem[[#This Row],[Prov]],$M$5:$M$16,0))*100000</f>
        <v>0.77247755180234456</v>
      </c>
      <c r="K3120" s="69">
        <f>tblGem[[#This Row],[Aantal]]/tblGem[[#This Row],[Inwoners]]*100000</f>
        <v>8.946304281701229</v>
      </c>
    </row>
    <row r="3121" spans="2:11" x14ac:dyDescent="0.3">
      <c r="B3121" s="63">
        <v>43917</v>
      </c>
      <c r="C3121" s="66" t="s">
        <v>270</v>
      </c>
      <c r="D3121" s="65">
        <v>60.1</v>
      </c>
      <c r="E3121" s="66">
        <v>28</v>
      </c>
      <c r="F3121" s="79">
        <f>tblGem[[#This Row],[Aantal]]-SUMIFS(tblGem[Aantal],tblGem[Datum],tblGem[[#This Row],[Datum]]-1,tblGem[Plaats],tblGem[[#This Row],[Plaats]])</f>
        <v>5</v>
      </c>
      <c r="G3121" s="59" t="str">
        <f>INDEX(tblGemProv[Grootte],MATCH(tblGem[[#This Row],[Plaats]],tblGemProv[Gemeentenaam],0))</f>
        <v>Klein</v>
      </c>
      <c r="H3121" s="59" t="str">
        <f>INDEX(tblGemProv[Provincie],MATCH(tblGem[[#This Row],[Plaats]],tblGemProv[Gemeentenaam],0))</f>
        <v>Utrecht</v>
      </c>
      <c r="I3121" s="68">
        <f>INDEX(tblGemProv[InwonerAantal],MATCH(tblGem[[#This Row],[Plaats]],tblGemProv[Gemeentenaam],0))</f>
        <v>46089</v>
      </c>
      <c r="J3121" s="69">
        <f>tblGem[[#This Row],[Aantal]]/INDEX($N$5:$N$16,MATCH(tblGem[[#This Row],[Prov]],$M$5:$M$16,0))*100000</f>
        <v>2.1044435325189137</v>
      </c>
      <c r="K3121" s="69">
        <f>tblGem[[#This Row],[Aantal]]/tblGem[[#This Row],[Inwoners]]*100000</f>
        <v>60.752023259346053</v>
      </c>
    </row>
    <row r="3122" spans="2:11" x14ac:dyDescent="0.3">
      <c r="B3122" s="63">
        <v>43917</v>
      </c>
      <c r="C3122" s="66" t="s">
        <v>271</v>
      </c>
      <c r="D3122" s="65">
        <v>98.1</v>
      </c>
      <c r="E3122" s="66">
        <v>19</v>
      </c>
      <c r="F3122" s="79">
        <f>tblGem[[#This Row],[Aantal]]-SUMIFS(tblGem[Aantal],tblGem[Datum],tblGem[[#This Row],[Datum]]-1,tblGem[Plaats],tblGem[[#This Row],[Plaats]])</f>
        <v>4</v>
      </c>
      <c r="G3122" s="59" t="str">
        <f>INDEX(tblGemProv[Grootte],MATCH(tblGem[[#This Row],[Plaats]],tblGemProv[Gemeentenaam],0))</f>
        <v>Klein</v>
      </c>
      <c r="H3122" s="59" t="str">
        <f>INDEX(tblGemProv[Provincie],MATCH(tblGem[[#This Row],[Plaats]],tblGemProv[Gemeentenaam],0))</f>
        <v>Noord-Brabant</v>
      </c>
      <c r="I3122" s="68">
        <f>INDEX(tblGemProv[InwonerAantal],MATCH(tblGem[[#This Row],[Plaats]],tblGemProv[Gemeentenaam],0))</f>
        <v>19120</v>
      </c>
      <c r="J3122" s="69">
        <f>tblGem[[#This Row],[Aantal]]/INDEX($N$5:$N$16,MATCH(tblGem[[#This Row],[Prov]],$M$5:$M$16,0))*100000</f>
        <v>0.75149725940815237</v>
      </c>
      <c r="K3122" s="69">
        <f>tblGem[[#This Row],[Aantal]]/tblGem[[#This Row],[Inwoners]]*100000</f>
        <v>99.372384937238493</v>
      </c>
    </row>
    <row r="3123" spans="2:11" x14ac:dyDescent="0.3">
      <c r="B3123" s="63">
        <v>43917</v>
      </c>
      <c r="C3123" s="66" t="s">
        <v>272</v>
      </c>
      <c r="D3123" s="65">
        <v>115.5</v>
      </c>
      <c r="E3123" s="66">
        <v>20</v>
      </c>
      <c r="F3123" s="79">
        <f>tblGem[[#This Row],[Aantal]]-SUMIFS(tblGem[Aantal],tblGem[Datum],tblGem[[#This Row],[Datum]]-1,tblGem[Plaats],tblGem[[#This Row],[Plaats]])</f>
        <v>1</v>
      </c>
      <c r="G3123" s="59" t="str">
        <f>INDEX(tblGemProv[Grootte],MATCH(tblGem[[#This Row],[Plaats]],tblGemProv[Gemeentenaam],0))</f>
        <v>Klein</v>
      </c>
      <c r="H3123" s="59" t="str">
        <f>INDEX(tblGemProv[Provincie],MATCH(tblGem[[#This Row],[Plaats]],tblGemProv[Gemeentenaam],0))</f>
        <v>Noord-Brabant</v>
      </c>
      <c r="I3123" s="68">
        <f>INDEX(tblGemProv[InwonerAantal],MATCH(tblGem[[#This Row],[Plaats]],tblGemProv[Gemeentenaam],0))</f>
        <v>16753</v>
      </c>
      <c r="J3123" s="69">
        <f>tblGem[[#This Row],[Aantal]]/INDEX($N$5:$N$16,MATCH(tblGem[[#This Row],[Prov]],$M$5:$M$16,0))*100000</f>
        <v>0.79104974674542361</v>
      </c>
      <c r="K3123" s="69">
        <f>tblGem[[#This Row],[Aantal]]/tblGem[[#This Row],[Inwoners]]*100000</f>
        <v>119.38160329493225</v>
      </c>
    </row>
    <row r="3124" spans="2:11" x14ac:dyDescent="0.3">
      <c r="B3124" s="63">
        <v>43917</v>
      </c>
      <c r="C3124" s="66" t="s">
        <v>273</v>
      </c>
      <c r="D3124" s="65">
        <v>3.2</v>
      </c>
      <c r="E3124" s="66">
        <v>1</v>
      </c>
      <c r="F3124" s="79">
        <f>tblGem[[#This Row],[Aantal]]-SUMIFS(tblGem[Aantal],tblGem[Datum],tblGem[[#This Row],[Datum]]-1,tblGem[Plaats],tblGem[[#This Row],[Plaats]])</f>
        <v>0</v>
      </c>
      <c r="G3124" s="59" t="str">
        <f>INDEX(tblGemProv[Grootte],MATCH(tblGem[[#This Row],[Plaats]],tblGemProv[Gemeentenaam],0))</f>
        <v>Klein</v>
      </c>
      <c r="H3124" s="59" t="str">
        <f>INDEX(tblGemProv[Provincie],MATCH(tblGem[[#This Row],[Plaats]],tblGemProv[Gemeentenaam],0))</f>
        <v>Groningen</v>
      </c>
      <c r="I3124" s="68">
        <f>INDEX(tblGemProv[InwonerAantal],MATCH(tblGem[[#This Row],[Plaats]],tblGemProv[Gemeentenaam],0))</f>
        <v>32258</v>
      </c>
      <c r="J3124" s="69">
        <f>tblGem[[#This Row],[Aantal]]/INDEX($N$5:$N$16,MATCH(tblGem[[#This Row],[Prov]],$M$5:$M$16,0))*100000</f>
        <v>0.17154335844156288</v>
      </c>
      <c r="K3124" s="69">
        <f>tblGem[[#This Row],[Aantal]]/tblGem[[#This Row],[Inwoners]]*100000</f>
        <v>3.1000062000124005</v>
      </c>
    </row>
    <row r="3125" spans="2:11" x14ac:dyDescent="0.3">
      <c r="B3125" s="63">
        <v>43917</v>
      </c>
      <c r="C3125" s="66" t="s">
        <v>274</v>
      </c>
      <c r="D3125" s="65">
        <v>29.2</v>
      </c>
      <c r="E3125" s="66">
        <v>5</v>
      </c>
      <c r="F3125" s="79">
        <f>tblGem[[#This Row],[Aantal]]-SUMIFS(tblGem[Aantal],tblGem[Datum],tblGem[[#This Row],[Datum]]-1,tblGem[Plaats],tblGem[[#This Row],[Plaats]])</f>
        <v>1</v>
      </c>
      <c r="G3125" s="59" t="str">
        <f>INDEX(tblGemProv[Grootte],MATCH(tblGem[[#This Row],[Plaats]],tblGemProv[Gemeentenaam],0))</f>
        <v>Klein</v>
      </c>
      <c r="H3125" s="59" t="str">
        <f>INDEX(tblGemProv[Provincie],MATCH(tblGem[[#This Row],[Plaats]],tblGemProv[Gemeentenaam],0))</f>
        <v>Overijssel</v>
      </c>
      <c r="I3125" s="68">
        <f>INDEX(tblGemProv[InwonerAantal],MATCH(tblGem[[#This Row],[Plaats]],tblGemProv[Gemeentenaam],0))</f>
        <v>16797</v>
      </c>
      <c r="J3125" s="69">
        <f>tblGem[[#This Row],[Aantal]]/INDEX($N$5:$N$16,MATCH(tblGem[[#This Row],[Prov]],$M$5:$M$16,0))*100000</f>
        <v>0.43421586260020617</v>
      </c>
      <c r="K3125" s="69">
        <f>tblGem[[#This Row],[Aantal]]/tblGem[[#This Row],[Inwoners]]*100000</f>
        <v>29.767220336964932</v>
      </c>
    </row>
    <row r="3126" spans="2:11" x14ac:dyDescent="0.3">
      <c r="B3126" s="63">
        <v>43917</v>
      </c>
      <c r="C3126" s="66" t="s">
        <v>275</v>
      </c>
      <c r="D3126" s="65">
        <v>82.8</v>
      </c>
      <c r="E3126" s="66">
        <v>18</v>
      </c>
      <c r="F3126" s="79">
        <f>tblGem[[#This Row],[Aantal]]-SUMIFS(tblGem[Aantal],tblGem[Datum],tblGem[[#This Row],[Datum]]-1,tblGem[Plaats],tblGem[[#This Row],[Plaats]])</f>
        <v>1</v>
      </c>
      <c r="G3126" s="59" t="str">
        <f>INDEX(tblGemProv[Grootte],MATCH(tblGem[[#This Row],[Plaats]],tblGemProv[Gemeentenaam],0))</f>
        <v>Klein</v>
      </c>
      <c r="H3126" s="59" t="str">
        <f>INDEX(tblGemProv[Provincie],MATCH(tblGem[[#This Row],[Plaats]],tblGemProv[Gemeentenaam],0))</f>
        <v>Noord-Holland</v>
      </c>
      <c r="I3126" s="68">
        <f>INDEX(tblGemProv[InwonerAantal],MATCH(tblGem[[#This Row],[Plaats]],tblGemProv[Gemeentenaam],0))</f>
        <v>21670</v>
      </c>
      <c r="J3126" s="69">
        <f>tblGem[[#This Row],[Aantal]]/INDEX($N$5:$N$16,MATCH(tblGem[[#This Row],[Prov]],$M$5:$M$16,0))*100000</f>
        <v>0.63577685927644356</v>
      </c>
      <c r="K3126" s="69">
        <f>tblGem[[#This Row],[Aantal]]/tblGem[[#This Row],[Inwoners]]*100000</f>
        <v>83.064143977849568</v>
      </c>
    </row>
    <row r="3127" spans="2:11" x14ac:dyDescent="0.3">
      <c r="B3127" s="63">
        <v>43917</v>
      </c>
      <c r="C3127" s="66" t="s">
        <v>276</v>
      </c>
      <c r="D3127" s="65">
        <v>57.1</v>
      </c>
      <c r="E3127" s="66">
        <v>14</v>
      </c>
      <c r="F3127" s="79">
        <f>tblGem[[#This Row],[Aantal]]-SUMIFS(tblGem[Aantal],tblGem[Datum],tblGem[[#This Row],[Datum]]-1,tblGem[Plaats],tblGem[[#This Row],[Plaats]])</f>
        <v>3</v>
      </c>
      <c r="G3127" s="59" t="str">
        <f>INDEX(tblGemProv[Grootte],MATCH(tblGem[[#This Row],[Plaats]],tblGemProv[Gemeentenaam],0))</f>
        <v>Klein</v>
      </c>
      <c r="H3127" s="59" t="str">
        <f>INDEX(tblGemProv[Provincie],MATCH(tblGem[[#This Row],[Plaats]],tblGemProv[Gemeentenaam],0))</f>
        <v>Noord-Brabant</v>
      </c>
      <c r="I3127" s="68">
        <f>INDEX(tblGemProv[InwonerAantal],MATCH(tblGem[[#This Row],[Plaats]],tblGemProv[Gemeentenaam],0))</f>
        <v>24781</v>
      </c>
      <c r="J3127" s="69">
        <f>tblGem[[#This Row],[Aantal]]/INDEX($N$5:$N$16,MATCH(tblGem[[#This Row],[Prov]],$M$5:$M$16,0))*100000</f>
        <v>0.55373482272179653</v>
      </c>
      <c r="K3127" s="69">
        <f>tblGem[[#This Row],[Aantal]]/tblGem[[#This Row],[Inwoners]]*100000</f>
        <v>56.494895282676246</v>
      </c>
    </row>
    <row r="3128" spans="2:11" x14ac:dyDescent="0.3">
      <c r="B3128" s="63">
        <v>43917</v>
      </c>
      <c r="C3128" s="66" t="s">
        <v>277</v>
      </c>
      <c r="D3128" s="65">
        <v>18.100000000000001</v>
      </c>
      <c r="E3128" s="66">
        <v>8</v>
      </c>
      <c r="F3128" s="79">
        <f>tblGem[[#This Row],[Aantal]]-SUMIFS(tblGem[Aantal],tblGem[Datum],tblGem[[#This Row],[Datum]]-1,tblGem[Plaats],tblGem[[#This Row],[Plaats]])</f>
        <v>0</v>
      </c>
      <c r="G3128" s="59" t="str">
        <f>INDEX(tblGemProv[Grootte],MATCH(tblGem[[#This Row],[Plaats]],tblGemProv[Gemeentenaam],0))</f>
        <v>Klein</v>
      </c>
      <c r="H3128" s="59" t="str">
        <f>INDEX(tblGemProv[Provincie],MATCH(tblGem[[#This Row],[Plaats]],tblGemProv[Gemeentenaam],0))</f>
        <v>Overijssel</v>
      </c>
      <c r="I3128" s="68">
        <f>INDEX(tblGemProv[InwonerAantal],MATCH(tblGem[[#This Row],[Plaats]],tblGemProv[Gemeentenaam],0))</f>
        <v>43768</v>
      </c>
      <c r="J3128" s="69">
        <f>tblGem[[#This Row],[Aantal]]/INDEX($N$5:$N$16,MATCH(tblGem[[#This Row],[Prov]],$M$5:$M$16,0))*100000</f>
        <v>0.69474538016032983</v>
      </c>
      <c r="K3128" s="69">
        <f>tblGem[[#This Row],[Aantal]]/tblGem[[#This Row],[Inwoners]]*100000</f>
        <v>18.278194114421495</v>
      </c>
    </row>
    <row r="3129" spans="2:11" x14ac:dyDescent="0.3">
      <c r="B3129" s="63">
        <v>43917</v>
      </c>
      <c r="C3129" s="66" t="s">
        <v>278</v>
      </c>
      <c r="D3129" s="65">
        <v>116</v>
      </c>
      <c r="E3129" s="66">
        <v>29</v>
      </c>
      <c r="F3129" s="79">
        <f>tblGem[[#This Row],[Aantal]]-SUMIFS(tblGem[Aantal],tblGem[Datum],tblGem[[#This Row],[Datum]]-1,tblGem[Plaats],tblGem[[#This Row],[Plaats]])</f>
        <v>1</v>
      </c>
      <c r="G3129" s="59" t="str">
        <f>INDEX(tblGemProv[Grootte],MATCH(tblGem[[#This Row],[Plaats]],tblGemProv[Gemeentenaam],0))</f>
        <v>Klein</v>
      </c>
      <c r="H3129" s="59" t="str">
        <f>INDEX(tblGemProv[Provincie],MATCH(tblGem[[#This Row],[Plaats]],tblGemProv[Gemeentenaam],0))</f>
        <v>Limburg</v>
      </c>
      <c r="I3129" s="68">
        <f>INDEX(tblGemProv[InwonerAantal],MATCH(tblGem[[#This Row],[Plaats]],tblGemProv[Gemeentenaam],0))</f>
        <v>24987</v>
      </c>
      <c r="J3129" s="69">
        <f>tblGem[[#This Row],[Aantal]]/INDEX($N$5:$N$16,MATCH(tblGem[[#This Row],[Prov]],$M$5:$M$16,0))*100000</f>
        <v>2.5957797991045455</v>
      </c>
      <c r="K3129" s="69">
        <f>tblGem[[#This Row],[Aantal]]/tblGem[[#This Row],[Inwoners]]*100000</f>
        <v>116.06035138271901</v>
      </c>
    </row>
    <row r="3130" spans="2:11" x14ac:dyDescent="0.3">
      <c r="B3130" s="63">
        <v>43917</v>
      </c>
      <c r="C3130" s="66" t="s">
        <v>279</v>
      </c>
      <c r="D3130" s="65">
        <v>46.2</v>
      </c>
      <c r="E3130" s="66">
        <v>30</v>
      </c>
      <c r="F3130" s="79">
        <f>tblGem[[#This Row],[Aantal]]-SUMIFS(tblGem[Aantal],tblGem[Datum],tblGem[[#This Row],[Datum]]-1,tblGem[Plaats],tblGem[[#This Row],[Plaats]])</f>
        <v>3</v>
      </c>
      <c r="G3130" s="59" t="str">
        <f>INDEX(tblGemProv[Grootte],MATCH(tblGem[[#This Row],[Plaats]],tblGemProv[Gemeentenaam],0))</f>
        <v>Middelgroot</v>
      </c>
      <c r="H3130" s="59" t="str">
        <f>INDEX(tblGemProv[Provincie],MATCH(tblGem[[#This Row],[Plaats]],tblGemProv[Gemeentenaam],0))</f>
        <v>Utrecht</v>
      </c>
      <c r="I3130" s="68">
        <f>INDEX(tblGemProv[InwonerAantal],MATCH(tblGem[[#This Row],[Plaats]],tblGemProv[Gemeentenaam],0))</f>
        <v>64513</v>
      </c>
      <c r="J3130" s="69">
        <f>tblGem[[#This Row],[Aantal]]/INDEX($N$5:$N$16,MATCH(tblGem[[#This Row],[Prov]],$M$5:$M$16,0))*100000</f>
        <v>2.2547609276988361</v>
      </c>
      <c r="K3130" s="69">
        <f>tblGem[[#This Row],[Aantal]]/tblGem[[#This Row],[Inwoners]]*100000</f>
        <v>46.502255359384932</v>
      </c>
    </row>
    <row r="3131" spans="2:11" x14ac:dyDescent="0.3">
      <c r="B3131" s="63">
        <v>43917</v>
      </c>
      <c r="C3131" s="66" t="s">
        <v>280</v>
      </c>
      <c r="D3131" s="65">
        <v>16.7</v>
      </c>
      <c r="E3131" s="66">
        <v>15</v>
      </c>
      <c r="F3131" s="79">
        <f>tblGem[[#This Row],[Aantal]]-SUMIFS(tblGem[Aantal],tblGem[Datum],tblGem[[#This Row],[Datum]]-1,tblGem[Plaats],tblGem[[#This Row],[Plaats]])</f>
        <v>3</v>
      </c>
      <c r="G3131" s="59" t="str">
        <f>INDEX(tblGemProv[Grootte],MATCH(tblGem[[#This Row],[Plaats]],tblGemProv[Gemeentenaam],0))</f>
        <v>Middelgroot</v>
      </c>
      <c r="H3131" s="59" t="str">
        <f>INDEX(tblGemProv[Provincie],MATCH(tblGem[[#This Row],[Plaats]],tblGemProv[Gemeentenaam],0))</f>
        <v>Friesland</v>
      </c>
      <c r="I3131" s="68">
        <f>INDEX(tblGemProv[InwonerAantal],MATCH(tblGem[[#This Row],[Plaats]],tblGemProv[Gemeentenaam],0))</f>
        <v>89583</v>
      </c>
      <c r="J3131" s="69">
        <f>tblGem[[#This Row],[Aantal]]/INDEX($N$5:$N$16,MATCH(tblGem[[#This Row],[Prov]],$M$5:$M$16,0))*100000</f>
        <v>2.3174326554070341</v>
      </c>
      <c r="K3131" s="69">
        <f>tblGem[[#This Row],[Aantal]]/tblGem[[#This Row],[Inwoners]]*100000</f>
        <v>16.744248350691539</v>
      </c>
    </row>
    <row r="3132" spans="2:11" x14ac:dyDescent="0.3">
      <c r="B3132" s="63">
        <v>43917</v>
      </c>
      <c r="C3132" s="66" t="s">
        <v>281</v>
      </c>
      <c r="D3132" s="65">
        <v>29.4</v>
      </c>
      <c r="E3132" s="66">
        <v>16</v>
      </c>
      <c r="F3132" s="79">
        <f>tblGem[[#This Row],[Aantal]]-SUMIFS(tblGem[Aantal],tblGem[Datum],tblGem[[#This Row],[Datum]]-1,tblGem[Plaats],tblGem[[#This Row],[Plaats]])</f>
        <v>2</v>
      </c>
      <c r="G3132" s="59" t="str">
        <f>INDEX(tblGemProv[Grootte],MATCH(tblGem[[#This Row],[Plaats]],tblGemProv[Gemeentenaam],0))</f>
        <v>Middelgroot</v>
      </c>
      <c r="H3132" s="59" t="str">
        <f>INDEX(tblGemProv[Provincie],MATCH(tblGem[[#This Row],[Plaats]],tblGemProv[Gemeentenaam],0))</f>
        <v>Zeeland</v>
      </c>
      <c r="I3132" s="68">
        <f>INDEX(tblGemProv[InwonerAantal],MATCH(tblGem[[#This Row],[Plaats]],tblGemProv[Gemeentenaam],0))</f>
        <v>54440</v>
      </c>
      <c r="J3132" s="69">
        <f>tblGem[[#This Row],[Aantal]]/INDEX($N$5:$N$16,MATCH(tblGem[[#This Row],[Prov]],$M$5:$M$16,0))*100000</f>
        <v>4.1851510839541302</v>
      </c>
      <c r="K3132" s="69">
        <f>tblGem[[#This Row],[Aantal]]/tblGem[[#This Row],[Inwoners]]*100000</f>
        <v>29.390154298310065</v>
      </c>
    </row>
    <row r="3133" spans="2:11" x14ac:dyDescent="0.3">
      <c r="B3133" s="63">
        <v>43917</v>
      </c>
      <c r="C3133" s="66" t="s">
        <v>282</v>
      </c>
      <c r="D3133" s="65">
        <v>0</v>
      </c>
      <c r="E3133" s="66">
        <v>0</v>
      </c>
      <c r="F3133" s="79">
        <f>tblGem[[#This Row],[Aantal]]-SUMIFS(tblGem[Aantal],tblGem[Datum],tblGem[[#This Row],[Datum]]-1,tblGem[Plaats],tblGem[[#This Row],[Plaats]])</f>
        <v>0</v>
      </c>
      <c r="G3133" s="59" t="str">
        <f>INDEX(tblGemProv[Grootte],MATCH(tblGem[[#This Row],[Plaats]],tblGemProv[Gemeentenaam],0))</f>
        <v>Klein</v>
      </c>
      <c r="H3133" s="59" t="str">
        <f>INDEX(tblGemProv[Provincie],MATCH(tblGem[[#This Row],[Plaats]],tblGemProv[Gemeentenaam],0))</f>
        <v>Friesland</v>
      </c>
      <c r="I3133" s="68">
        <f>INDEX(tblGemProv[InwonerAantal],MATCH(tblGem[[#This Row],[Plaats]],tblGemProv[Gemeentenaam],0))</f>
        <v>4906</v>
      </c>
      <c r="J3133" s="69">
        <f>tblGem[[#This Row],[Aantal]]/INDEX($N$5:$N$16,MATCH(tblGem[[#This Row],[Prov]],$M$5:$M$16,0))*100000</f>
        <v>0</v>
      </c>
      <c r="K3133" s="69">
        <f>tblGem[[#This Row],[Aantal]]/tblGem[[#This Row],[Inwoners]]*100000</f>
        <v>0</v>
      </c>
    </row>
    <row r="3134" spans="2:11" x14ac:dyDescent="0.3">
      <c r="B3134" s="63">
        <v>43917</v>
      </c>
      <c r="C3134" s="66" t="s">
        <v>283</v>
      </c>
      <c r="D3134" s="65">
        <v>22.1</v>
      </c>
      <c r="E3134" s="66">
        <v>3</v>
      </c>
      <c r="F3134" s="79">
        <f>tblGem[[#This Row],[Aantal]]-SUMIFS(tblGem[Aantal],tblGem[Datum],tblGem[[#This Row],[Datum]]-1,tblGem[Plaats],tblGem[[#This Row],[Plaats]])</f>
        <v>0</v>
      </c>
      <c r="G3134" s="59" t="str">
        <f>INDEX(tblGemProv[Grootte],MATCH(tblGem[[#This Row],[Plaats]],tblGemProv[Gemeentenaam],0))</f>
        <v>Klein</v>
      </c>
      <c r="H3134" s="59" t="str">
        <f>INDEX(tblGemProv[Provincie],MATCH(tblGem[[#This Row],[Plaats]],tblGemProv[Gemeentenaam],0))</f>
        <v>Noord-Holland</v>
      </c>
      <c r="I3134" s="68">
        <f>INDEX(tblGemProv[InwonerAantal],MATCH(tblGem[[#This Row],[Plaats]],tblGemProv[Gemeentenaam],0))</f>
        <v>13584</v>
      </c>
      <c r="J3134" s="69">
        <f>tblGem[[#This Row],[Aantal]]/INDEX($N$5:$N$16,MATCH(tblGem[[#This Row],[Prov]],$M$5:$M$16,0))*100000</f>
        <v>0.10596280987940725</v>
      </c>
      <c r="K3134" s="69">
        <f>tblGem[[#This Row],[Aantal]]/tblGem[[#This Row],[Inwoners]]*100000</f>
        <v>22.084805653710248</v>
      </c>
    </row>
    <row r="3135" spans="2:11" x14ac:dyDescent="0.3">
      <c r="B3135" s="63">
        <v>43917</v>
      </c>
      <c r="C3135" s="66" t="s">
        <v>284</v>
      </c>
      <c r="D3135" s="65">
        <v>29.4</v>
      </c>
      <c r="E3135" s="66">
        <v>11</v>
      </c>
      <c r="F3135" s="79">
        <f>tblGem[[#This Row],[Aantal]]-SUMIFS(tblGem[Aantal],tblGem[Datum],tblGem[[#This Row],[Datum]]-1,tblGem[Plaats],tblGem[[#This Row],[Plaats]])</f>
        <v>1</v>
      </c>
      <c r="G3135" s="59" t="str">
        <f>INDEX(tblGemProv[Grootte],MATCH(tblGem[[#This Row],[Plaats]],tblGemProv[Gemeentenaam],0))</f>
        <v>Klein</v>
      </c>
      <c r="H3135" s="59" t="str">
        <f>INDEX(tblGemProv[Provincie],MATCH(tblGem[[#This Row],[Plaats]],tblGemProv[Gemeentenaam],0))</f>
        <v>Zuid-Holland</v>
      </c>
      <c r="I3135" s="68">
        <f>INDEX(tblGemProv[InwonerAantal],MATCH(tblGem[[#This Row],[Plaats]],tblGemProv[Gemeentenaam],0))</f>
        <v>36584</v>
      </c>
      <c r="J3135" s="69">
        <f>tblGem[[#This Row],[Aantal]]/INDEX($N$5:$N$16,MATCH(tblGem[[#This Row],[Prov]],$M$5:$M$16,0))*100000</f>
        <v>0.30169966621046018</v>
      </c>
      <c r="K3135" s="69">
        <f>tblGem[[#This Row],[Aantal]]/tblGem[[#This Row],[Inwoners]]*100000</f>
        <v>30.06778919746337</v>
      </c>
    </row>
    <row r="3136" spans="2:11" x14ac:dyDescent="0.3">
      <c r="B3136" s="63">
        <v>43917</v>
      </c>
      <c r="C3136" s="66" t="s">
        <v>285</v>
      </c>
      <c r="D3136" s="65">
        <v>77.599999999999994</v>
      </c>
      <c r="E3136" s="66">
        <v>20</v>
      </c>
      <c r="F3136" s="79">
        <f>tblGem[[#This Row],[Aantal]]-SUMIFS(tblGem[Aantal],tblGem[Datum],tblGem[[#This Row],[Datum]]-1,tblGem[Plaats],tblGem[[#This Row],[Plaats]])</f>
        <v>6</v>
      </c>
      <c r="G3136" s="59" t="str">
        <f>INDEX(tblGemProv[Grootte],MATCH(tblGem[[#This Row],[Plaats]],tblGemProv[Gemeentenaam],0))</f>
        <v>Klein</v>
      </c>
      <c r="H3136" s="59" t="str">
        <f>INDEX(tblGemProv[Provincie],MATCH(tblGem[[#This Row],[Plaats]],tblGemProv[Gemeentenaam],0))</f>
        <v>Zeeland</v>
      </c>
      <c r="I3136" s="68">
        <f>INDEX(tblGemProv[InwonerAantal],MATCH(tblGem[[#This Row],[Plaats]],tblGemProv[Gemeentenaam],0))</f>
        <v>25583</v>
      </c>
      <c r="J3136" s="69">
        <f>tblGem[[#This Row],[Aantal]]/INDEX($N$5:$N$16,MATCH(tblGem[[#This Row],[Prov]],$M$5:$M$16,0))*100000</f>
        <v>5.231438854942664</v>
      </c>
      <c r="K3136" s="69">
        <f>tblGem[[#This Row],[Aantal]]/tblGem[[#This Row],[Inwoners]]*100000</f>
        <v>78.176914357190327</v>
      </c>
    </row>
    <row r="3137" spans="2:11" x14ac:dyDescent="0.3">
      <c r="B3137" s="63">
        <v>43917</v>
      </c>
      <c r="C3137" s="66" t="s">
        <v>286</v>
      </c>
      <c r="D3137" s="65">
        <v>54.6</v>
      </c>
      <c r="E3137" s="66">
        <v>23</v>
      </c>
      <c r="F3137" s="79">
        <f>tblGem[[#This Row],[Aantal]]-SUMIFS(tblGem[Aantal],tblGem[Datum],tblGem[[#This Row],[Datum]]-1,tblGem[Plaats],tblGem[[#This Row],[Plaats]])</f>
        <v>3</v>
      </c>
      <c r="G3137" s="59" t="str">
        <f>INDEX(tblGemProv[Grootte],MATCH(tblGem[[#This Row],[Plaats]],tblGemProv[Gemeentenaam],0))</f>
        <v>Klein</v>
      </c>
      <c r="H3137" s="59" t="str">
        <f>INDEX(tblGemProv[Provincie],MATCH(tblGem[[#This Row],[Plaats]],tblGemProv[Gemeentenaam],0))</f>
        <v>Gelderland</v>
      </c>
      <c r="I3137" s="68">
        <f>INDEX(tblGemProv[InwonerAantal],MATCH(tblGem[[#This Row],[Plaats]],tblGemProv[Gemeentenaam],0))</f>
        <v>41465</v>
      </c>
      <c r="J3137" s="69">
        <f>tblGem[[#This Row],[Aantal]]/INDEX($N$5:$N$16,MATCH(tblGem[[#This Row],[Prov]],$M$5:$M$16,0))*100000</f>
        <v>1.1164490319173361</v>
      </c>
      <c r="K3137" s="69">
        <f>tblGem[[#This Row],[Aantal]]/tblGem[[#This Row],[Inwoners]]*100000</f>
        <v>55.468467382129504</v>
      </c>
    </row>
    <row r="3138" spans="2:11" x14ac:dyDescent="0.3">
      <c r="B3138" s="63">
        <v>43917</v>
      </c>
      <c r="C3138" s="66" t="s">
        <v>287</v>
      </c>
      <c r="D3138" s="65">
        <v>115.6</v>
      </c>
      <c r="E3138" s="66">
        <v>254</v>
      </c>
      <c r="F3138" s="79">
        <f>tblGem[[#This Row],[Aantal]]-SUMIFS(tblGem[Aantal],tblGem[Datum],tblGem[[#This Row],[Datum]]-1,tblGem[Plaats],tblGem[[#This Row],[Plaats]])</f>
        <v>24</v>
      </c>
      <c r="G3138" s="59" t="str">
        <f>INDEX(tblGemProv[Grootte],MATCH(tblGem[[#This Row],[Plaats]],tblGemProv[Gemeentenaam],0))</f>
        <v>Groot</v>
      </c>
      <c r="H3138" s="59" t="str">
        <f>INDEX(tblGemProv[Provincie],MATCH(tblGem[[#This Row],[Plaats]],tblGemProv[Gemeentenaam],0))</f>
        <v>Noord-Brabant</v>
      </c>
      <c r="I3138" s="68">
        <f>INDEX(tblGemProv[InwonerAantal],MATCH(tblGem[[#This Row],[Plaats]],tblGemProv[Gemeentenaam],0))</f>
        <v>215521</v>
      </c>
      <c r="J3138" s="69">
        <f>tblGem[[#This Row],[Aantal]]/INDEX($N$5:$N$16,MATCH(tblGem[[#This Row],[Prov]],$M$5:$M$16,0))*100000</f>
        <v>10.046331783666879</v>
      </c>
      <c r="K3138" s="69">
        <f>tblGem[[#This Row],[Aantal]]/tblGem[[#This Row],[Inwoners]]*100000</f>
        <v>117.85394462720571</v>
      </c>
    </row>
    <row r="3139" spans="2:11" x14ac:dyDescent="0.3">
      <c r="B3139" s="63">
        <v>43917</v>
      </c>
      <c r="C3139" s="66" t="s">
        <v>288</v>
      </c>
      <c r="D3139" s="65">
        <v>51.7</v>
      </c>
      <c r="E3139" s="66">
        <v>11</v>
      </c>
      <c r="F3139" s="79">
        <f>tblGem[[#This Row],[Aantal]]-SUMIFS(tblGem[Aantal],tblGem[Datum],tblGem[[#This Row],[Datum]]-1,tblGem[Plaats],tblGem[[#This Row],[Plaats]])</f>
        <v>2</v>
      </c>
      <c r="G3139" s="59" t="str">
        <f>INDEX(tblGemProv[Grootte],MATCH(tblGem[[#This Row],[Plaats]],tblGemProv[Gemeentenaam],0))</f>
        <v>Klein</v>
      </c>
      <c r="H3139" s="59" t="str">
        <f>INDEX(tblGemProv[Provincie],MATCH(tblGem[[#This Row],[Plaats]],tblGemProv[Gemeentenaam],0))</f>
        <v>Overijssel</v>
      </c>
      <c r="I3139" s="68">
        <f>INDEX(tblGemProv[InwonerAantal],MATCH(tblGem[[#This Row],[Plaats]],tblGemProv[Gemeentenaam],0))</f>
        <v>21213</v>
      </c>
      <c r="J3139" s="69">
        <f>tblGem[[#This Row],[Aantal]]/INDEX($N$5:$N$16,MATCH(tblGem[[#This Row],[Prov]],$M$5:$M$16,0))*100000</f>
        <v>0.9552748977204536</v>
      </c>
      <c r="K3139" s="69">
        <f>tblGem[[#This Row],[Aantal]]/tblGem[[#This Row],[Inwoners]]*100000</f>
        <v>51.854994578796017</v>
      </c>
    </row>
    <row r="3140" spans="2:11" x14ac:dyDescent="0.3">
      <c r="B3140" s="63">
        <v>43917</v>
      </c>
      <c r="C3140" s="66" t="s">
        <v>289</v>
      </c>
      <c r="D3140" s="65">
        <v>14.8</v>
      </c>
      <c r="E3140" s="66">
        <v>5</v>
      </c>
      <c r="F3140" s="79">
        <f>tblGem[[#This Row],[Aantal]]-SUMIFS(tblGem[Aantal],tblGem[Datum],tblGem[[#This Row],[Datum]]-1,tblGem[Plaats],tblGem[[#This Row],[Plaats]])</f>
        <v>2</v>
      </c>
      <c r="G3140" s="59" t="str">
        <f>INDEX(tblGemProv[Grootte],MATCH(tblGem[[#This Row],[Plaats]],tblGemProv[Gemeentenaam],0))</f>
        <v>Klein</v>
      </c>
      <c r="H3140" s="59" t="str">
        <f>INDEX(tblGemProv[Provincie],MATCH(tblGem[[#This Row],[Plaats]],tblGemProv[Gemeentenaam],0))</f>
        <v>Overijssel</v>
      </c>
      <c r="I3140" s="68">
        <f>INDEX(tblGemProv[InwonerAantal],MATCH(tblGem[[#This Row],[Plaats]],tblGemProv[Gemeentenaam],0))</f>
        <v>33903</v>
      </c>
      <c r="J3140" s="69">
        <f>tblGem[[#This Row],[Aantal]]/INDEX($N$5:$N$16,MATCH(tblGem[[#This Row],[Prov]],$M$5:$M$16,0))*100000</f>
        <v>0.43421586260020617</v>
      </c>
      <c r="K3140" s="69">
        <f>tblGem[[#This Row],[Aantal]]/tblGem[[#This Row],[Inwoners]]*100000</f>
        <v>14.747957407899005</v>
      </c>
    </row>
    <row r="3141" spans="2:11" x14ac:dyDescent="0.3">
      <c r="B3141" s="63">
        <v>43917</v>
      </c>
      <c r="C3141" s="66" t="s">
        <v>290</v>
      </c>
      <c r="D3141" s="65">
        <v>47.2</v>
      </c>
      <c r="E3141" s="66">
        <v>16</v>
      </c>
      <c r="F3141" s="79">
        <f>tblGem[[#This Row],[Aantal]]-SUMIFS(tblGem[Aantal],tblGem[Datum],tblGem[[#This Row],[Datum]]-1,tblGem[Plaats],tblGem[[#This Row],[Plaats]])</f>
        <v>1</v>
      </c>
      <c r="G3141" s="59" t="str">
        <f>INDEX(tblGemProv[Grootte],MATCH(tblGem[[#This Row],[Plaats]],tblGemProv[Gemeentenaam],0))</f>
        <v>Klein</v>
      </c>
      <c r="H3141" s="59" t="str">
        <f>INDEX(tblGemProv[Provincie],MATCH(tblGem[[#This Row],[Plaats]],tblGemProv[Gemeentenaam],0))</f>
        <v>Drenthe</v>
      </c>
      <c r="I3141" s="68">
        <f>INDEX(tblGemProv[InwonerAantal],MATCH(tblGem[[#This Row],[Plaats]],tblGemProv[Gemeentenaam],0))</f>
        <v>33462</v>
      </c>
      <c r="J3141" s="69">
        <f>tblGem[[#This Row],[Aantal]]/INDEX($N$5:$N$16,MATCH(tblGem[[#This Row],[Prov]],$M$5:$M$16,0))*100000</f>
        <v>3.2513716724243036</v>
      </c>
      <c r="K3141" s="69">
        <f>tblGem[[#This Row],[Aantal]]/tblGem[[#This Row],[Inwoners]]*100000</f>
        <v>47.81543243081704</v>
      </c>
    </row>
    <row r="3142" spans="2:11" x14ac:dyDescent="0.3">
      <c r="B3142" s="63">
        <v>43917</v>
      </c>
      <c r="C3142" s="66" t="s">
        <v>291</v>
      </c>
      <c r="D3142" s="65">
        <v>9.4</v>
      </c>
      <c r="E3142" s="66">
        <v>3</v>
      </c>
      <c r="F3142" s="79">
        <f>tblGem[[#This Row],[Aantal]]-SUMIFS(tblGem[Aantal],tblGem[Datum],tblGem[[#This Row],[Datum]]-1,tblGem[Plaats],tblGem[[#This Row],[Plaats]])</f>
        <v>1</v>
      </c>
      <c r="G3142" s="59" t="str">
        <f>INDEX(tblGemProv[Grootte],MATCH(tblGem[[#This Row],[Plaats]],tblGemProv[Gemeentenaam],0))</f>
        <v>Klein</v>
      </c>
      <c r="H3142" s="59" t="str">
        <f>INDEX(tblGemProv[Provincie],MATCH(tblGem[[#This Row],[Plaats]],tblGemProv[Gemeentenaam],0))</f>
        <v>Friesland</v>
      </c>
      <c r="I3142" s="68">
        <f>INDEX(tblGemProv[InwonerAantal],MATCH(tblGem[[#This Row],[Plaats]],tblGemProv[Gemeentenaam],0))</f>
        <v>31870</v>
      </c>
      <c r="J3142" s="69">
        <f>tblGem[[#This Row],[Aantal]]/INDEX($N$5:$N$16,MATCH(tblGem[[#This Row],[Prov]],$M$5:$M$16,0))*100000</f>
        <v>0.46348653108140681</v>
      </c>
      <c r="K3142" s="69">
        <f>tblGem[[#This Row],[Aantal]]/tblGem[[#This Row],[Inwoners]]*100000</f>
        <v>9.4132412927518043</v>
      </c>
    </row>
    <row r="3143" spans="2:11" x14ac:dyDescent="0.3">
      <c r="B3143" s="63">
        <v>43917</v>
      </c>
      <c r="C3143" s="66" t="s">
        <v>292</v>
      </c>
      <c r="D3143" s="65">
        <v>292</v>
      </c>
      <c r="E3143" s="66">
        <v>123</v>
      </c>
      <c r="F3143" s="79">
        <f>tblGem[[#This Row],[Aantal]]-SUMIFS(tblGem[Aantal],tblGem[Datum],tblGem[[#This Row],[Datum]]-1,tblGem[Plaats],tblGem[[#This Row],[Plaats]])</f>
        <v>16</v>
      </c>
      <c r="G3143" s="59" t="str">
        <f>INDEX(tblGemProv[Grootte],MATCH(tblGem[[#This Row],[Plaats]],tblGemProv[Gemeentenaam],0))</f>
        <v>Klein</v>
      </c>
      <c r="H3143" s="59" t="str">
        <f>INDEX(tblGemProv[Provincie],MATCH(tblGem[[#This Row],[Plaats]],tblGemProv[Gemeentenaam],0))</f>
        <v>Noord-Brabant</v>
      </c>
      <c r="I3143" s="68">
        <f>INDEX(tblGemProv[InwonerAantal],MATCH(tblGem[[#This Row],[Plaats]],tblGemProv[Gemeentenaam],0))</f>
        <v>41725</v>
      </c>
      <c r="J3143" s="69">
        <f>tblGem[[#This Row],[Aantal]]/INDEX($N$5:$N$16,MATCH(tblGem[[#This Row],[Prov]],$M$5:$M$16,0))*100000</f>
        <v>4.8649559424843547</v>
      </c>
      <c r="K3143" s="69">
        <f>tblGem[[#This Row],[Aantal]]/tblGem[[#This Row],[Inwoners]]*100000</f>
        <v>294.78729778310367</v>
      </c>
    </row>
    <row r="3144" spans="2:11" x14ac:dyDescent="0.3">
      <c r="B3144" s="63">
        <v>43917</v>
      </c>
      <c r="C3144" s="66" t="s">
        <v>293</v>
      </c>
      <c r="D3144" s="65">
        <v>51.3</v>
      </c>
      <c r="E3144" s="66">
        <v>7</v>
      </c>
      <c r="F3144" s="79">
        <f>tblGem[[#This Row],[Aantal]]-SUMIFS(tblGem[Aantal],tblGem[Datum],tblGem[[#This Row],[Datum]]-1,tblGem[Plaats],tblGem[[#This Row],[Plaats]])</f>
        <v>3</v>
      </c>
      <c r="G3144" s="59" t="str">
        <f>INDEX(tblGemProv[Grootte],MATCH(tblGem[[#This Row],[Plaats]],tblGemProv[Gemeentenaam],0))</f>
        <v>Klein</v>
      </c>
      <c r="H3144" s="59" t="str">
        <f>INDEX(tblGemProv[Provincie],MATCH(tblGem[[#This Row],[Plaats]],tblGemProv[Gemeentenaam],0))</f>
        <v>Noord-Holland</v>
      </c>
      <c r="I3144" s="68">
        <f>INDEX(tblGemProv[InwonerAantal],MATCH(tblGem[[#This Row],[Plaats]],tblGemProv[Gemeentenaam],0))</f>
        <v>13520</v>
      </c>
      <c r="J3144" s="69">
        <f>tblGem[[#This Row],[Aantal]]/INDEX($N$5:$N$16,MATCH(tblGem[[#This Row],[Prov]],$M$5:$M$16,0))*100000</f>
        <v>0.24724655638528362</v>
      </c>
      <c r="K3144" s="69">
        <f>tblGem[[#This Row],[Aantal]]/tblGem[[#This Row],[Inwoners]]*100000</f>
        <v>51.775147928994087</v>
      </c>
    </row>
    <row r="3145" spans="2:11" x14ac:dyDescent="0.3">
      <c r="B3145" s="63">
        <v>43917</v>
      </c>
      <c r="C3145" s="66" t="s">
        <v>294</v>
      </c>
      <c r="D3145" s="65">
        <v>37.299999999999997</v>
      </c>
      <c r="E3145" s="66">
        <v>11</v>
      </c>
      <c r="F3145" s="79">
        <f>tblGem[[#This Row],[Aantal]]-SUMIFS(tblGem[Aantal],tblGem[Datum],tblGem[[#This Row],[Datum]]-1,tblGem[Plaats],tblGem[[#This Row],[Plaats]])</f>
        <v>4</v>
      </c>
      <c r="G3145" s="59" t="str">
        <f>INDEX(tblGemProv[Grootte],MATCH(tblGem[[#This Row],[Plaats]],tblGemProv[Gemeentenaam],0))</f>
        <v>Klein</v>
      </c>
      <c r="H3145" s="59" t="str">
        <f>INDEX(tblGemProv[Provincie],MATCH(tblGem[[#This Row],[Plaats]],tblGemProv[Gemeentenaam],0))</f>
        <v>Noord-Holland</v>
      </c>
      <c r="I3145" s="68">
        <f>INDEX(tblGemProv[InwonerAantal],MATCH(tblGem[[#This Row],[Plaats]],tblGemProv[Gemeentenaam],0))</f>
        <v>29445</v>
      </c>
      <c r="J3145" s="69">
        <f>tblGem[[#This Row],[Aantal]]/INDEX($N$5:$N$16,MATCH(tblGem[[#This Row],[Prov]],$M$5:$M$16,0))*100000</f>
        <v>0.38853030289115992</v>
      </c>
      <c r="K3145" s="69">
        <f>tblGem[[#This Row],[Aantal]]/tblGem[[#This Row],[Inwoners]]*100000</f>
        <v>37.357785702156562</v>
      </c>
    </row>
    <row r="3146" spans="2:11" x14ac:dyDescent="0.3">
      <c r="B3146" s="63">
        <v>43917</v>
      </c>
      <c r="C3146" s="66" t="s">
        <v>295</v>
      </c>
      <c r="D3146" s="65">
        <v>42.8</v>
      </c>
      <c r="E3146" s="66">
        <v>9</v>
      </c>
      <c r="F3146" s="79">
        <f>tblGem[[#This Row],[Aantal]]-SUMIFS(tblGem[Aantal],tblGem[Datum],tblGem[[#This Row],[Datum]]-1,tblGem[Plaats],tblGem[[#This Row],[Plaats]])</f>
        <v>1</v>
      </c>
      <c r="G3146" s="59" t="str">
        <f>INDEX(tblGemProv[Grootte],MATCH(tblGem[[#This Row],[Plaats]],tblGemProv[Gemeentenaam],0))</f>
        <v>Klein</v>
      </c>
      <c r="H3146" s="59" t="str">
        <f>INDEX(tblGemProv[Provincie],MATCH(tblGem[[#This Row],[Plaats]],tblGemProv[Gemeentenaam],0))</f>
        <v>Flevoland</v>
      </c>
      <c r="I3146" s="68">
        <f>INDEX(tblGemProv[InwonerAantal],MATCH(tblGem[[#This Row],[Plaats]],tblGemProv[Gemeentenaam],0))</f>
        <v>20524</v>
      </c>
      <c r="J3146" s="69">
        <f>tblGem[[#This Row],[Aantal]]/INDEX($N$5:$N$16,MATCH(tblGem[[#This Row],[Prov]],$M$5:$M$16,0))*100000</f>
        <v>2.1862171156508854</v>
      </c>
      <c r="K3146" s="69">
        <f>tblGem[[#This Row],[Aantal]]/tblGem[[#This Row],[Inwoners]]*100000</f>
        <v>43.851101149873323</v>
      </c>
    </row>
    <row r="3147" spans="2:11" x14ac:dyDescent="0.3">
      <c r="B3147" s="63">
        <v>43917</v>
      </c>
      <c r="C3147" s="66" t="s">
        <v>296</v>
      </c>
      <c r="D3147" s="65">
        <v>67.900000000000006</v>
      </c>
      <c r="E3147" s="66">
        <v>243</v>
      </c>
      <c r="F3147" s="79">
        <f>tblGem[[#This Row],[Aantal]]-SUMIFS(tblGem[Aantal],tblGem[Datum],tblGem[[#This Row],[Datum]]-1,tblGem[Plaats],tblGem[[#This Row],[Plaats]])</f>
        <v>28</v>
      </c>
      <c r="G3147" s="59" t="str">
        <f>INDEX(tblGemProv[Grootte],MATCH(tblGem[[#This Row],[Plaats]],tblGemProv[Gemeentenaam],0))</f>
        <v>Groot</v>
      </c>
      <c r="H3147" s="59" t="str">
        <f>INDEX(tblGemProv[Provincie],MATCH(tblGem[[#This Row],[Plaats]],tblGemProv[Gemeentenaam],0))</f>
        <v>Utrecht</v>
      </c>
      <c r="I3147" s="68">
        <f>INDEX(tblGemProv[InwonerAantal],MATCH(tblGem[[#This Row],[Plaats]],tblGemProv[Gemeentenaam],0))</f>
        <v>347483</v>
      </c>
      <c r="J3147" s="69">
        <f>tblGem[[#This Row],[Aantal]]/INDEX($N$5:$N$16,MATCH(tblGem[[#This Row],[Prov]],$M$5:$M$16,0))*100000</f>
        <v>18.263563514360573</v>
      </c>
      <c r="K3147" s="69">
        <f>tblGem[[#This Row],[Aantal]]/tblGem[[#This Row],[Inwoners]]*100000</f>
        <v>69.931478662265491</v>
      </c>
    </row>
    <row r="3148" spans="2:11" x14ac:dyDescent="0.3">
      <c r="B3148" s="63">
        <v>43917</v>
      </c>
      <c r="C3148" s="66" t="s">
        <v>297</v>
      </c>
      <c r="D3148" s="65">
        <v>44.4</v>
      </c>
      <c r="E3148" s="66">
        <v>22</v>
      </c>
      <c r="F3148" s="79">
        <f>tblGem[[#This Row],[Aantal]]-SUMIFS(tblGem[Aantal],tblGem[Datum],tblGem[[#This Row],[Datum]]-1,tblGem[Plaats],tblGem[[#This Row],[Plaats]])</f>
        <v>5</v>
      </c>
      <c r="G3148" s="59" t="str">
        <f>INDEX(tblGemProv[Grootte],MATCH(tblGem[[#This Row],[Plaats]],tblGemProv[Gemeentenaam],0))</f>
        <v>Klein</v>
      </c>
      <c r="H3148" s="59" t="str">
        <f>INDEX(tblGemProv[Provincie],MATCH(tblGem[[#This Row],[Plaats]],tblGemProv[Gemeentenaam],0))</f>
        <v>Utrecht</v>
      </c>
      <c r="I3148" s="68">
        <f>INDEX(tblGemProv[InwonerAantal],MATCH(tblGem[[#This Row],[Plaats]],tblGemProv[Gemeentenaam],0))</f>
        <v>49314</v>
      </c>
      <c r="J3148" s="69">
        <f>tblGem[[#This Row],[Aantal]]/INDEX($N$5:$N$16,MATCH(tblGem[[#This Row],[Prov]],$M$5:$M$16,0))*100000</f>
        <v>1.6534913469791463</v>
      </c>
      <c r="K3148" s="69">
        <f>tblGem[[#This Row],[Aantal]]/tblGem[[#This Row],[Inwoners]]*100000</f>
        <v>44.612077706128076</v>
      </c>
    </row>
    <row r="3149" spans="2:11" x14ac:dyDescent="0.3">
      <c r="B3149" s="63">
        <v>43917</v>
      </c>
      <c r="C3149" s="66" t="s">
        <v>298</v>
      </c>
      <c r="D3149" s="65">
        <v>59.4</v>
      </c>
      <c r="E3149" s="66">
        <v>6</v>
      </c>
      <c r="F3149" s="79">
        <f>tblGem[[#This Row],[Aantal]]-SUMIFS(tblGem[Aantal],tblGem[Datum],tblGem[[#This Row],[Datum]]-1,tblGem[Plaats],tblGem[[#This Row],[Plaats]])</f>
        <v>0</v>
      </c>
      <c r="G3149" s="59" t="str">
        <f>INDEX(tblGemProv[Grootte],MATCH(tblGem[[#This Row],[Plaats]],tblGemProv[Gemeentenaam],0))</f>
        <v>Klein</v>
      </c>
      <c r="H3149" s="59" t="str">
        <f>INDEX(tblGemProv[Provincie],MATCH(tblGem[[#This Row],[Plaats]],tblGemProv[Gemeentenaam],0))</f>
        <v>Limburg</v>
      </c>
      <c r="I3149" s="68">
        <f>INDEX(tblGemProv[InwonerAantal],MATCH(tblGem[[#This Row],[Plaats]],tblGemProv[Gemeentenaam],0))</f>
        <v>9874</v>
      </c>
      <c r="J3149" s="69">
        <f>tblGem[[#This Row],[Aantal]]/INDEX($N$5:$N$16,MATCH(tblGem[[#This Row],[Prov]],$M$5:$M$16,0))*100000</f>
        <v>0.53705788946990596</v>
      </c>
      <c r="K3149" s="69">
        <f>tblGem[[#This Row],[Aantal]]/tblGem[[#This Row],[Inwoners]]*100000</f>
        <v>60.765647154142194</v>
      </c>
    </row>
    <row r="3150" spans="2:11" x14ac:dyDescent="0.3">
      <c r="B3150" s="63">
        <v>43917</v>
      </c>
      <c r="C3150" s="66" t="s">
        <v>299</v>
      </c>
      <c r="D3150" s="65">
        <v>67.2</v>
      </c>
      <c r="E3150" s="66">
        <v>11</v>
      </c>
      <c r="F3150" s="79">
        <f>tblGem[[#This Row],[Aantal]]-SUMIFS(tblGem[Aantal],tblGem[Datum],tblGem[[#This Row],[Datum]]-1,tblGem[Plaats],tblGem[[#This Row],[Plaats]])</f>
        <v>1</v>
      </c>
      <c r="G3150" s="59" t="str">
        <f>INDEX(tblGemProv[Grootte],MATCH(tblGem[[#This Row],[Plaats]],tblGemProv[Gemeentenaam],0))</f>
        <v>Klein</v>
      </c>
      <c r="H3150" s="59" t="str">
        <f>INDEX(tblGemProv[Provincie],MATCH(tblGem[[#This Row],[Plaats]],tblGemProv[Gemeentenaam],0))</f>
        <v>Limburg</v>
      </c>
      <c r="I3150" s="68">
        <f>INDEX(tblGemProv[InwonerAantal],MATCH(tblGem[[#This Row],[Plaats]],tblGemProv[Gemeentenaam],0))</f>
        <v>16431</v>
      </c>
      <c r="J3150" s="69">
        <f>tblGem[[#This Row],[Aantal]]/INDEX($N$5:$N$16,MATCH(tblGem[[#This Row],[Prov]],$M$5:$M$16,0))*100000</f>
        <v>0.98460613069482761</v>
      </c>
      <c r="K3150" s="69">
        <f>tblGem[[#This Row],[Aantal]]/tblGem[[#This Row],[Inwoners]]*100000</f>
        <v>66.946625281480124</v>
      </c>
    </row>
    <row r="3151" spans="2:11" x14ac:dyDescent="0.3">
      <c r="B3151" s="63">
        <v>43917</v>
      </c>
      <c r="C3151" s="66" t="s">
        <v>300</v>
      </c>
      <c r="D3151" s="65">
        <v>64.099999999999994</v>
      </c>
      <c r="E3151" s="66">
        <v>20</v>
      </c>
      <c r="F3151" s="79">
        <f>tblGem[[#This Row],[Aantal]]-SUMIFS(tblGem[Aantal],tblGem[Datum],tblGem[[#This Row],[Datum]]-1,tblGem[Plaats],tblGem[[#This Row],[Plaats]])</f>
        <v>3</v>
      </c>
      <c r="G3151" s="59" t="str">
        <f>INDEX(tblGemProv[Grootte],MATCH(tblGem[[#This Row],[Plaats]],tblGemProv[Gemeentenaam],0))</f>
        <v>Klein</v>
      </c>
      <c r="H3151" s="59" t="str">
        <f>INDEX(tblGemProv[Provincie],MATCH(tblGem[[#This Row],[Plaats]],tblGemProv[Gemeentenaam],0))</f>
        <v>Noord-Brabant</v>
      </c>
      <c r="I3151" s="68">
        <f>INDEX(tblGemProv[InwonerAantal],MATCH(tblGem[[#This Row],[Plaats]],tblGemProv[Gemeentenaam],0))</f>
        <v>30654</v>
      </c>
      <c r="J3151" s="69">
        <f>tblGem[[#This Row],[Aantal]]/INDEX($N$5:$N$16,MATCH(tblGem[[#This Row],[Prov]],$M$5:$M$16,0))*100000</f>
        <v>0.79104974674542361</v>
      </c>
      <c r="K3151" s="69">
        <f>tblGem[[#This Row],[Aantal]]/tblGem[[#This Row],[Inwoners]]*100000</f>
        <v>65.244340053500352</v>
      </c>
    </row>
    <row r="3152" spans="2:11" x14ac:dyDescent="0.3">
      <c r="B3152" s="63">
        <v>43917</v>
      </c>
      <c r="C3152" s="66" t="s">
        <v>301</v>
      </c>
      <c r="D3152" s="65">
        <v>3.7</v>
      </c>
      <c r="E3152" s="66">
        <v>1</v>
      </c>
      <c r="F3152" s="79">
        <f>tblGem[[#This Row],[Aantal]]-SUMIFS(tblGem[Aantal],tblGem[Datum],tblGem[[#This Row],[Datum]]-1,tblGem[Plaats],tblGem[[#This Row],[Plaats]])</f>
        <v>0</v>
      </c>
      <c r="G3152" s="59" t="str">
        <f>INDEX(tblGemProv[Grootte],MATCH(tblGem[[#This Row],[Plaats]],tblGemProv[Gemeentenaam],0))</f>
        <v>Klein</v>
      </c>
      <c r="H3152" s="59" t="str">
        <f>INDEX(tblGemProv[Provincie],MATCH(tblGem[[#This Row],[Plaats]],tblGemProv[Gemeentenaam],0))</f>
        <v>Groningen</v>
      </c>
      <c r="I3152" s="68">
        <f>INDEX(tblGemProv[InwonerAantal],MATCH(tblGem[[#This Row],[Plaats]],tblGemProv[Gemeentenaam],0))</f>
        <v>27508</v>
      </c>
      <c r="J3152" s="69">
        <f>tblGem[[#This Row],[Aantal]]/INDEX($N$5:$N$16,MATCH(tblGem[[#This Row],[Prov]],$M$5:$M$16,0))*100000</f>
        <v>0.17154335844156288</v>
      </c>
      <c r="K3152" s="69">
        <f>tblGem[[#This Row],[Aantal]]/tblGem[[#This Row],[Inwoners]]*100000</f>
        <v>3.6353060927730114</v>
      </c>
    </row>
    <row r="3153" spans="2:11" x14ac:dyDescent="0.3">
      <c r="B3153" s="63">
        <v>43917</v>
      </c>
      <c r="C3153" s="66" t="s">
        <v>302</v>
      </c>
      <c r="D3153" s="65">
        <v>19.600000000000001</v>
      </c>
      <c r="E3153" s="66">
        <v>13</v>
      </c>
      <c r="F3153" s="79">
        <f>tblGem[[#This Row],[Aantal]]-SUMIFS(tblGem[Aantal],tblGem[Datum],tblGem[[#This Row],[Datum]]-1,tblGem[Plaats],tblGem[[#This Row],[Plaats]])</f>
        <v>6</v>
      </c>
      <c r="G3153" s="59" t="str">
        <f>INDEX(tblGemProv[Grootte],MATCH(tblGem[[#This Row],[Plaats]],tblGemProv[Gemeentenaam],0))</f>
        <v>Middelgroot</v>
      </c>
      <c r="H3153" s="59" t="str">
        <f>INDEX(tblGemProv[Provincie],MATCH(tblGem[[#This Row],[Plaats]],tblGemProv[Gemeentenaam],0))</f>
        <v>Utrecht</v>
      </c>
      <c r="I3153" s="68">
        <f>INDEX(tblGemProv[InwonerAantal],MATCH(tblGem[[#This Row],[Plaats]],tblGemProv[Gemeentenaam],0))</f>
        <v>64918</v>
      </c>
      <c r="J3153" s="69">
        <f>tblGem[[#This Row],[Aantal]]/INDEX($N$5:$N$16,MATCH(tblGem[[#This Row],[Prov]],$M$5:$M$16,0))*100000</f>
        <v>0.97706306866949566</v>
      </c>
      <c r="K3153" s="69">
        <f>tblGem[[#This Row],[Aantal]]/tblGem[[#This Row],[Inwoners]]*100000</f>
        <v>20.025262639021534</v>
      </c>
    </row>
    <row r="3154" spans="2:11" x14ac:dyDescent="0.3">
      <c r="B3154" s="63">
        <v>43917</v>
      </c>
      <c r="C3154" s="66" t="s">
        <v>303</v>
      </c>
      <c r="D3154" s="65">
        <v>36.6</v>
      </c>
      <c r="E3154" s="66">
        <v>8</v>
      </c>
      <c r="F3154" s="79">
        <f>tblGem[[#This Row],[Aantal]]-SUMIFS(tblGem[Aantal],tblGem[Datum],tblGem[[#This Row],[Datum]]-1,tblGem[Plaats],tblGem[[#This Row],[Plaats]])</f>
        <v>1</v>
      </c>
      <c r="G3154" s="59" t="str">
        <f>INDEX(tblGemProv[Grootte],MATCH(tblGem[[#This Row],[Plaats]],tblGemProv[Gemeentenaam],0))</f>
        <v>Klein</v>
      </c>
      <c r="H3154" s="59" t="str">
        <f>INDEX(tblGemProv[Provincie],MATCH(tblGem[[#This Row],[Plaats]],tblGemProv[Gemeentenaam],0))</f>
        <v>Zeeland</v>
      </c>
      <c r="I3154" s="68">
        <f>INDEX(tblGemProv[InwonerAantal],MATCH(tblGem[[#This Row],[Plaats]],tblGemProv[Gemeentenaam],0))</f>
        <v>21867</v>
      </c>
      <c r="J3154" s="69">
        <f>tblGem[[#This Row],[Aantal]]/INDEX($N$5:$N$16,MATCH(tblGem[[#This Row],[Prov]],$M$5:$M$16,0))*100000</f>
        <v>2.0925755419770651</v>
      </c>
      <c r="K3154" s="69">
        <f>tblGem[[#This Row],[Aantal]]/tblGem[[#This Row],[Inwoners]]*100000</f>
        <v>36.584808158412223</v>
      </c>
    </row>
    <row r="3155" spans="2:11" x14ac:dyDescent="0.3">
      <c r="B3155" s="63">
        <v>43917</v>
      </c>
      <c r="C3155" s="66" t="s">
        <v>304</v>
      </c>
      <c r="D3155" s="65">
        <v>48.4</v>
      </c>
      <c r="E3155" s="66">
        <v>22</v>
      </c>
      <c r="F3155" s="79">
        <f>tblGem[[#This Row],[Aantal]]-SUMIFS(tblGem[Aantal],tblGem[Datum],tblGem[[#This Row],[Datum]]-1,tblGem[Plaats],tblGem[[#This Row],[Plaats]])</f>
        <v>0</v>
      </c>
      <c r="G3155" s="59" t="str">
        <f>INDEX(tblGemProv[Grootte],MATCH(tblGem[[#This Row],[Plaats]],tblGemProv[Gemeentenaam],0))</f>
        <v>Klein</v>
      </c>
      <c r="H3155" s="59" t="str">
        <f>INDEX(tblGemProv[Provincie],MATCH(tblGem[[#This Row],[Plaats]],tblGemProv[Gemeentenaam],0))</f>
        <v>Noord-Brabant</v>
      </c>
      <c r="I3155" s="68">
        <f>INDEX(tblGemProv[InwonerAantal],MATCH(tblGem[[#This Row],[Plaats]],tblGemProv[Gemeentenaam],0))</f>
        <v>44925</v>
      </c>
      <c r="J3155" s="69">
        <f>tblGem[[#This Row],[Aantal]]/INDEX($N$5:$N$16,MATCH(tblGem[[#This Row],[Prov]],$M$5:$M$16,0))*100000</f>
        <v>0.87015472141996597</v>
      </c>
      <c r="K3155" s="69">
        <f>tblGem[[#This Row],[Aantal]]/tblGem[[#This Row],[Inwoners]]*100000</f>
        <v>48.970506399554814</v>
      </c>
    </row>
    <row r="3156" spans="2:11" x14ac:dyDescent="0.3">
      <c r="B3156" s="63">
        <v>43917</v>
      </c>
      <c r="C3156" s="66" t="s">
        <v>305</v>
      </c>
      <c r="D3156" s="65">
        <v>36.4</v>
      </c>
      <c r="E3156" s="66">
        <v>25</v>
      </c>
      <c r="F3156" s="79">
        <f>tblGem[[#This Row],[Aantal]]-SUMIFS(tblGem[Aantal],tblGem[Datum],tblGem[[#This Row],[Datum]]-1,tblGem[Plaats],tblGem[[#This Row],[Plaats]])</f>
        <v>2</v>
      </c>
      <c r="G3156" s="59" t="str">
        <f>INDEX(tblGemProv[Grootte],MATCH(tblGem[[#This Row],[Plaats]],tblGemProv[Gemeentenaam],0))</f>
        <v>Middelgroot</v>
      </c>
      <c r="H3156" s="59" t="str">
        <f>INDEX(tblGemProv[Provincie],MATCH(tblGem[[#This Row],[Plaats]],tblGemProv[Gemeentenaam],0))</f>
        <v>Noord-Holland</v>
      </c>
      <c r="I3156" s="68">
        <f>INDEX(tblGemProv[InwonerAantal],MATCH(tblGem[[#This Row],[Plaats]],tblGemProv[Gemeentenaam],0))</f>
        <v>67831</v>
      </c>
      <c r="J3156" s="69">
        <f>tblGem[[#This Row],[Aantal]]/INDEX($N$5:$N$16,MATCH(tblGem[[#This Row],[Prov]],$M$5:$M$16,0))*100000</f>
        <v>0.88302341566172715</v>
      </c>
      <c r="K3156" s="69">
        <f>tblGem[[#This Row],[Aantal]]/tblGem[[#This Row],[Inwoners]]*100000</f>
        <v>36.856304639471631</v>
      </c>
    </row>
    <row r="3157" spans="2:11" x14ac:dyDescent="0.3">
      <c r="B3157" s="63">
        <v>43917</v>
      </c>
      <c r="C3157" s="66" t="s">
        <v>306</v>
      </c>
      <c r="D3157" s="65">
        <v>65.8</v>
      </c>
      <c r="E3157" s="66">
        <v>67</v>
      </c>
      <c r="F3157" s="79">
        <f>tblGem[[#This Row],[Aantal]]-SUMIFS(tblGem[Aantal],tblGem[Datum],tblGem[[#This Row],[Datum]]-1,tblGem[Plaats],tblGem[[#This Row],[Plaats]])</f>
        <v>13</v>
      </c>
      <c r="G3157" s="59" t="str">
        <f>INDEX(tblGemProv[Grootte],MATCH(tblGem[[#This Row],[Plaats]],tblGemProv[Gemeentenaam],0))</f>
        <v>Groot</v>
      </c>
      <c r="H3157" s="59" t="str">
        <f>INDEX(tblGemProv[Provincie],MATCH(tblGem[[#This Row],[Plaats]],tblGemProv[Gemeentenaam],0))</f>
        <v>Limburg</v>
      </c>
      <c r="I3157" s="68">
        <f>INDEX(tblGemProv[InwonerAantal],MATCH(tblGem[[#This Row],[Plaats]],tblGemProv[Gemeentenaam],0))</f>
        <v>101192</v>
      </c>
      <c r="J3157" s="69">
        <f>tblGem[[#This Row],[Aantal]]/INDEX($N$5:$N$16,MATCH(tblGem[[#This Row],[Prov]],$M$5:$M$16,0))*100000</f>
        <v>5.9971464324139498</v>
      </c>
      <c r="K3157" s="69">
        <f>tblGem[[#This Row],[Aantal]]/tblGem[[#This Row],[Inwoners]]*100000</f>
        <v>66.210767649616571</v>
      </c>
    </row>
    <row r="3158" spans="2:11" x14ac:dyDescent="0.3">
      <c r="B3158" s="63">
        <v>43917</v>
      </c>
      <c r="C3158" s="66" t="s">
        <v>307</v>
      </c>
      <c r="D3158" s="65">
        <v>48.2</v>
      </c>
      <c r="E3158" s="66">
        <v>21</v>
      </c>
      <c r="F3158" s="79">
        <f>tblGem[[#This Row],[Aantal]]-SUMIFS(tblGem[Aantal],tblGem[Datum],tblGem[[#This Row],[Datum]]-1,tblGem[Plaats],tblGem[[#This Row],[Plaats]])</f>
        <v>1</v>
      </c>
      <c r="G3158" s="59" t="str">
        <f>INDEX(tblGemProv[Grootte],MATCH(tblGem[[#This Row],[Plaats]],tblGemProv[Gemeentenaam],0))</f>
        <v>Klein</v>
      </c>
      <c r="H3158" s="59" t="str">
        <f>INDEX(tblGemProv[Provincie],MATCH(tblGem[[#This Row],[Plaats]],tblGemProv[Gemeentenaam],0))</f>
        <v>Limburg</v>
      </c>
      <c r="I3158" s="68">
        <f>INDEX(tblGemProv[InwonerAantal],MATCH(tblGem[[#This Row],[Plaats]],tblGemProv[Gemeentenaam],0))</f>
        <v>43341</v>
      </c>
      <c r="J3158" s="69">
        <f>tblGem[[#This Row],[Aantal]]/INDEX($N$5:$N$16,MATCH(tblGem[[#This Row],[Prov]],$M$5:$M$16,0))*100000</f>
        <v>1.8797026131446708</v>
      </c>
      <c r="K3158" s="69">
        <f>tblGem[[#This Row],[Aantal]]/tblGem[[#This Row],[Inwoners]]*100000</f>
        <v>48.452966013705272</v>
      </c>
    </row>
    <row r="3159" spans="2:11" x14ac:dyDescent="0.3">
      <c r="B3159" s="63">
        <v>43917</v>
      </c>
      <c r="C3159" s="66" t="s">
        <v>308</v>
      </c>
      <c r="D3159" s="65">
        <v>42.2</v>
      </c>
      <c r="E3159" s="66">
        <v>24</v>
      </c>
      <c r="F3159" s="79">
        <f>tblGem[[#This Row],[Aantal]]-SUMIFS(tblGem[Aantal],tblGem[Datum],tblGem[[#This Row],[Datum]]-1,tblGem[Plaats],tblGem[[#This Row],[Plaats]])</f>
        <v>0</v>
      </c>
      <c r="G3159" s="59" t="str">
        <f>INDEX(tblGemProv[Grootte],MATCH(tblGem[[#This Row],[Plaats]],tblGemProv[Gemeentenaam],0))</f>
        <v>Middelgroot</v>
      </c>
      <c r="H3159" s="59" t="str">
        <f>INDEX(tblGemProv[Provincie],MATCH(tblGem[[#This Row],[Plaats]],tblGemProv[Gemeentenaam],0))</f>
        <v>Utrecht</v>
      </c>
      <c r="I3159" s="68">
        <f>INDEX(tblGemProv[InwonerAantal],MATCH(tblGem[[#This Row],[Plaats]],tblGemProv[Gemeentenaam],0))</f>
        <v>55001</v>
      </c>
      <c r="J3159" s="69">
        <f>tblGem[[#This Row],[Aantal]]/INDEX($N$5:$N$16,MATCH(tblGem[[#This Row],[Prov]],$M$5:$M$16,0))*100000</f>
        <v>1.8038087421590689</v>
      </c>
      <c r="K3159" s="69">
        <f>tblGem[[#This Row],[Aantal]]/tblGem[[#This Row],[Inwoners]]*100000</f>
        <v>43.635570262358868</v>
      </c>
    </row>
    <row r="3160" spans="2:11" x14ac:dyDescent="0.3">
      <c r="B3160" s="63">
        <v>43917</v>
      </c>
      <c r="C3160" s="66" t="s">
        <v>309</v>
      </c>
      <c r="D3160" s="65">
        <v>38.1</v>
      </c>
      <c r="E3160" s="66">
        <v>28</v>
      </c>
      <c r="F3160" s="79">
        <f>tblGem[[#This Row],[Aantal]]-SUMIFS(tblGem[Aantal],tblGem[Datum],tblGem[[#This Row],[Datum]]-1,tblGem[Plaats],tblGem[[#This Row],[Plaats]])</f>
        <v>4</v>
      </c>
      <c r="G3160" s="59" t="str">
        <f>INDEX(tblGemProv[Grootte],MATCH(tblGem[[#This Row],[Plaats]],tblGemProv[Gemeentenaam],0))</f>
        <v>Middelgroot</v>
      </c>
      <c r="H3160" s="59" t="str">
        <f>INDEX(tblGemProv[Provincie],MATCH(tblGem[[#This Row],[Plaats]],tblGemProv[Gemeentenaam],0))</f>
        <v>Zuid-Holland</v>
      </c>
      <c r="I3160" s="68">
        <f>INDEX(tblGemProv[InwonerAantal],MATCH(tblGem[[#This Row],[Plaats]],tblGemProv[Gemeentenaam],0))</f>
        <v>72050</v>
      </c>
      <c r="J3160" s="69">
        <f>tblGem[[#This Row],[Aantal]]/INDEX($N$5:$N$16,MATCH(tblGem[[#This Row],[Prov]],$M$5:$M$16,0))*100000</f>
        <v>0.76796278671753504</v>
      </c>
      <c r="K3160" s="69">
        <f>tblGem[[#This Row],[Aantal]]/tblGem[[#This Row],[Inwoners]]*100000</f>
        <v>38.861901457321309</v>
      </c>
    </row>
    <row r="3161" spans="2:11" x14ac:dyDescent="0.3">
      <c r="B3161" s="63">
        <v>43917</v>
      </c>
      <c r="C3161" s="66" t="s">
        <v>310</v>
      </c>
      <c r="D3161" s="65">
        <v>0</v>
      </c>
      <c r="E3161" s="66">
        <v>0</v>
      </c>
      <c r="F3161" s="79">
        <f>tblGem[[#This Row],[Aantal]]-SUMIFS(tblGem[Aantal],tblGem[Datum],tblGem[[#This Row],[Datum]]-1,tblGem[Plaats],tblGem[[#This Row],[Plaats]])</f>
        <v>0</v>
      </c>
      <c r="G3161" s="59" t="str">
        <f>INDEX(tblGemProv[Grootte],MATCH(tblGem[[#This Row],[Plaats]],tblGemProv[Gemeentenaam],0))</f>
        <v>Klein</v>
      </c>
      <c r="H3161" s="59" t="str">
        <f>INDEX(tblGemProv[Provincie],MATCH(tblGem[[#This Row],[Plaats]],tblGemProv[Gemeentenaam],0))</f>
        <v>Friesland</v>
      </c>
      <c r="I3161" s="68">
        <f>INDEX(tblGemProv[InwonerAantal],MATCH(tblGem[[#This Row],[Plaats]],tblGemProv[Gemeentenaam],0))</f>
        <v>1132</v>
      </c>
      <c r="J3161" s="69">
        <f>tblGem[[#This Row],[Aantal]]/INDEX($N$5:$N$16,MATCH(tblGem[[#This Row],[Prov]],$M$5:$M$16,0))*100000</f>
        <v>0</v>
      </c>
      <c r="K3161" s="69">
        <f>tblGem[[#This Row],[Aantal]]/tblGem[[#This Row],[Inwoners]]*100000</f>
        <v>0</v>
      </c>
    </row>
    <row r="3162" spans="2:11" x14ac:dyDescent="0.3">
      <c r="B3162" s="63">
        <v>43917</v>
      </c>
      <c r="C3162" s="66" t="s">
        <v>311</v>
      </c>
      <c r="D3162" s="65">
        <v>18</v>
      </c>
      <c r="E3162" s="66">
        <v>8</v>
      </c>
      <c r="F3162" s="79">
        <f>tblGem[[#This Row],[Aantal]]-SUMIFS(tblGem[Aantal],tblGem[Datum],tblGem[[#This Row],[Datum]]-1,tblGem[Plaats],tblGem[[#This Row],[Plaats]])</f>
        <v>0</v>
      </c>
      <c r="G3162" s="59" t="str">
        <f>INDEX(tblGemProv[Grootte],MATCH(tblGem[[#This Row],[Plaats]],tblGemProv[Gemeentenaam],0))</f>
        <v>Klein</v>
      </c>
      <c r="H3162" s="59" t="str">
        <f>INDEX(tblGemProv[Provincie],MATCH(tblGem[[#This Row],[Plaats]],tblGemProv[Gemeentenaam],0))</f>
        <v>Zeeland</v>
      </c>
      <c r="I3162" s="68">
        <f>INDEX(tblGemProv[InwonerAantal],MATCH(tblGem[[#This Row],[Plaats]],tblGemProv[Gemeentenaam],0))</f>
        <v>44485</v>
      </c>
      <c r="J3162" s="69">
        <f>tblGem[[#This Row],[Aantal]]/INDEX($N$5:$N$16,MATCH(tblGem[[#This Row],[Prov]],$M$5:$M$16,0))*100000</f>
        <v>2.0925755419770651</v>
      </c>
      <c r="K3162" s="69">
        <f>tblGem[[#This Row],[Aantal]]/tblGem[[#This Row],[Inwoners]]*100000</f>
        <v>17.98358997414859</v>
      </c>
    </row>
    <row r="3163" spans="2:11" x14ac:dyDescent="0.3">
      <c r="B3163" s="63">
        <v>43917</v>
      </c>
      <c r="C3163" s="66" t="s">
        <v>312</v>
      </c>
      <c r="D3163" s="65">
        <v>56.1</v>
      </c>
      <c r="E3163" s="66">
        <v>7</v>
      </c>
      <c r="F3163" s="79">
        <f>tblGem[[#This Row],[Aantal]]-SUMIFS(tblGem[Aantal],tblGem[Datum],tblGem[[#This Row],[Datum]]-1,tblGem[Plaats],tblGem[[#This Row],[Plaats]])</f>
        <v>0</v>
      </c>
      <c r="G3163" s="59" t="str">
        <f>INDEX(tblGemProv[Grootte],MATCH(tblGem[[#This Row],[Plaats]],tblGemProv[Gemeentenaam],0))</f>
        <v>Klein</v>
      </c>
      <c r="H3163" s="59" t="str">
        <f>INDEX(tblGemProv[Provincie],MATCH(tblGem[[#This Row],[Plaats]],tblGemProv[Gemeentenaam],0))</f>
        <v>Limburg</v>
      </c>
      <c r="I3163" s="68">
        <f>INDEX(tblGemProv[InwonerAantal],MATCH(tblGem[[#This Row],[Plaats]],tblGemProv[Gemeentenaam],0))</f>
        <v>12390</v>
      </c>
      <c r="J3163" s="69">
        <f>tblGem[[#This Row],[Aantal]]/INDEX($N$5:$N$16,MATCH(tblGem[[#This Row],[Prov]],$M$5:$M$16,0))*100000</f>
        <v>0.62656753771489038</v>
      </c>
      <c r="K3163" s="69">
        <f>tblGem[[#This Row],[Aantal]]/tblGem[[#This Row],[Inwoners]]*100000</f>
        <v>56.497175141242941</v>
      </c>
    </row>
    <row r="3164" spans="2:11" x14ac:dyDescent="0.3">
      <c r="B3164" s="63">
        <v>43917</v>
      </c>
      <c r="C3164" s="66" t="s">
        <v>313</v>
      </c>
      <c r="D3164" s="65">
        <v>23.4</v>
      </c>
      <c r="E3164" s="66">
        <v>6</v>
      </c>
      <c r="F3164" s="79">
        <f>tblGem[[#This Row],[Aantal]]-SUMIFS(tblGem[Aantal],tblGem[Datum],tblGem[[#This Row],[Datum]]-1,tblGem[Plaats],tblGem[[#This Row],[Plaats]])</f>
        <v>0</v>
      </c>
      <c r="G3164" s="59" t="str">
        <f>INDEX(tblGemProv[Grootte],MATCH(tblGem[[#This Row],[Plaats]],tblGemProv[Gemeentenaam],0))</f>
        <v>Klein</v>
      </c>
      <c r="H3164" s="59" t="str">
        <f>INDEX(tblGemProv[Provincie],MATCH(tblGem[[#This Row],[Plaats]],tblGemProv[Gemeentenaam],0))</f>
        <v>Zuid-Holland</v>
      </c>
      <c r="I3164" s="68">
        <f>INDEX(tblGemProv[InwonerAantal],MATCH(tblGem[[#This Row],[Plaats]],tblGemProv[Gemeentenaam],0))</f>
        <v>25453</v>
      </c>
      <c r="J3164" s="69">
        <f>tblGem[[#This Row],[Aantal]]/INDEX($N$5:$N$16,MATCH(tblGem[[#This Row],[Prov]],$M$5:$M$16,0))*100000</f>
        <v>0.16456345429661468</v>
      </c>
      <c r="K3164" s="69">
        <f>tblGem[[#This Row],[Aantal]]/tblGem[[#This Row],[Inwoners]]*100000</f>
        <v>23.572859780772404</v>
      </c>
    </row>
    <row r="3165" spans="2:11" x14ac:dyDescent="0.3">
      <c r="B3165" s="63">
        <v>43917</v>
      </c>
      <c r="C3165" s="66" t="s">
        <v>314</v>
      </c>
      <c r="D3165" s="65">
        <v>53</v>
      </c>
      <c r="E3165" s="66">
        <v>13</v>
      </c>
      <c r="F3165" s="79">
        <f>tblGem[[#This Row],[Aantal]]-SUMIFS(tblGem[Aantal],tblGem[Datum],tblGem[[#This Row],[Datum]]-1,tblGem[Plaats],tblGem[[#This Row],[Plaats]])</f>
        <v>3</v>
      </c>
      <c r="G3165" s="59" t="str">
        <f>INDEX(tblGemProv[Grootte],MATCH(tblGem[[#This Row],[Plaats]],tblGemProv[Gemeentenaam],0))</f>
        <v>Klein</v>
      </c>
      <c r="H3165" s="59" t="str">
        <f>INDEX(tblGemProv[Provincie],MATCH(tblGem[[#This Row],[Plaats]],tblGemProv[Gemeentenaam],0))</f>
        <v>Gelderland</v>
      </c>
      <c r="I3165" s="68">
        <f>INDEX(tblGemProv[InwonerAantal],MATCH(tblGem[[#This Row],[Plaats]],tblGemProv[Gemeentenaam],0))</f>
        <v>24310</v>
      </c>
      <c r="J3165" s="69">
        <f>tblGem[[#This Row],[Aantal]]/INDEX($N$5:$N$16,MATCH(tblGem[[#This Row],[Prov]],$M$5:$M$16,0))*100000</f>
        <v>0.63103640934458127</v>
      </c>
      <c r="K3165" s="69">
        <f>tblGem[[#This Row],[Aantal]]/tblGem[[#This Row],[Inwoners]]*100000</f>
        <v>53.475935828877006</v>
      </c>
    </row>
    <row r="3166" spans="2:11" x14ac:dyDescent="0.3">
      <c r="B3166" s="63">
        <v>43917</v>
      </c>
      <c r="C3166" s="66" t="s">
        <v>315</v>
      </c>
      <c r="D3166" s="65">
        <v>109.2</v>
      </c>
      <c r="E3166" s="66">
        <v>29</v>
      </c>
      <c r="F3166" s="79">
        <f>tblGem[[#This Row],[Aantal]]-SUMIFS(tblGem[Aantal],tblGem[Datum],tblGem[[#This Row],[Datum]]-1,tblGem[Plaats],tblGem[[#This Row],[Plaats]])</f>
        <v>4</v>
      </c>
      <c r="G3166" s="59" t="str">
        <f>INDEX(tblGemProv[Grootte],MATCH(tblGem[[#This Row],[Plaats]],tblGemProv[Gemeentenaam],0))</f>
        <v>Klein</v>
      </c>
      <c r="H3166" s="59" t="str">
        <f>INDEX(tblGemProv[Provincie],MATCH(tblGem[[#This Row],[Plaats]],tblGemProv[Gemeentenaam],0))</f>
        <v>Noord-Brabant</v>
      </c>
      <c r="I3166" s="68">
        <f>INDEX(tblGemProv[InwonerAantal],MATCH(tblGem[[#This Row],[Plaats]],tblGemProv[Gemeentenaam],0))</f>
        <v>26418</v>
      </c>
      <c r="J3166" s="69">
        <f>tblGem[[#This Row],[Aantal]]/INDEX($N$5:$N$16,MATCH(tblGem[[#This Row],[Prov]],$M$5:$M$16,0))*100000</f>
        <v>1.1470221327808643</v>
      </c>
      <c r="K3166" s="69">
        <f>tblGem[[#This Row],[Aantal]]/tblGem[[#This Row],[Inwoners]]*100000</f>
        <v>109.77363918540389</v>
      </c>
    </row>
    <row r="3167" spans="2:11" x14ac:dyDescent="0.3">
      <c r="B3167" s="63">
        <v>43917</v>
      </c>
      <c r="C3167" s="66" t="s">
        <v>316</v>
      </c>
      <c r="D3167" s="65">
        <v>6.5</v>
      </c>
      <c r="E3167" s="66">
        <v>3</v>
      </c>
      <c r="F3167" s="79">
        <f>tblGem[[#This Row],[Aantal]]-SUMIFS(tblGem[Aantal],tblGem[Datum],tblGem[[#This Row],[Datum]]-1,tblGem[Plaats],tblGem[[#This Row],[Plaats]])</f>
        <v>1</v>
      </c>
      <c r="G3167" s="59" t="str">
        <f>INDEX(tblGemProv[Grootte],MATCH(tblGem[[#This Row],[Plaats]],tblGemProv[Gemeentenaam],0))</f>
        <v>Klein</v>
      </c>
      <c r="H3167" s="59" t="str">
        <f>INDEX(tblGemProv[Provincie],MATCH(tblGem[[#This Row],[Plaats]],tblGemProv[Gemeentenaam],0))</f>
        <v>Friesland</v>
      </c>
      <c r="I3167" s="68">
        <f>INDEX(tblGemProv[InwonerAantal],MATCH(tblGem[[#This Row],[Plaats]],tblGemProv[Gemeentenaam],0))</f>
        <v>46112</v>
      </c>
      <c r="J3167" s="69">
        <f>tblGem[[#This Row],[Aantal]]/INDEX($N$5:$N$16,MATCH(tblGem[[#This Row],[Prov]],$M$5:$M$16,0))*100000</f>
        <v>0.46348653108140681</v>
      </c>
      <c r="K3167" s="69">
        <f>tblGem[[#This Row],[Aantal]]/tblGem[[#This Row],[Inwoners]]*100000</f>
        <v>6.5058986814712005</v>
      </c>
    </row>
    <row r="3168" spans="2:11" x14ac:dyDescent="0.3">
      <c r="B3168" s="63">
        <v>43917</v>
      </c>
      <c r="C3168" s="66" t="s">
        <v>317</v>
      </c>
      <c r="D3168" s="65">
        <v>34.4</v>
      </c>
      <c r="E3168" s="66">
        <v>6</v>
      </c>
      <c r="F3168" s="79">
        <f>tblGem[[#This Row],[Aantal]]-SUMIFS(tblGem[Aantal],tblGem[Datum],tblGem[[#This Row],[Datum]]-1,tblGem[Plaats],tblGem[[#This Row],[Plaats]])</f>
        <v>0</v>
      </c>
      <c r="G3168" s="59" t="str">
        <f>INDEX(tblGemProv[Grootte],MATCH(tblGem[[#This Row],[Plaats]],tblGemProv[Gemeentenaam],0))</f>
        <v>Klein</v>
      </c>
      <c r="H3168" s="59" t="str">
        <f>INDEX(tblGemProv[Provincie],MATCH(tblGem[[#This Row],[Plaats]],tblGemProv[Gemeentenaam],0))</f>
        <v>Noord-Brabant</v>
      </c>
      <c r="I3168" s="68">
        <f>INDEX(tblGemProv[InwonerAantal],MATCH(tblGem[[#This Row],[Plaats]],tblGemProv[Gemeentenaam],0))</f>
        <v>17075</v>
      </c>
      <c r="J3168" s="69">
        <f>tblGem[[#This Row],[Aantal]]/INDEX($N$5:$N$16,MATCH(tblGem[[#This Row],[Prov]],$M$5:$M$16,0))*100000</f>
        <v>0.23731492402362706</v>
      </c>
      <c r="K3168" s="69">
        <f>tblGem[[#This Row],[Aantal]]/tblGem[[#This Row],[Inwoners]]*100000</f>
        <v>35.13909224011713</v>
      </c>
    </row>
    <row r="3169" spans="2:11" x14ac:dyDescent="0.3">
      <c r="B3169" s="63">
        <v>43917</v>
      </c>
      <c r="C3169" s="66" t="s">
        <v>318</v>
      </c>
      <c r="D3169" s="65">
        <v>94.6</v>
      </c>
      <c r="E3169" s="66">
        <v>46</v>
      </c>
      <c r="F3169" s="79">
        <f>tblGem[[#This Row],[Aantal]]-SUMIFS(tblGem[Aantal],tblGem[Datum],tblGem[[#This Row],[Datum]]-1,tblGem[Plaats],tblGem[[#This Row],[Plaats]])</f>
        <v>7</v>
      </c>
      <c r="G3169" s="59" t="str">
        <f>INDEX(tblGemProv[Grootte],MATCH(tblGem[[#This Row],[Plaats]],tblGemProv[Gemeentenaam],0))</f>
        <v>Klein</v>
      </c>
      <c r="H3169" s="59" t="str">
        <f>INDEX(tblGemProv[Provincie],MATCH(tblGem[[#This Row],[Plaats]],tblGemProv[Gemeentenaam],0))</f>
        <v>Noord-Brabant</v>
      </c>
      <c r="I3169" s="68">
        <f>INDEX(tblGemProv[InwonerAantal],MATCH(tblGem[[#This Row],[Plaats]],tblGemProv[Gemeentenaam],0))</f>
        <v>47725</v>
      </c>
      <c r="J3169" s="69">
        <f>tblGem[[#This Row],[Aantal]]/INDEX($N$5:$N$16,MATCH(tblGem[[#This Row],[Prov]],$M$5:$M$16,0))*100000</f>
        <v>1.8194144175144742</v>
      </c>
      <c r="K3169" s="69">
        <f>tblGem[[#This Row],[Aantal]]/tblGem[[#This Row],[Inwoners]]*100000</f>
        <v>96.385542168674689</v>
      </c>
    </row>
    <row r="3170" spans="2:11" x14ac:dyDescent="0.3">
      <c r="B3170" s="63">
        <v>43917</v>
      </c>
      <c r="C3170" s="66" t="s">
        <v>319</v>
      </c>
      <c r="D3170" s="65">
        <v>23.9</v>
      </c>
      <c r="E3170" s="66">
        <v>7</v>
      </c>
      <c r="F3170" s="79">
        <f>tblGem[[#This Row],[Aantal]]-SUMIFS(tblGem[Aantal],tblGem[Datum],tblGem[[#This Row],[Datum]]-1,tblGem[Plaats],tblGem[[#This Row],[Plaats]])</f>
        <v>1</v>
      </c>
      <c r="G3170" s="59" t="str">
        <f>INDEX(tblGemProv[Grootte],MATCH(tblGem[[#This Row],[Plaats]],tblGemProv[Gemeentenaam],0))</f>
        <v>Klein</v>
      </c>
      <c r="H3170" s="59" t="str">
        <f>INDEX(tblGemProv[Provincie],MATCH(tblGem[[#This Row],[Plaats]],tblGemProv[Gemeentenaam],0))</f>
        <v>Zuid-Holland</v>
      </c>
      <c r="I3170" s="68">
        <f>INDEX(tblGemProv[InwonerAantal],MATCH(tblGem[[#This Row],[Plaats]],tblGemProv[Gemeentenaam],0))</f>
        <v>27578</v>
      </c>
      <c r="J3170" s="69">
        <f>tblGem[[#This Row],[Aantal]]/INDEX($N$5:$N$16,MATCH(tblGem[[#This Row],[Prov]],$M$5:$M$16,0))*100000</f>
        <v>0.19199069667938376</v>
      </c>
      <c r="K3170" s="69">
        <f>tblGem[[#This Row],[Aantal]]/tblGem[[#This Row],[Inwoners]]*100000</f>
        <v>25.382551309014431</v>
      </c>
    </row>
    <row r="3171" spans="2:11" x14ac:dyDescent="0.3">
      <c r="B3171" s="63">
        <v>43917</v>
      </c>
      <c r="C3171" s="66" t="s">
        <v>320</v>
      </c>
      <c r="D3171" s="65">
        <v>12.6</v>
      </c>
      <c r="E3171" s="66">
        <v>5</v>
      </c>
      <c r="F3171" s="79">
        <f>tblGem[[#This Row],[Aantal]]-SUMIFS(tblGem[Aantal],tblGem[Datum],tblGem[[#This Row],[Datum]]-1,tblGem[Plaats],tblGem[[#This Row],[Plaats]])</f>
        <v>1</v>
      </c>
      <c r="G3171" s="59" t="str">
        <f>INDEX(tblGemProv[Grootte],MATCH(tblGem[[#This Row],[Plaats]],tblGemProv[Gemeentenaam],0))</f>
        <v>Klein</v>
      </c>
      <c r="H3171" s="59" t="str">
        <f>INDEX(tblGemProv[Provincie],MATCH(tblGem[[#This Row],[Plaats]],tblGemProv[Gemeentenaam],0))</f>
        <v>Gelderland</v>
      </c>
      <c r="I3171" s="68">
        <f>INDEX(tblGemProv[InwonerAantal],MATCH(tblGem[[#This Row],[Plaats]],tblGemProv[Gemeentenaam],0))</f>
        <v>38412</v>
      </c>
      <c r="J3171" s="69">
        <f>tblGem[[#This Row],[Aantal]]/INDEX($N$5:$N$16,MATCH(tblGem[[#This Row],[Prov]],$M$5:$M$16,0))*100000</f>
        <v>0.24270631128637743</v>
      </c>
      <c r="K3171" s="69">
        <f>tblGem[[#This Row],[Aantal]]/tblGem[[#This Row],[Inwoners]]*100000</f>
        <v>13.016765594085181</v>
      </c>
    </row>
    <row r="3172" spans="2:11" x14ac:dyDescent="0.3">
      <c r="B3172" s="63">
        <v>43917</v>
      </c>
      <c r="C3172" s="66" t="s">
        <v>321</v>
      </c>
      <c r="D3172" s="65">
        <v>22.9</v>
      </c>
      <c r="E3172" s="66">
        <v>6</v>
      </c>
      <c r="F3172" s="79">
        <f>tblGem[[#This Row],[Aantal]]-SUMIFS(tblGem[Aantal],tblGem[Datum],tblGem[[#This Row],[Datum]]-1,tblGem[Plaats],tblGem[[#This Row],[Plaats]])</f>
        <v>0</v>
      </c>
      <c r="G3172" s="59" t="str">
        <f>INDEX(tblGemProv[Grootte],MATCH(tblGem[[#This Row],[Plaats]],tblGemProv[Gemeentenaam],0))</f>
        <v>Klein</v>
      </c>
      <c r="H3172" s="59" t="str">
        <f>INDEX(tblGemProv[Provincie],MATCH(tblGem[[#This Row],[Plaats]],tblGemProv[Gemeentenaam],0))</f>
        <v>Zuid-Holland</v>
      </c>
      <c r="I3172" s="68">
        <f>INDEX(tblGemProv[InwonerAantal],MATCH(tblGem[[#This Row],[Plaats]],tblGemProv[Gemeentenaam],0))</f>
        <v>26084</v>
      </c>
      <c r="J3172" s="69">
        <f>tblGem[[#This Row],[Aantal]]/INDEX($N$5:$N$16,MATCH(tblGem[[#This Row],[Prov]],$M$5:$M$16,0))*100000</f>
        <v>0.16456345429661468</v>
      </c>
      <c r="K3172" s="69">
        <f>tblGem[[#This Row],[Aantal]]/tblGem[[#This Row],[Inwoners]]*100000</f>
        <v>23.002606962122371</v>
      </c>
    </row>
    <row r="3173" spans="2:11" x14ac:dyDescent="0.3">
      <c r="B3173" s="63">
        <v>43917</v>
      </c>
      <c r="C3173" s="66" t="s">
        <v>322</v>
      </c>
      <c r="D3173" s="65">
        <v>63.1</v>
      </c>
      <c r="E3173" s="66">
        <v>11</v>
      </c>
      <c r="F3173" s="79">
        <f>tblGem[[#This Row],[Aantal]]-SUMIFS(tblGem[Aantal],tblGem[Datum],tblGem[[#This Row],[Datum]]-1,tblGem[Plaats],tblGem[[#This Row],[Plaats]])</f>
        <v>0</v>
      </c>
      <c r="G3173" s="59" t="str">
        <f>INDEX(tblGemProv[Grootte],MATCH(tblGem[[#This Row],[Plaats]],tblGemProv[Gemeentenaam],0))</f>
        <v>Klein</v>
      </c>
      <c r="H3173" s="59" t="str">
        <f>INDEX(tblGemProv[Provincie],MATCH(tblGem[[#This Row],[Plaats]],tblGemProv[Gemeentenaam],0))</f>
        <v>Noord-Holland</v>
      </c>
      <c r="I3173" s="68">
        <f>INDEX(tblGemProv[InwonerAantal],MATCH(tblGem[[#This Row],[Plaats]],tblGemProv[Gemeentenaam],0))</f>
        <v>17259</v>
      </c>
      <c r="J3173" s="69">
        <f>tblGem[[#This Row],[Aantal]]/INDEX($N$5:$N$16,MATCH(tblGem[[#This Row],[Prov]],$M$5:$M$16,0))*100000</f>
        <v>0.38853030289115992</v>
      </c>
      <c r="K3173" s="69">
        <f>tblGem[[#This Row],[Aantal]]/tblGem[[#This Row],[Inwoners]]*100000</f>
        <v>63.73486297004461</v>
      </c>
    </row>
    <row r="3174" spans="2:11" x14ac:dyDescent="0.3">
      <c r="B3174" s="63">
        <v>43917</v>
      </c>
      <c r="C3174" s="66" t="s">
        <v>323</v>
      </c>
      <c r="D3174" s="65">
        <v>53.9</v>
      </c>
      <c r="E3174" s="66">
        <v>27</v>
      </c>
      <c r="F3174" s="79">
        <f>tblGem[[#This Row],[Aantal]]-SUMIFS(tblGem[Aantal],tblGem[Datum],tblGem[[#This Row],[Datum]]-1,tblGem[Plaats],tblGem[[#This Row],[Plaats]])</f>
        <v>-1</v>
      </c>
      <c r="G3174" s="59" t="str">
        <f>INDEX(tblGemProv[Grootte],MATCH(tblGem[[#This Row],[Plaats]],tblGemProv[Gemeentenaam],0))</f>
        <v>Klein</v>
      </c>
      <c r="H3174" s="59" t="str">
        <f>INDEX(tblGemProv[Provincie],MATCH(tblGem[[#This Row],[Plaats]],tblGemProv[Gemeentenaam],0))</f>
        <v>Limburg</v>
      </c>
      <c r="I3174" s="68">
        <f>INDEX(tblGemProv[InwonerAantal],MATCH(tblGem[[#This Row],[Plaats]],tblGemProv[Gemeentenaam],0))</f>
        <v>49855</v>
      </c>
      <c r="J3174" s="69">
        <f>tblGem[[#This Row],[Aantal]]/INDEX($N$5:$N$16,MATCH(tblGem[[#This Row],[Prov]],$M$5:$M$16,0))*100000</f>
        <v>2.4167605026145766</v>
      </c>
      <c r="K3174" s="69">
        <f>tblGem[[#This Row],[Aantal]]/tblGem[[#This Row],[Inwoners]]*100000</f>
        <v>54.157055460836425</v>
      </c>
    </row>
    <row r="3175" spans="2:11" x14ac:dyDescent="0.3">
      <c r="B3175" s="63">
        <v>43917</v>
      </c>
      <c r="C3175" s="66" t="s">
        <v>324</v>
      </c>
      <c r="D3175" s="65">
        <v>40.5</v>
      </c>
      <c r="E3175" s="66">
        <v>8</v>
      </c>
      <c r="F3175" s="79">
        <f>tblGem[[#This Row],[Aantal]]-SUMIFS(tblGem[Aantal],tblGem[Datum],tblGem[[#This Row],[Datum]]-1,tblGem[Plaats],tblGem[[#This Row],[Plaats]])</f>
        <v>1</v>
      </c>
      <c r="G3175" s="59" t="str">
        <f>INDEX(tblGemProv[Grootte],MATCH(tblGem[[#This Row],[Plaats]],tblGemProv[Gemeentenaam],0))</f>
        <v>Klein</v>
      </c>
      <c r="H3175" s="59" t="str">
        <f>INDEX(tblGemProv[Provincie],MATCH(tblGem[[#This Row],[Plaats]],tblGemProv[Gemeentenaam],0))</f>
        <v>Noord-Holland</v>
      </c>
      <c r="I3175" s="68">
        <f>INDEX(tblGemProv[InwonerAantal],MATCH(tblGem[[#This Row],[Plaats]],tblGemProv[Gemeentenaam],0))</f>
        <v>19147</v>
      </c>
      <c r="J3175" s="69">
        <f>tblGem[[#This Row],[Aantal]]/INDEX($N$5:$N$16,MATCH(tblGem[[#This Row],[Prov]],$M$5:$M$16,0))*100000</f>
        <v>0.28256749301175271</v>
      </c>
      <c r="K3175" s="69">
        <f>tblGem[[#This Row],[Aantal]]/tblGem[[#This Row],[Inwoners]]*100000</f>
        <v>41.782002402465139</v>
      </c>
    </row>
    <row r="3176" spans="2:11" x14ac:dyDescent="0.3">
      <c r="B3176" s="63">
        <v>43917</v>
      </c>
      <c r="C3176" s="66" t="s">
        <v>325</v>
      </c>
      <c r="D3176" s="65">
        <v>46.9</v>
      </c>
      <c r="E3176" s="66">
        <v>24</v>
      </c>
      <c r="F3176" s="79">
        <f>tblGem[[#This Row],[Aantal]]-SUMIFS(tblGem[Aantal],tblGem[Datum],tblGem[[#This Row],[Datum]]-1,tblGem[Plaats],tblGem[[#This Row],[Plaats]])</f>
        <v>2</v>
      </c>
      <c r="G3176" s="59" t="str">
        <f>INDEX(tblGemProv[Grootte],MATCH(tblGem[[#This Row],[Plaats]],tblGemProv[Gemeentenaam],0))</f>
        <v>Middelgroot</v>
      </c>
      <c r="H3176" s="59" t="str">
        <f>INDEX(tblGemProv[Provincie],MATCH(tblGem[[#This Row],[Plaats]],tblGemProv[Gemeentenaam],0))</f>
        <v>Gelderland</v>
      </c>
      <c r="I3176" s="68">
        <f>INDEX(tblGemProv[InwonerAantal],MATCH(tblGem[[#This Row],[Plaats]],tblGemProv[Gemeentenaam],0))</f>
        <v>50349</v>
      </c>
      <c r="J3176" s="69">
        <f>tblGem[[#This Row],[Aantal]]/INDEX($N$5:$N$16,MATCH(tblGem[[#This Row],[Prov]],$M$5:$M$16,0))*100000</f>
        <v>1.1649902941746118</v>
      </c>
      <c r="K3176" s="69">
        <f>tblGem[[#This Row],[Aantal]]/tblGem[[#This Row],[Inwoners]]*100000</f>
        <v>47.667282369063933</v>
      </c>
    </row>
    <row r="3177" spans="2:11" x14ac:dyDescent="0.3">
      <c r="B3177" s="63">
        <v>43917</v>
      </c>
      <c r="C3177" s="66" t="s">
        <v>326</v>
      </c>
      <c r="D3177" s="65">
        <v>67.3</v>
      </c>
      <c r="E3177" s="66">
        <v>13</v>
      </c>
      <c r="F3177" s="79">
        <f>tblGem[[#This Row],[Aantal]]-SUMIFS(tblGem[Aantal],tblGem[Datum],tblGem[[#This Row],[Datum]]-1,tblGem[Plaats],tblGem[[#This Row],[Plaats]])</f>
        <v>0</v>
      </c>
      <c r="G3177" s="59" t="str">
        <f>INDEX(tblGemProv[Grootte],MATCH(tblGem[[#This Row],[Plaats]],tblGemProv[Gemeentenaam],0))</f>
        <v>Klein</v>
      </c>
      <c r="H3177" s="59" t="str">
        <f>INDEX(tblGemProv[Provincie],MATCH(tblGem[[#This Row],[Plaats]],tblGemProv[Gemeentenaam],0))</f>
        <v>Gelderland</v>
      </c>
      <c r="I3177" s="68">
        <f>INDEX(tblGemProv[InwonerAantal],MATCH(tblGem[[#This Row],[Plaats]],tblGemProv[Gemeentenaam],0))</f>
        <v>18891</v>
      </c>
      <c r="J3177" s="69">
        <f>tblGem[[#This Row],[Aantal]]/INDEX($N$5:$N$16,MATCH(tblGem[[#This Row],[Prov]],$M$5:$M$16,0))*100000</f>
        <v>0.63103640934458127</v>
      </c>
      <c r="K3177" s="69">
        <f>tblGem[[#This Row],[Aantal]]/tblGem[[#This Row],[Inwoners]]*100000</f>
        <v>68.8158382298449</v>
      </c>
    </row>
    <row r="3178" spans="2:11" x14ac:dyDescent="0.3">
      <c r="B3178" s="63">
        <v>43917</v>
      </c>
      <c r="C3178" s="66" t="s">
        <v>327</v>
      </c>
      <c r="D3178" s="65">
        <v>23.7</v>
      </c>
      <c r="E3178" s="66">
        <v>15</v>
      </c>
      <c r="F3178" s="79">
        <f>tblGem[[#This Row],[Aantal]]-SUMIFS(tblGem[Aantal],tblGem[Datum],tblGem[[#This Row],[Datum]]-1,tblGem[Plaats],tblGem[[#This Row],[Plaats]])</f>
        <v>3</v>
      </c>
      <c r="G3178" s="59" t="str">
        <f>INDEX(tblGemProv[Grootte],MATCH(tblGem[[#This Row],[Plaats]],tblGemProv[Gemeentenaam],0))</f>
        <v>Middelgroot</v>
      </c>
      <c r="H3178" s="59" t="str">
        <f>INDEX(tblGemProv[Provincie],MATCH(tblGem[[#This Row],[Plaats]],tblGemProv[Gemeentenaam],0))</f>
        <v>Groningen</v>
      </c>
      <c r="I3178" s="68">
        <f>INDEX(tblGemProv[InwonerAantal],MATCH(tblGem[[#This Row],[Plaats]],tblGemProv[Gemeentenaam],0))</f>
        <v>62844</v>
      </c>
      <c r="J3178" s="69">
        <f>tblGem[[#This Row],[Aantal]]/INDEX($N$5:$N$16,MATCH(tblGem[[#This Row],[Prov]],$M$5:$M$16,0))*100000</f>
        <v>2.5731503766234436</v>
      </c>
      <c r="K3178" s="69">
        <f>tblGem[[#This Row],[Aantal]]/tblGem[[#This Row],[Inwoners]]*100000</f>
        <v>23.868627076570558</v>
      </c>
    </row>
    <row r="3179" spans="2:11" x14ac:dyDescent="0.3">
      <c r="B3179" s="63">
        <v>43917</v>
      </c>
      <c r="C3179" s="66" t="s">
        <v>328</v>
      </c>
      <c r="D3179" s="65">
        <v>15.4</v>
      </c>
      <c r="E3179" s="66">
        <v>3</v>
      </c>
      <c r="F3179" s="79">
        <f>tblGem[[#This Row],[Aantal]]-SUMIFS(tblGem[Aantal],tblGem[Datum],tblGem[[#This Row],[Datum]]-1,tblGem[Plaats],tblGem[[#This Row],[Plaats]])</f>
        <v>1</v>
      </c>
      <c r="G3179" s="59" t="str">
        <f>INDEX(tblGemProv[Grootte],MATCH(tblGem[[#This Row],[Plaats]],tblGemProv[Gemeentenaam],0))</f>
        <v>Klein</v>
      </c>
      <c r="H3179" s="59" t="str">
        <f>INDEX(tblGemProv[Provincie],MATCH(tblGem[[#This Row],[Plaats]],tblGemProv[Gemeentenaam],0))</f>
        <v>Drenthe</v>
      </c>
      <c r="I3179" s="68">
        <f>INDEX(tblGemProv[InwonerAantal],MATCH(tblGem[[#This Row],[Plaats]],tblGemProv[Gemeentenaam],0))</f>
        <v>19152</v>
      </c>
      <c r="J3179" s="69">
        <f>tblGem[[#This Row],[Aantal]]/INDEX($N$5:$N$16,MATCH(tblGem[[#This Row],[Prov]],$M$5:$M$16,0))*100000</f>
        <v>0.60963218857955703</v>
      </c>
      <c r="K3179" s="69">
        <f>tblGem[[#This Row],[Aantal]]/tblGem[[#This Row],[Inwoners]]*100000</f>
        <v>15.664160401002505</v>
      </c>
    </row>
    <row r="3180" spans="2:11" x14ac:dyDescent="0.3">
      <c r="B3180" s="63">
        <v>43917</v>
      </c>
      <c r="C3180" s="66" t="s">
        <v>329</v>
      </c>
      <c r="D3180" s="65">
        <v>13.4</v>
      </c>
      <c r="E3180" s="66">
        <v>2</v>
      </c>
      <c r="F3180" s="79">
        <f>tblGem[[#This Row],[Aantal]]-SUMIFS(tblGem[Aantal],tblGem[Datum],tblGem[[#This Row],[Datum]]-1,tblGem[Plaats],tblGem[[#This Row],[Plaats]])</f>
        <v>0</v>
      </c>
      <c r="G3180" s="59" t="str">
        <f>INDEX(tblGemProv[Grootte],MATCH(tblGem[[#This Row],[Plaats]],tblGemProv[Gemeentenaam],0))</f>
        <v>Klein</v>
      </c>
      <c r="H3180" s="59" t="str">
        <f>INDEX(tblGemProv[Provincie],MATCH(tblGem[[#This Row],[Plaats]],tblGemProv[Gemeentenaam],0))</f>
        <v>Gelderland</v>
      </c>
      <c r="I3180" s="68">
        <f>INDEX(tblGemProv[InwonerAantal],MATCH(tblGem[[#This Row],[Plaats]],tblGemProv[Gemeentenaam],0))</f>
        <v>15015</v>
      </c>
      <c r="J3180" s="69">
        <f>tblGem[[#This Row],[Aantal]]/INDEX($N$5:$N$16,MATCH(tblGem[[#This Row],[Prov]],$M$5:$M$16,0))*100000</f>
        <v>9.7082524514550975E-2</v>
      </c>
      <c r="K3180" s="69">
        <f>tblGem[[#This Row],[Aantal]]/tblGem[[#This Row],[Inwoners]]*100000</f>
        <v>13.32001332001332</v>
      </c>
    </row>
    <row r="3181" spans="2:11" x14ac:dyDescent="0.3">
      <c r="B3181" s="63">
        <v>43917</v>
      </c>
      <c r="C3181" s="66" t="s">
        <v>330</v>
      </c>
      <c r="D3181" s="65">
        <v>11.6</v>
      </c>
      <c r="E3181" s="66">
        <v>3</v>
      </c>
      <c r="F3181" s="79">
        <f>tblGem[[#This Row],[Aantal]]-SUMIFS(tblGem[Aantal],tblGem[Datum],tblGem[[#This Row],[Datum]]-1,tblGem[Plaats],tblGem[[#This Row],[Plaats]])</f>
        <v>0</v>
      </c>
      <c r="G3181" s="59" t="str">
        <f>INDEX(tblGemProv[Grootte],MATCH(tblGem[[#This Row],[Plaats]],tblGemProv[Gemeentenaam],0))</f>
        <v>Klein</v>
      </c>
      <c r="H3181" s="59" t="str">
        <f>INDEX(tblGemProv[Provincie],MATCH(tblGem[[#This Row],[Plaats]],tblGemProv[Gemeentenaam],0))</f>
        <v>Groningen</v>
      </c>
      <c r="I3181" s="68">
        <f>INDEX(tblGemProv[InwonerAantal],MATCH(tblGem[[#This Row],[Plaats]],tblGemProv[Gemeentenaam],0))</f>
        <v>24684</v>
      </c>
      <c r="J3181" s="69">
        <f>tblGem[[#This Row],[Aantal]]/INDEX($N$5:$N$16,MATCH(tblGem[[#This Row],[Prov]],$M$5:$M$16,0))*100000</f>
        <v>0.51463007532468874</v>
      </c>
      <c r="K3181" s="69">
        <f>tblGem[[#This Row],[Aantal]]/tblGem[[#This Row],[Inwoners]]*100000</f>
        <v>12.153621779290228</v>
      </c>
    </row>
    <row r="3182" spans="2:11" x14ac:dyDescent="0.3">
      <c r="B3182" s="63">
        <v>43917</v>
      </c>
      <c r="C3182" s="66" t="s">
        <v>331</v>
      </c>
      <c r="D3182" s="65">
        <v>34.4</v>
      </c>
      <c r="E3182" s="66">
        <v>38</v>
      </c>
      <c r="F3182" s="79">
        <f>tblGem[[#This Row],[Aantal]]-SUMIFS(tblGem[Aantal],tblGem[Datum],tblGem[[#This Row],[Datum]]-1,tblGem[Plaats],tblGem[[#This Row],[Plaats]])</f>
        <v>8</v>
      </c>
      <c r="G3182" s="59" t="str">
        <f>INDEX(tblGemProv[Grootte],MATCH(tblGem[[#This Row],[Plaats]],tblGemProv[Gemeentenaam],0))</f>
        <v>Groot</v>
      </c>
      <c r="H3182" s="59" t="str">
        <f>INDEX(tblGemProv[Provincie],MATCH(tblGem[[#This Row],[Plaats]],tblGemProv[Gemeentenaam],0))</f>
        <v>Zuid-Holland</v>
      </c>
      <c r="I3182" s="68">
        <f>INDEX(tblGemProv[InwonerAantal],MATCH(tblGem[[#This Row],[Plaats]],tblGemProv[Gemeentenaam],0))</f>
        <v>107492</v>
      </c>
      <c r="J3182" s="69">
        <f>tblGem[[#This Row],[Aantal]]/INDEX($N$5:$N$16,MATCH(tblGem[[#This Row],[Prov]],$M$5:$M$16,0))*100000</f>
        <v>1.0422352105452262</v>
      </c>
      <c r="K3182" s="69">
        <f>tblGem[[#This Row],[Aantal]]/tblGem[[#This Row],[Inwoners]]*100000</f>
        <v>35.351468016224466</v>
      </c>
    </row>
    <row r="3183" spans="2:11" x14ac:dyDescent="0.3">
      <c r="B3183" s="63">
        <v>43917</v>
      </c>
      <c r="C3183" s="66" t="s">
        <v>332</v>
      </c>
      <c r="D3183" s="65">
        <v>7.7</v>
      </c>
      <c r="E3183" s="66">
        <v>2</v>
      </c>
      <c r="F3183" s="79">
        <f>tblGem[[#This Row],[Aantal]]-SUMIFS(tblGem[Aantal],tblGem[Datum],tblGem[[#This Row],[Datum]]-1,tblGem[Plaats],tblGem[[#This Row],[Plaats]])</f>
        <v>0</v>
      </c>
      <c r="G3183" s="59" t="str">
        <f>INDEX(tblGemProv[Grootte],MATCH(tblGem[[#This Row],[Plaats]],tblGemProv[Gemeentenaam],0))</f>
        <v>Klein</v>
      </c>
      <c r="H3183" s="59" t="str">
        <f>INDEX(tblGemProv[Provincie],MATCH(tblGem[[#This Row],[Plaats]],tblGemProv[Gemeentenaam],0))</f>
        <v>Friesland</v>
      </c>
      <c r="I3183" s="68">
        <f>INDEX(tblGemProv[InwonerAantal],MATCH(tblGem[[#This Row],[Plaats]],tblGemProv[Gemeentenaam],0))</f>
        <v>25720</v>
      </c>
      <c r="J3183" s="69">
        <f>tblGem[[#This Row],[Aantal]]/INDEX($N$5:$N$16,MATCH(tblGem[[#This Row],[Prov]],$M$5:$M$16,0))*100000</f>
        <v>0.30899102072093787</v>
      </c>
      <c r="K3183" s="69">
        <f>tblGem[[#This Row],[Aantal]]/tblGem[[#This Row],[Inwoners]]*100000</f>
        <v>7.776049766718506</v>
      </c>
    </row>
    <row r="3184" spans="2:11" x14ac:dyDescent="0.3">
      <c r="B3184" s="63">
        <v>43917</v>
      </c>
      <c r="C3184" s="66" t="s">
        <v>333</v>
      </c>
      <c r="D3184" s="65">
        <v>61.1</v>
      </c>
      <c r="E3184" s="66">
        <v>9</v>
      </c>
      <c r="F3184" s="79">
        <f>tblGem[[#This Row],[Aantal]]-SUMIFS(tblGem[Aantal],tblGem[Datum],tblGem[[#This Row],[Datum]]-1,tblGem[Plaats],tblGem[[#This Row],[Plaats]])</f>
        <v>1</v>
      </c>
      <c r="G3184" s="59" t="str">
        <f>INDEX(tblGemProv[Grootte],MATCH(tblGem[[#This Row],[Plaats]],tblGemProv[Gemeentenaam],0))</f>
        <v>Klein</v>
      </c>
      <c r="H3184" s="59" t="str">
        <f>INDEX(tblGemProv[Provincie],MATCH(tblGem[[#This Row],[Plaats]],tblGemProv[Gemeentenaam],0))</f>
        <v>Zuid-Holland</v>
      </c>
      <c r="I3184" s="68">
        <f>INDEX(tblGemProv[InwonerAantal],MATCH(tblGem[[#This Row],[Plaats]],tblGemProv[Gemeentenaam],0))</f>
        <v>14508</v>
      </c>
      <c r="J3184" s="69">
        <f>tblGem[[#This Row],[Aantal]]/INDEX($N$5:$N$16,MATCH(tblGem[[#This Row],[Prov]],$M$5:$M$16,0))*100000</f>
        <v>0.24684518144492198</v>
      </c>
      <c r="K3184" s="69">
        <f>tblGem[[#This Row],[Aantal]]/tblGem[[#This Row],[Inwoners]]*100000</f>
        <v>62.034739454094293</v>
      </c>
    </row>
    <row r="3185" spans="2:11" x14ac:dyDescent="0.3">
      <c r="B3185" s="63">
        <v>43917</v>
      </c>
      <c r="C3185" s="66" t="s">
        <v>334</v>
      </c>
      <c r="D3185" s="65">
        <v>16.399999999999999</v>
      </c>
      <c r="E3185" s="66">
        <v>4</v>
      </c>
      <c r="F3185" s="79">
        <f>tblGem[[#This Row],[Aantal]]-SUMIFS(tblGem[Aantal],tblGem[Datum],tblGem[[#This Row],[Datum]]-1,tblGem[Plaats],tblGem[[#This Row],[Plaats]])</f>
        <v>2</v>
      </c>
      <c r="G3185" s="59" t="str">
        <f>INDEX(tblGemProv[Grootte],MATCH(tblGem[[#This Row],[Plaats]],tblGemProv[Gemeentenaam],0))</f>
        <v>Klein</v>
      </c>
      <c r="H3185" s="59" t="str">
        <f>INDEX(tblGemProv[Provincie],MATCH(tblGem[[#This Row],[Plaats]],tblGemProv[Gemeentenaam],0))</f>
        <v>Overijssel</v>
      </c>
      <c r="I3185" s="68">
        <f>INDEX(tblGemProv[InwonerAantal],MATCH(tblGem[[#This Row],[Plaats]],tblGemProv[Gemeentenaam],0))</f>
        <v>24258</v>
      </c>
      <c r="J3185" s="69">
        <f>tblGem[[#This Row],[Aantal]]/INDEX($N$5:$N$16,MATCH(tblGem[[#This Row],[Prov]],$M$5:$M$16,0))*100000</f>
        <v>0.34737269008016491</v>
      </c>
      <c r="K3185" s="69">
        <f>tblGem[[#This Row],[Aantal]]/tblGem[[#This Row],[Inwoners]]*100000</f>
        <v>16.489405556929672</v>
      </c>
    </row>
    <row r="3186" spans="2:11" x14ac:dyDescent="0.3">
      <c r="B3186" s="63">
        <v>43917</v>
      </c>
      <c r="C3186" s="66" t="s">
        <v>335</v>
      </c>
      <c r="D3186" s="65">
        <v>73</v>
      </c>
      <c r="E3186" s="66">
        <v>30</v>
      </c>
      <c r="F3186" s="79">
        <f>tblGem[[#This Row],[Aantal]]-SUMIFS(tblGem[Aantal],tblGem[Datum],tblGem[[#This Row],[Datum]]-1,tblGem[Plaats],tblGem[[#This Row],[Plaats]])</f>
        <v>0</v>
      </c>
      <c r="G3186" s="59" t="str">
        <f>INDEX(tblGemProv[Grootte],MATCH(tblGem[[#This Row],[Plaats]],tblGemProv[Gemeentenaam],0))</f>
        <v>Klein</v>
      </c>
      <c r="H3186" s="59" t="str">
        <f>INDEX(tblGemProv[Provincie],MATCH(tblGem[[#This Row],[Plaats]],tblGemProv[Gemeentenaam],0))</f>
        <v>Gelderland</v>
      </c>
      <c r="I3186" s="68">
        <f>INDEX(tblGemProv[InwonerAantal],MATCH(tblGem[[#This Row],[Plaats]],tblGemProv[Gemeentenaam],0))</f>
        <v>40847</v>
      </c>
      <c r="J3186" s="69">
        <f>tblGem[[#This Row],[Aantal]]/INDEX($N$5:$N$16,MATCH(tblGem[[#This Row],[Prov]],$M$5:$M$16,0))*100000</f>
        <v>1.4562378677182646</v>
      </c>
      <c r="K3186" s="69">
        <f>tblGem[[#This Row],[Aantal]]/tblGem[[#This Row],[Inwoners]]*100000</f>
        <v>73.444806228119575</v>
      </c>
    </row>
    <row r="3187" spans="2:11" x14ac:dyDescent="0.3">
      <c r="B3187" s="63">
        <v>43917</v>
      </c>
      <c r="C3187" s="66" t="s">
        <v>336</v>
      </c>
      <c r="D3187" s="65">
        <v>16.399999999999999</v>
      </c>
      <c r="E3187" s="66">
        <v>4</v>
      </c>
      <c r="F3187" s="79">
        <f>tblGem[[#This Row],[Aantal]]-SUMIFS(tblGem[Aantal],tblGem[Datum],tblGem[[#This Row],[Datum]]-1,tblGem[Plaats],tblGem[[#This Row],[Plaats]])</f>
        <v>0</v>
      </c>
      <c r="G3187" s="59" t="str">
        <f>INDEX(tblGemProv[Grootte],MATCH(tblGem[[#This Row],[Plaats]],tblGemProv[Gemeentenaam],0))</f>
        <v>Klein</v>
      </c>
      <c r="H3187" s="59" t="str">
        <f>INDEX(tblGemProv[Provincie],MATCH(tblGem[[#This Row],[Plaats]],tblGemProv[Gemeentenaam],0))</f>
        <v>Noord-Holland</v>
      </c>
      <c r="I3187" s="68">
        <f>INDEX(tblGemProv[InwonerAantal],MATCH(tblGem[[#This Row],[Plaats]],tblGemProv[Gemeentenaam],0))</f>
        <v>23659</v>
      </c>
      <c r="J3187" s="69">
        <f>tblGem[[#This Row],[Aantal]]/INDEX($N$5:$N$16,MATCH(tblGem[[#This Row],[Prov]],$M$5:$M$16,0))*100000</f>
        <v>0.14128374650587636</v>
      </c>
      <c r="K3187" s="69">
        <f>tblGem[[#This Row],[Aantal]]/tblGem[[#This Row],[Inwoners]]*100000</f>
        <v>16.906885329050255</v>
      </c>
    </row>
    <row r="3188" spans="2:11" x14ac:dyDescent="0.3">
      <c r="B3188" s="63">
        <v>43917</v>
      </c>
      <c r="C3188" s="66" t="s">
        <v>337</v>
      </c>
      <c r="D3188" s="65">
        <v>29.3</v>
      </c>
      <c r="E3188" s="66">
        <v>7</v>
      </c>
      <c r="F3188" s="79">
        <f>tblGem[[#This Row],[Aantal]]-SUMIFS(tblGem[Aantal],tblGem[Datum],tblGem[[#This Row],[Datum]]-1,tblGem[Plaats],tblGem[[#This Row],[Plaats]])</f>
        <v>0</v>
      </c>
      <c r="G3188" s="59" t="str">
        <f>INDEX(tblGemProv[Grootte],MATCH(tblGem[[#This Row],[Plaats]],tblGemProv[Gemeentenaam],0))</f>
        <v>Klein</v>
      </c>
      <c r="H3188" s="59" t="str">
        <f>INDEX(tblGemProv[Provincie],MATCH(tblGem[[#This Row],[Plaats]],tblGemProv[Gemeentenaam],0))</f>
        <v>Utrecht</v>
      </c>
      <c r="I3188" s="68">
        <f>INDEX(tblGemProv[InwonerAantal],MATCH(tblGem[[#This Row],[Plaats]],tblGemProv[Gemeentenaam],0))</f>
        <v>23678</v>
      </c>
      <c r="J3188" s="69">
        <f>tblGem[[#This Row],[Aantal]]/INDEX($N$5:$N$16,MATCH(tblGem[[#This Row],[Prov]],$M$5:$M$16,0))*100000</f>
        <v>0.52611088312972842</v>
      </c>
      <c r="K3188" s="69">
        <f>tblGem[[#This Row],[Aantal]]/tblGem[[#This Row],[Inwoners]]*100000</f>
        <v>29.563307711799983</v>
      </c>
    </row>
    <row r="3189" spans="2:11" x14ac:dyDescent="0.3">
      <c r="B3189" s="63">
        <v>43917</v>
      </c>
      <c r="C3189" s="66" t="s">
        <v>338</v>
      </c>
      <c r="D3189" s="65">
        <v>10.4</v>
      </c>
      <c r="E3189" s="66">
        <v>3</v>
      </c>
      <c r="F3189" s="79">
        <f>tblGem[[#This Row],[Aantal]]-SUMIFS(tblGem[Aantal],tblGem[Datum],tblGem[[#This Row],[Datum]]-1,tblGem[Plaats],tblGem[[#This Row],[Plaats]])</f>
        <v>1</v>
      </c>
      <c r="G3189" s="59" t="str">
        <f>INDEX(tblGemProv[Grootte],MATCH(tblGem[[#This Row],[Plaats]],tblGemProv[Gemeentenaam],0))</f>
        <v>Klein</v>
      </c>
      <c r="H3189" s="59" t="str">
        <f>INDEX(tblGemProv[Provincie],MATCH(tblGem[[#This Row],[Plaats]],tblGemProv[Gemeentenaam],0))</f>
        <v>Gelderland</v>
      </c>
      <c r="I3189" s="68">
        <f>INDEX(tblGemProv[InwonerAantal],MATCH(tblGem[[#This Row],[Plaats]],tblGemProv[Gemeentenaam],0))</f>
        <v>28987</v>
      </c>
      <c r="J3189" s="69">
        <f>tblGem[[#This Row],[Aantal]]/INDEX($N$5:$N$16,MATCH(tblGem[[#This Row],[Prov]],$M$5:$M$16,0))*100000</f>
        <v>0.14562378677182647</v>
      </c>
      <c r="K3189" s="69">
        <f>tblGem[[#This Row],[Aantal]]/tblGem[[#This Row],[Inwoners]]*100000</f>
        <v>10.349467002449375</v>
      </c>
    </row>
    <row r="3190" spans="2:11" x14ac:dyDescent="0.3">
      <c r="B3190" s="63">
        <v>43917</v>
      </c>
      <c r="C3190" s="66" t="s">
        <v>339</v>
      </c>
      <c r="D3190" s="65">
        <v>22.8</v>
      </c>
      <c r="E3190" s="66">
        <v>5</v>
      </c>
      <c r="F3190" s="79">
        <f>tblGem[[#This Row],[Aantal]]-SUMIFS(tblGem[Aantal],tblGem[Datum],tblGem[[#This Row],[Datum]]-1,tblGem[Plaats],tblGem[[#This Row],[Plaats]])</f>
        <v>0</v>
      </c>
      <c r="G3190" s="59" t="str">
        <f>INDEX(tblGemProv[Grootte],MATCH(tblGem[[#This Row],[Plaats]],tblGemProv[Gemeentenaam],0))</f>
        <v>Klein</v>
      </c>
      <c r="H3190" s="59" t="str">
        <f>INDEX(tblGemProv[Provincie],MATCH(tblGem[[#This Row],[Plaats]],tblGemProv[Gemeentenaam],0))</f>
        <v>Noord-Brabant</v>
      </c>
      <c r="I3190" s="68">
        <f>INDEX(tblGemProv[InwonerAantal],MATCH(tblGem[[#This Row],[Plaats]],tblGemProv[Gemeentenaam],0))</f>
        <v>21800</v>
      </c>
      <c r="J3190" s="69">
        <f>tblGem[[#This Row],[Aantal]]/INDEX($N$5:$N$16,MATCH(tblGem[[#This Row],[Prov]],$M$5:$M$16,0))*100000</f>
        <v>0.1977624366863559</v>
      </c>
      <c r="K3190" s="69">
        <f>tblGem[[#This Row],[Aantal]]/tblGem[[#This Row],[Inwoners]]*100000</f>
        <v>22.935779816513762</v>
      </c>
    </row>
    <row r="3191" spans="2:11" x14ac:dyDescent="0.3">
      <c r="B3191" s="63">
        <v>43917</v>
      </c>
      <c r="C3191" s="66" t="s">
        <v>340</v>
      </c>
      <c r="D3191" s="65">
        <v>47.8</v>
      </c>
      <c r="E3191" s="66">
        <v>25</v>
      </c>
      <c r="F3191" s="79">
        <f>tblGem[[#This Row],[Aantal]]-SUMIFS(tblGem[Aantal],tblGem[Datum],tblGem[[#This Row],[Datum]]-1,tblGem[Plaats],tblGem[[#This Row],[Plaats]])</f>
        <v>0</v>
      </c>
      <c r="G3191" s="59" t="str">
        <f>INDEX(tblGemProv[Grootte],MATCH(tblGem[[#This Row],[Plaats]],tblGemProv[Gemeentenaam],0))</f>
        <v>Middelgroot</v>
      </c>
      <c r="H3191" s="59" t="str">
        <f>INDEX(tblGemProv[Provincie],MATCH(tblGem[[#This Row],[Plaats]],tblGemProv[Gemeentenaam],0))</f>
        <v>Utrecht</v>
      </c>
      <c r="I3191" s="68">
        <f>INDEX(tblGemProv[InwonerAantal],MATCH(tblGem[[#This Row],[Plaats]],tblGemProv[Gemeentenaam],0))</f>
        <v>51758</v>
      </c>
      <c r="J3191" s="69">
        <f>tblGem[[#This Row],[Aantal]]/INDEX($N$5:$N$16,MATCH(tblGem[[#This Row],[Prov]],$M$5:$M$16,0))*100000</f>
        <v>1.8789674397490301</v>
      </c>
      <c r="K3191" s="69">
        <f>tblGem[[#This Row],[Aantal]]/tblGem[[#This Row],[Inwoners]]*100000</f>
        <v>48.301711812666639</v>
      </c>
    </row>
    <row r="3192" spans="2:11" x14ac:dyDescent="0.3">
      <c r="B3192" s="63">
        <v>43917</v>
      </c>
      <c r="C3192" s="66" t="s">
        <v>341</v>
      </c>
      <c r="D3192" s="65">
        <v>36.799999999999997</v>
      </c>
      <c r="E3192" s="66">
        <v>6</v>
      </c>
      <c r="F3192" s="79">
        <f>tblGem[[#This Row],[Aantal]]-SUMIFS(tblGem[Aantal],tblGem[Datum],tblGem[[#This Row],[Datum]]-1,tblGem[Plaats],tblGem[[#This Row],[Plaats]])</f>
        <v>1</v>
      </c>
      <c r="G3192" s="59" t="str">
        <f>INDEX(tblGemProv[Grootte],MATCH(tblGem[[#This Row],[Plaats]],tblGemProv[Gemeentenaam],0))</f>
        <v>Klein</v>
      </c>
      <c r="H3192" s="59" t="str">
        <f>INDEX(tblGemProv[Provincie],MATCH(tblGem[[#This Row],[Plaats]],tblGemProv[Gemeentenaam],0))</f>
        <v>Noord-Holland</v>
      </c>
      <c r="I3192" s="68">
        <f>INDEX(tblGemProv[InwonerAantal],MATCH(tblGem[[#This Row],[Plaats]],tblGemProv[Gemeentenaam],0))</f>
        <v>15995</v>
      </c>
      <c r="J3192" s="69">
        <f>tblGem[[#This Row],[Aantal]]/INDEX($N$5:$N$16,MATCH(tblGem[[#This Row],[Prov]],$M$5:$M$16,0))*100000</f>
        <v>0.21192561975881449</v>
      </c>
      <c r="K3192" s="69">
        <f>tblGem[[#This Row],[Aantal]]/tblGem[[#This Row],[Inwoners]]*100000</f>
        <v>37.511722413254141</v>
      </c>
    </row>
    <row r="3193" spans="2:11" x14ac:dyDescent="0.3">
      <c r="B3193" s="63">
        <v>43917</v>
      </c>
      <c r="C3193" s="66" t="s">
        <v>342</v>
      </c>
      <c r="D3193" s="65">
        <v>44.9</v>
      </c>
      <c r="E3193" s="66">
        <v>6</v>
      </c>
      <c r="F3193" s="79">
        <f>tblGem[[#This Row],[Aantal]]-SUMIFS(tblGem[Aantal],tblGem[Datum],tblGem[[#This Row],[Datum]]-1,tblGem[Plaats],tblGem[[#This Row],[Plaats]])</f>
        <v>-1</v>
      </c>
      <c r="G3193" s="59" t="str">
        <f>INDEX(tblGemProv[Grootte],MATCH(tblGem[[#This Row],[Plaats]],tblGemProv[Gemeentenaam],0))</f>
        <v>Klein</v>
      </c>
      <c r="H3193" s="59" t="str">
        <f>INDEX(tblGemProv[Provincie],MATCH(tblGem[[#This Row],[Plaats]],tblGemProv[Gemeentenaam],0))</f>
        <v>Utrecht</v>
      </c>
      <c r="I3193" s="68">
        <f>INDEX(tblGemProv[InwonerAantal],MATCH(tblGem[[#This Row],[Plaats]],tblGemProv[Gemeentenaam],0))</f>
        <v>13021</v>
      </c>
      <c r="J3193" s="69">
        <f>tblGem[[#This Row],[Aantal]]/INDEX($N$5:$N$16,MATCH(tblGem[[#This Row],[Prov]],$M$5:$M$16,0))*100000</f>
        <v>0.45095218553976724</v>
      </c>
      <c r="K3193" s="69">
        <f>tblGem[[#This Row],[Aantal]]/tblGem[[#This Row],[Inwoners]]*100000</f>
        <v>46.079410183549655</v>
      </c>
    </row>
    <row r="3194" spans="2:11" x14ac:dyDescent="0.3">
      <c r="B3194" s="63">
        <v>43917</v>
      </c>
      <c r="C3194" s="66" t="s">
        <v>343</v>
      </c>
      <c r="D3194" s="65">
        <v>29.4</v>
      </c>
      <c r="E3194" s="66">
        <v>46</v>
      </c>
      <c r="F3194" s="79">
        <f>tblGem[[#This Row],[Aantal]]-SUMIFS(tblGem[Aantal],tblGem[Datum],tblGem[[#This Row],[Datum]]-1,tblGem[Plaats],tblGem[[#This Row],[Plaats]])</f>
        <v>15</v>
      </c>
      <c r="G3194" s="59" t="str">
        <f>INDEX(tblGemProv[Grootte],MATCH(tblGem[[#This Row],[Plaats]],tblGemProv[Gemeentenaam],0))</f>
        <v>Groot</v>
      </c>
      <c r="H3194" s="59" t="str">
        <f>INDEX(tblGemProv[Provincie],MATCH(tblGem[[#This Row],[Plaats]],tblGemProv[Gemeentenaam],0))</f>
        <v>Noord-Holland</v>
      </c>
      <c r="I3194" s="68">
        <f>INDEX(tblGemProv[InwonerAantal],MATCH(tblGem[[#This Row],[Plaats]],tblGemProv[Gemeentenaam],0))</f>
        <v>154865</v>
      </c>
      <c r="J3194" s="69">
        <f>tblGem[[#This Row],[Aantal]]/INDEX($N$5:$N$16,MATCH(tblGem[[#This Row],[Prov]],$M$5:$M$16,0))*100000</f>
        <v>1.624763084817578</v>
      </c>
      <c r="K3194" s="69">
        <f>tblGem[[#This Row],[Aantal]]/tblGem[[#This Row],[Inwoners]]*100000</f>
        <v>29.703289962225167</v>
      </c>
    </row>
    <row r="3195" spans="2:11" x14ac:dyDescent="0.3">
      <c r="B3195" s="63">
        <v>43917</v>
      </c>
      <c r="C3195" s="66" t="s">
        <v>344</v>
      </c>
      <c r="D3195" s="65">
        <v>31.1</v>
      </c>
      <c r="E3195" s="66">
        <v>9</v>
      </c>
      <c r="F3195" s="79">
        <f>tblGem[[#This Row],[Aantal]]-SUMIFS(tblGem[Aantal],tblGem[Datum],tblGem[[#This Row],[Datum]]-1,tblGem[Plaats],tblGem[[#This Row],[Plaats]])</f>
        <v>2</v>
      </c>
      <c r="G3195" s="59" t="str">
        <f>INDEX(tblGemProv[Grootte],MATCH(tblGem[[#This Row],[Plaats]],tblGemProv[Gemeentenaam],0))</f>
        <v>Klein</v>
      </c>
      <c r="H3195" s="59" t="str">
        <f>INDEX(tblGemProv[Provincie],MATCH(tblGem[[#This Row],[Plaats]],tblGemProv[Gemeentenaam],0))</f>
        <v>Gelderland</v>
      </c>
      <c r="I3195" s="68">
        <f>INDEX(tblGemProv[InwonerAantal],MATCH(tblGem[[#This Row],[Plaats]],tblGemProv[Gemeentenaam],0))</f>
        <v>28014</v>
      </c>
      <c r="J3195" s="69">
        <f>tblGem[[#This Row],[Aantal]]/INDEX($N$5:$N$16,MATCH(tblGem[[#This Row],[Prov]],$M$5:$M$16,0))*100000</f>
        <v>0.43687136031547941</v>
      </c>
      <c r="K3195" s="69">
        <f>tblGem[[#This Row],[Aantal]]/tblGem[[#This Row],[Inwoners]]*100000</f>
        <v>32.126793745984152</v>
      </c>
    </row>
    <row r="3196" spans="2:11" x14ac:dyDescent="0.3">
      <c r="B3196" s="63">
        <v>43917</v>
      </c>
      <c r="C3196" s="66" t="s">
        <v>345</v>
      </c>
      <c r="D3196" s="65">
        <v>35.1</v>
      </c>
      <c r="E3196" s="66">
        <v>6</v>
      </c>
      <c r="F3196" s="79">
        <f>tblGem[[#This Row],[Aantal]]-SUMIFS(tblGem[Aantal],tblGem[Datum],tblGem[[#This Row],[Datum]]-1,tblGem[Plaats],tblGem[[#This Row],[Plaats]])</f>
        <v>0</v>
      </c>
      <c r="G3196" s="59" t="str">
        <f>INDEX(tblGemProv[Grootte],MATCH(tblGem[[#This Row],[Plaats]],tblGemProv[Gemeentenaam],0))</f>
        <v>Klein</v>
      </c>
      <c r="H3196" s="59" t="str">
        <f>INDEX(tblGemProv[Provincie],MATCH(tblGem[[#This Row],[Plaats]],tblGemProv[Gemeentenaam],0))</f>
        <v>Noord-Holland</v>
      </c>
      <c r="I3196" s="68">
        <f>INDEX(tblGemProv[InwonerAantal],MATCH(tblGem[[#This Row],[Plaats]],tblGemProv[Gemeentenaam],0))</f>
        <v>16970</v>
      </c>
      <c r="J3196" s="69">
        <f>tblGem[[#This Row],[Aantal]]/INDEX($N$5:$N$16,MATCH(tblGem[[#This Row],[Prov]],$M$5:$M$16,0))*100000</f>
        <v>0.21192561975881449</v>
      </c>
      <c r="K3196" s="69">
        <f>tblGem[[#This Row],[Aantal]]/tblGem[[#This Row],[Inwoners]]*100000</f>
        <v>35.356511490866232</v>
      </c>
    </row>
    <row r="3197" spans="2:11" x14ac:dyDescent="0.3">
      <c r="B3197" s="63">
        <v>43917</v>
      </c>
      <c r="C3197" s="66" t="s">
        <v>346</v>
      </c>
      <c r="D3197" s="65">
        <v>30.9</v>
      </c>
      <c r="E3197" s="66">
        <v>7</v>
      </c>
      <c r="F3197" s="79">
        <f>tblGem[[#This Row],[Aantal]]-SUMIFS(tblGem[Aantal],tblGem[Datum],tblGem[[#This Row],[Datum]]-1,tblGem[Plaats],tblGem[[#This Row],[Plaats]])</f>
        <v>1</v>
      </c>
      <c r="G3197" s="59" t="str">
        <f>INDEX(tblGemProv[Grootte],MATCH(tblGem[[#This Row],[Plaats]],tblGemProv[Gemeentenaam],0))</f>
        <v>Klein</v>
      </c>
      <c r="H3197" s="59" t="str">
        <f>INDEX(tblGemProv[Provincie],MATCH(tblGem[[#This Row],[Plaats]],tblGemProv[Gemeentenaam],0))</f>
        <v>Flevoland</v>
      </c>
      <c r="I3197" s="68">
        <f>INDEX(tblGemProv[InwonerAantal],MATCH(tblGem[[#This Row],[Plaats]],tblGemProv[Gemeentenaam],0))</f>
        <v>22407</v>
      </c>
      <c r="J3197" s="69">
        <f>tblGem[[#This Row],[Aantal]]/INDEX($N$5:$N$16,MATCH(tblGem[[#This Row],[Prov]],$M$5:$M$16,0))*100000</f>
        <v>1.7003910899506889</v>
      </c>
      <c r="K3197" s="69">
        <f>tblGem[[#This Row],[Aantal]]/tblGem[[#This Row],[Inwoners]]*100000</f>
        <v>31.240237425804434</v>
      </c>
    </row>
    <row r="3198" spans="2:11" x14ac:dyDescent="0.3">
      <c r="B3198" s="63">
        <v>43917</v>
      </c>
      <c r="C3198" s="66" t="s">
        <v>347</v>
      </c>
      <c r="D3198" s="65">
        <v>52.4</v>
      </c>
      <c r="E3198" s="66">
        <v>34</v>
      </c>
      <c r="F3198" s="79">
        <f>tblGem[[#This Row],[Aantal]]-SUMIFS(tblGem[Aantal],tblGem[Datum],tblGem[[#This Row],[Datum]]-1,tblGem[Plaats],tblGem[[#This Row],[Plaats]])</f>
        <v>6</v>
      </c>
      <c r="G3198" s="59" t="str">
        <f>INDEX(tblGemProv[Grootte],MATCH(tblGem[[#This Row],[Plaats]],tblGemProv[Gemeentenaam],0))</f>
        <v>Middelgroot</v>
      </c>
      <c r="H3198" s="59" t="str">
        <f>INDEX(tblGemProv[Provincie],MATCH(tblGem[[#This Row],[Plaats]],tblGemProv[Gemeentenaam],0))</f>
        <v>Utrecht</v>
      </c>
      <c r="I3198" s="68">
        <f>INDEX(tblGemProv[InwonerAantal],MATCH(tblGem[[#This Row],[Plaats]],tblGemProv[Gemeentenaam],0))</f>
        <v>63322</v>
      </c>
      <c r="J3198" s="69">
        <f>tblGem[[#This Row],[Aantal]]/INDEX($N$5:$N$16,MATCH(tblGem[[#This Row],[Prov]],$M$5:$M$16,0))*100000</f>
        <v>2.5553957180586808</v>
      </c>
      <c r="K3198" s="69">
        <f>tblGem[[#This Row],[Aantal]]/tblGem[[#This Row],[Inwoners]]*100000</f>
        <v>53.693818893907327</v>
      </c>
    </row>
    <row r="3199" spans="2:11" x14ac:dyDescent="0.3">
      <c r="B3199" s="63">
        <v>43917</v>
      </c>
      <c r="C3199" s="66" t="s">
        <v>348</v>
      </c>
      <c r="D3199" s="65">
        <v>27.4</v>
      </c>
      <c r="E3199" s="66">
        <v>12</v>
      </c>
      <c r="F3199" s="79">
        <f>tblGem[[#This Row],[Aantal]]-SUMIFS(tblGem[Aantal],tblGem[Datum],tblGem[[#This Row],[Datum]]-1,tblGem[Plaats],tblGem[[#This Row],[Plaats]])</f>
        <v>2</v>
      </c>
      <c r="G3199" s="59" t="str">
        <f>INDEX(tblGemProv[Grootte],MATCH(tblGem[[#This Row],[Plaats]],tblGemProv[Gemeentenaam],0))</f>
        <v>Klein</v>
      </c>
      <c r="H3199" s="59" t="str">
        <f>INDEX(tblGemProv[Provincie],MATCH(tblGem[[#This Row],[Plaats]],tblGemProv[Gemeentenaam],0))</f>
        <v>Gelderland</v>
      </c>
      <c r="I3199" s="68">
        <f>INDEX(tblGemProv[InwonerAantal],MATCH(tblGem[[#This Row],[Plaats]],tblGemProv[Gemeentenaam],0))</f>
        <v>43402</v>
      </c>
      <c r="J3199" s="69">
        <f>tblGem[[#This Row],[Aantal]]/INDEX($N$5:$N$16,MATCH(tblGem[[#This Row],[Prov]],$M$5:$M$16,0))*100000</f>
        <v>0.58249514708730588</v>
      </c>
      <c r="K3199" s="69">
        <f>tblGem[[#This Row],[Aantal]]/tblGem[[#This Row],[Inwoners]]*100000</f>
        <v>27.648495461038664</v>
      </c>
    </row>
    <row r="3200" spans="2:11" x14ac:dyDescent="0.3">
      <c r="B3200" s="63">
        <v>43917</v>
      </c>
      <c r="C3200" s="66" t="s">
        <v>349</v>
      </c>
      <c r="D3200" s="65">
        <v>13.6</v>
      </c>
      <c r="E3200" s="66">
        <v>17</v>
      </c>
      <c r="F3200" s="79">
        <f>tblGem[[#This Row],[Aantal]]-SUMIFS(tblGem[Aantal],tblGem[Datum],tblGem[[#This Row],[Datum]]-1,tblGem[Plaats],tblGem[[#This Row],[Plaats]])</f>
        <v>3</v>
      </c>
      <c r="G3200" s="59" t="str">
        <f>INDEX(tblGemProv[Grootte],MATCH(tblGem[[#This Row],[Plaats]],tblGemProv[Gemeentenaam],0))</f>
        <v>Groot</v>
      </c>
      <c r="H3200" s="59" t="str">
        <f>INDEX(tblGemProv[Provincie],MATCH(tblGem[[#This Row],[Plaats]],tblGemProv[Gemeentenaam],0))</f>
        <v>Zuid-Holland</v>
      </c>
      <c r="I3200" s="68">
        <f>INDEX(tblGemProv[InwonerAantal],MATCH(tblGem[[#This Row],[Plaats]],tblGemProv[Gemeentenaam],0))</f>
        <v>124695</v>
      </c>
      <c r="J3200" s="69">
        <f>tblGem[[#This Row],[Aantal]]/INDEX($N$5:$N$16,MATCH(tblGem[[#This Row],[Prov]],$M$5:$M$16,0))*100000</f>
        <v>0.46626312050707491</v>
      </c>
      <c r="K3200" s="69">
        <f>tblGem[[#This Row],[Aantal]]/tblGem[[#This Row],[Inwoners]]*100000</f>
        <v>13.633265167007499</v>
      </c>
    </row>
    <row r="3201" spans="2:11" x14ac:dyDescent="0.3">
      <c r="B3201" s="63">
        <v>43917</v>
      </c>
      <c r="C3201" s="66" t="s">
        <v>350</v>
      </c>
      <c r="D3201" s="65">
        <v>23.2</v>
      </c>
      <c r="E3201" s="66">
        <v>2</v>
      </c>
      <c r="F3201" s="79">
        <f>tblGem[[#This Row],[Aantal]]-SUMIFS(tblGem[Aantal],tblGem[Datum],tblGem[[#This Row],[Datum]]-1,tblGem[Plaats],tblGem[[#This Row],[Plaats]])</f>
        <v>1</v>
      </c>
      <c r="G3201" s="59" t="str">
        <f>INDEX(tblGemProv[Grootte],MATCH(tblGem[[#This Row],[Plaats]],tblGemProv[Gemeentenaam],0))</f>
        <v>Klein</v>
      </c>
      <c r="H3201" s="59" t="str">
        <f>INDEX(tblGemProv[Provincie],MATCH(tblGem[[#This Row],[Plaats]],tblGemProv[Gemeentenaam],0))</f>
        <v>Zuid-Holland</v>
      </c>
      <c r="I3201" s="68">
        <f>INDEX(tblGemProv[InwonerAantal],MATCH(tblGem[[#This Row],[Plaats]],tblGemProv[Gemeentenaam],0))</f>
        <v>8430</v>
      </c>
      <c r="J3201" s="69">
        <f>tblGem[[#This Row],[Aantal]]/INDEX($N$5:$N$16,MATCH(tblGem[[#This Row],[Prov]],$M$5:$M$16,0))*100000</f>
        <v>5.4854484765538218E-2</v>
      </c>
      <c r="K3201" s="69">
        <f>tblGem[[#This Row],[Aantal]]/tblGem[[#This Row],[Inwoners]]*100000</f>
        <v>23.724792408066428</v>
      </c>
    </row>
    <row r="3202" spans="2:11" x14ac:dyDescent="0.3">
      <c r="B3202" s="63">
        <v>43917</v>
      </c>
      <c r="C3202" s="66" t="s">
        <v>351</v>
      </c>
      <c r="D3202" s="65">
        <v>25.1</v>
      </c>
      <c r="E3202" s="66">
        <v>11</v>
      </c>
      <c r="F3202" s="79">
        <f>tblGem[[#This Row],[Aantal]]-SUMIFS(tblGem[Aantal],tblGem[Datum],tblGem[[#This Row],[Datum]]-1,tblGem[Plaats],tblGem[[#This Row],[Plaats]])</f>
        <v>1</v>
      </c>
      <c r="G3202" s="59" t="str">
        <f>INDEX(tblGemProv[Grootte],MATCH(tblGem[[#This Row],[Plaats]],tblGemProv[Gemeentenaam],0))</f>
        <v>Klein</v>
      </c>
      <c r="H3202" s="59" t="str">
        <f>INDEX(tblGemProv[Provincie],MATCH(tblGem[[#This Row],[Plaats]],tblGemProv[Gemeentenaam],0))</f>
        <v>Zuid-Holland</v>
      </c>
      <c r="I3202" s="68">
        <f>INDEX(tblGemProv[InwonerAantal],MATCH(tblGem[[#This Row],[Plaats]],tblGemProv[Gemeentenaam],0))</f>
        <v>41882</v>
      </c>
      <c r="J3202" s="69">
        <f>tblGem[[#This Row],[Aantal]]/INDEX($N$5:$N$16,MATCH(tblGem[[#This Row],[Prov]],$M$5:$M$16,0))*100000</f>
        <v>0.30169966621046018</v>
      </c>
      <c r="K3202" s="69">
        <f>tblGem[[#This Row],[Aantal]]/tblGem[[#This Row],[Inwoners]]*100000</f>
        <v>26.264266271906788</v>
      </c>
    </row>
    <row r="3203" spans="2:11" x14ac:dyDescent="0.3">
      <c r="B3203" s="63">
        <v>43917</v>
      </c>
      <c r="C3203" s="66" t="s">
        <v>352</v>
      </c>
      <c r="D3203" s="65">
        <v>77.900000000000006</v>
      </c>
      <c r="E3203" s="66">
        <v>17</v>
      </c>
      <c r="F3203" s="79">
        <f>tblGem[[#This Row],[Aantal]]-SUMIFS(tblGem[Aantal],tblGem[Datum],tblGem[[#This Row],[Datum]]-1,tblGem[Plaats],tblGem[[#This Row],[Plaats]])</f>
        <v>2</v>
      </c>
      <c r="G3203" s="59" t="str">
        <f>INDEX(tblGemProv[Grootte],MATCH(tblGem[[#This Row],[Plaats]],tblGemProv[Gemeentenaam],0))</f>
        <v>Klein</v>
      </c>
      <c r="H3203" s="59" t="str">
        <f>INDEX(tblGemProv[Provincie],MATCH(tblGem[[#This Row],[Plaats]],tblGemProv[Gemeentenaam],0))</f>
        <v>Noord-Brabant</v>
      </c>
      <c r="I3203" s="68">
        <f>INDEX(tblGemProv[InwonerAantal],MATCH(tblGem[[#This Row],[Plaats]],tblGemProv[Gemeentenaam],0))</f>
        <v>21525</v>
      </c>
      <c r="J3203" s="69">
        <f>tblGem[[#This Row],[Aantal]]/INDEX($N$5:$N$16,MATCH(tblGem[[#This Row],[Prov]],$M$5:$M$16,0))*100000</f>
        <v>0.67239228473361001</v>
      </c>
      <c r="K3203" s="69">
        <f>tblGem[[#This Row],[Aantal]]/tblGem[[#This Row],[Inwoners]]*100000</f>
        <v>78.97793263646922</v>
      </c>
    </row>
    <row r="3204" spans="2:11" x14ac:dyDescent="0.3">
      <c r="B3204" s="63">
        <v>43917</v>
      </c>
      <c r="C3204" s="66" t="s">
        <v>353</v>
      </c>
      <c r="D3204" s="65">
        <v>20.9</v>
      </c>
      <c r="E3204" s="66">
        <v>10</v>
      </c>
      <c r="F3204" s="79">
        <f>tblGem[[#This Row],[Aantal]]-SUMIFS(tblGem[Aantal],tblGem[Datum],tblGem[[#This Row],[Datum]]-1,tblGem[Plaats],tblGem[[#This Row],[Plaats]])</f>
        <v>2</v>
      </c>
      <c r="G3204" s="59" t="str">
        <f>INDEX(tblGemProv[Grootte],MATCH(tblGem[[#This Row],[Plaats]],tblGemProv[Gemeentenaam],0))</f>
        <v>Klein</v>
      </c>
      <c r="H3204" s="59" t="str">
        <f>INDEX(tblGemProv[Provincie],MATCH(tblGem[[#This Row],[Plaats]],tblGemProv[Gemeentenaam],0))</f>
        <v>Gelderland</v>
      </c>
      <c r="I3204" s="68">
        <f>INDEX(tblGemProv[InwonerAantal],MATCH(tblGem[[#This Row],[Plaats]],tblGemProv[Gemeentenaam],0))</f>
        <v>47537</v>
      </c>
      <c r="J3204" s="69">
        <f>tblGem[[#This Row],[Aantal]]/INDEX($N$5:$N$16,MATCH(tblGem[[#This Row],[Prov]],$M$5:$M$16,0))*100000</f>
        <v>0.48541262257275486</v>
      </c>
      <c r="K3204" s="69">
        <f>tblGem[[#This Row],[Aantal]]/tblGem[[#This Row],[Inwoners]]*100000</f>
        <v>21.03624545091192</v>
      </c>
    </row>
    <row r="3205" spans="2:11" x14ac:dyDescent="0.3">
      <c r="B3205" s="63">
        <v>43917</v>
      </c>
      <c r="C3205" s="66" t="s">
        <v>354</v>
      </c>
      <c r="D3205" s="65">
        <v>158.69999999999999</v>
      </c>
      <c r="E3205" s="66">
        <v>36</v>
      </c>
      <c r="F3205" s="79">
        <f>tblGem[[#This Row],[Aantal]]-SUMIFS(tblGem[Aantal],tblGem[Datum],tblGem[[#This Row],[Datum]]-1,tblGem[Plaats],tblGem[[#This Row],[Plaats]])</f>
        <v>3</v>
      </c>
      <c r="G3205" s="59" t="str">
        <f>INDEX(tblGemProv[Grootte],MATCH(tblGem[[#This Row],[Plaats]],tblGemProv[Gemeentenaam],0))</f>
        <v>Klein</v>
      </c>
      <c r="H3205" s="59" t="str">
        <f>INDEX(tblGemProv[Provincie],MATCH(tblGem[[#This Row],[Plaats]],tblGemProv[Gemeentenaam],0))</f>
        <v>Overijssel</v>
      </c>
      <c r="I3205" s="68">
        <f>INDEX(tblGemProv[InwonerAantal],MATCH(tblGem[[#This Row],[Plaats]],tblGemProv[Gemeentenaam],0))</f>
        <v>22468</v>
      </c>
      <c r="J3205" s="69">
        <f>tblGem[[#This Row],[Aantal]]/INDEX($N$5:$N$16,MATCH(tblGem[[#This Row],[Prov]],$M$5:$M$16,0))*100000</f>
        <v>3.1263542107214848</v>
      </c>
      <c r="K3205" s="69">
        <f>tblGem[[#This Row],[Aantal]]/tblGem[[#This Row],[Inwoners]]*100000</f>
        <v>160.22787965105928</v>
      </c>
    </row>
    <row r="3206" spans="2:11" x14ac:dyDescent="0.3">
      <c r="B3206" s="63">
        <v>43917</v>
      </c>
      <c r="C3206" s="66" t="s">
        <v>355</v>
      </c>
      <c r="D3206" s="65">
        <v>29.1</v>
      </c>
      <c r="E3206" s="66">
        <v>13</v>
      </c>
      <c r="F3206" s="79">
        <f>tblGem[[#This Row],[Aantal]]-SUMIFS(tblGem[Aantal],tblGem[Datum],tblGem[[#This Row],[Datum]]-1,tblGem[Plaats],tblGem[[#This Row],[Plaats]])</f>
        <v>2</v>
      </c>
      <c r="G3206" s="59" t="str">
        <f>INDEX(tblGemProv[Grootte],MATCH(tblGem[[#This Row],[Plaats]],tblGemProv[Gemeentenaam],0))</f>
        <v>Klein</v>
      </c>
      <c r="H3206" s="59" t="str">
        <f>INDEX(tblGemProv[Provincie],MATCH(tblGem[[#This Row],[Plaats]],tblGemProv[Gemeentenaam],0))</f>
        <v>Zuid-Holland</v>
      </c>
      <c r="I3206" s="68">
        <f>INDEX(tblGemProv[InwonerAantal],MATCH(tblGem[[#This Row],[Plaats]],tblGemProv[Gemeentenaam],0))</f>
        <v>44586</v>
      </c>
      <c r="J3206" s="69">
        <f>tblGem[[#This Row],[Aantal]]/INDEX($N$5:$N$16,MATCH(tblGem[[#This Row],[Prov]],$M$5:$M$16,0))*100000</f>
        <v>0.35655415097599841</v>
      </c>
      <c r="K3206" s="69">
        <f>tblGem[[#This Row],[Aantal]]/tblGem[[#This Row],[Inwoners]]*100000</f>
        <v>29.157134526532992</v>
      </c>
    </row>
    <row r="3207" spans="2:11" x14ac:dyDescent="0.3">
      <c r="B3207" s="63">
        <v>43917</v>
      </c>
      <c r="C3207" s="66" t="s">
        <v>356</v>
      </c>
      <c r="D3207" s="65">
        <v>48.9</v>
      </c>
      <c r="E3207" s="66">
        <v>63</v>
      </c>
      <c r="F3207" s="79">
        <f>tblGem[[#This Row],[Aantal]]-SUMIFS(tblGem[Aantal],tblGem[Datum],tblGem[[#This Row],[Datum]]-1,tblGem[Plaats],tblGem[[#This Row],[Plaats]])</f>
        <v>7</v>
      </c>
      <c r="G3207" s="59" t="str">
        <f>INDEX(tblGemProv[Grootte],MATCH(tblGem[[#This Row],[Plaats]],tblGemProv[Gemeentenaam],0))</f>
        <v>Groot</v>
      </c>
      <c r="H3207" s="59" t="str">
        <f>INDEX(tblGemProv[Provincie],MATCH(tblGem[[#This Row],[Plaats]],tblGemProv[Gemeentenaam],0))</f>
        <v>Overijssel</v>
      </c>
      <c r="I3207" s="68">
        <f>INDEX(tblGemProv[InwonerAantal],MATCH(tblGem[[#This Row],[Plaats]],tblGemProv[Gemeentenaam],0))</f>
        <v>126116</v>
      </c>
      <c r="J3207" s="69">
        <f>tblGem[[#This Row],[Aantal]]/INDEX($N$5:$N$16,MATCH(tblGem[[#This Row],[Prov]],$M$5:$M$16,0))*100000</f>
        <v>5.4711198687625977</v>
      </c>
      <c r="K3207" s="69">
        <f>tblGem[[#This Row],[Aantal]]/tblGem[[#This Row],[Inwoners]]*100000</f>
        <v>49.954010593421934</v>
      </c>
    </row>
    <row r="3208" spans="2:11" x14ac:dyDescent="0.3">
      <c r="B3208" s="63">
        <v>43917</v>
      </c>
      <c r="C3208" s="64" t="s">
        <v>359</v>
      </c>
      <c r="D3208" s="65"/>
      <c r="E3208" s="66">
        <v>265</v>
      </c>
      <c r="F3208" s="79">
        <f>tblGem[[#This Row],[Aantal]]-SUMIFS(tblGem[Aantal],tblGem[Datum],tblGem[[#This Row],[Datum]]-1,tblGem[Plaats],tblGem[[#This Row],[Plaats]])</f>
        <v>28</v>
      </c>
      <c r="G3208" s="59" t="e">
        <f>INDEX(tblGemProv[Grootte],MATCH(tblGem[[#This Row],[Plaats]],tblGemProv[Gemeentenaam],0))</f>
        <v>#N/A</v>
      </c>
      <c r="H3208" s="59" t="e">
        <f>INDEX(tblGemProv[Provincie],MATCH(tblGem[[#This Row],[Plaats]],tblGemProv[Gemeentenaam],0))</f>
        <v>#N/A</v>
      </c>
      <c r="I3208" s="68" t="e">
        <f>INDEX(tblGemProv[InwonerAantal],MATCH(tblGem[[#This Row],[Plaats]],tblGemProv[Gemeentenaam],0))</f>
        <v>#N/A</v>
      </c>
      <c r="J3208" s="69" t="e">
        <f>tblGem[[#This Row],[Aantal]]/INDEX($N$5:$N$16,MATCH(tblGem[[#This Row],[Prov]],$M$5:$M$16,0))*100000</f>
        <v>#N/A</v>
      </c>
      <c r="K3208" s="69" t="e">
        <f>tblGem[[#This Row],[Aantal]]/tblGem[[#This Row],[Inwoners]]*100000</f>
        <v>#N/A</v>
      </c>
    </row>
    <row r="3209" spans="2:11" x14ac:dyDescent="0.3">
      <c r="B3209" s="63">
        <v>43918</v>
      </c>
      <c r="C3209" s="78" t="s">
        <v>3</v>
      </c>
      <c r="D3209" s="65">
        <v>75.400000000000006</v>
      </c>
      <c r="E3209" s="66">
        <v>117</v>
      </c>
      <c r="F3209" s="79">
        <f>tblGem[[#This Row],[Aantal]]-SUMIFS(tblGem[Aantal],tblGem[Datum],tblGem[[#This Row],[Datum]]-1,tblGem[Plaats],tblGem[[#This Row],[Plaats]])</f>
        <v>9</v>
      </c>
      <c r="G3209" s="59" t="str">
        <f>INDEX(tblGemProv[Grootte],MATCH(tblGem[[#This Row],[Plaats]],tblGemProv[Gemeentenaam],0))</f>
        <v>Groot</v>
      </c>
      <c r="H3209" s="59" t="str">
        <f>INDEX(tblGemProv[Provincie],MATCH(tblGem[[#This Row],[Plaats]],tblGemProv[Gemeentenaam],0))</f>
        <v>Noord-Brabant</v>
      </c>
      <c r="I3209" s="68">
        <f>INDEX(tblGemProv[InwonerAantal],MATCH(tblGem[[#This Row],[Plaats]],tblGemProv[Gemeentenaam],0))</f>
        <v>153434</v>
      </c>
      <c r="J3209" s="107">
        <f>tblGem[[#This Row],[Aantal]]/INDEX($N$5:$N$16,MATCH(tblGem[[#This Row],[Prov]],$M$5:$M$16,0))*100000</f>
        <v>4.6276410184607277</v>
      </c>
      <c r="K3209" s="69">
        <f>tblGem[[#This Row],[Aantal]]/tblGem[[#This Row],[Inwoners]]*100000</f>
        <v>76.254285230131515</v>
      </c>
    </row>
    <row r="3210" spans="2:11" x14ac:dyDescent="0.3">
      <c r="B3210" s="63">
        <v>43918</v>
      </c>
      <c r="C3210" s="78" t="s">
        <v>4</v>
      </c>
      <c r="D3210" s="65">
        <v>15.7</v>
      </c>
      <c r="E3210" s="66">
        <v>4</v>
      </c>
      <c r="F3210" s="79">
        <f>tblGem[[#This Row],[Aantal]]-SUMIFS(tblGem[Aantal],tblGem[Datum],tblGem[[#This Row],[Datum]]-1,tblGem[Plaats],tblGem[[#This Row],[Plaats]])</f>
        <v>1</v>
      </c>
      <c r="G3210" s="59" t="str">
        <f>INDEX(tblGemProv[Grootte],MATCH(tblGem[[#This Row],[Plaats]],tblGemProv[Gemeentenaam],0))</f>
        <v>Klein</v>
      </c>
      <c r="H3210" s="59" t="str">
        <f>INDEX(tblGemProv[Provincie],MATCH(tblGem[[#This Row],[Plaats]],tblGemProv[Gemeentenaam],0))</f>
        <v>Drenthe</v>
      </c>
      <c r="I3210" s="68">
        <f>INDEX(tblGemProv[InwonerAantal],MATCH(tblGem[[#This Row],[Plaats]],tblGemProv[Gemeentenaam],0))</f>
        <v>25390</v>
      </c>
      <c r="J3210" s="107">
        <f>tblGem[[#This Row],[Aantal]]/INDEX($N$5:$N$16,MATCH(tblGem[[#This Row],[Prov]],$M$5:$M$16,0))*100000</f>
        <v>0.8128429181060759</v>
      </c>
      <c r="K3210" s="69">
        <f>tblGem[[#This Row],[Aantal]]/tblGem[[#This Row],[Inwoners]]*100000</f>
        <v>15.754233950374163</v>
      </c>
    </row>
    <row r="3211" spans="2:11" x14ac:dyDescent="0.3">
      <c r="B3211" s="63">
        <v>43918</v>
      </c>
      <c r="C3211" s="66" t="s">
        <v>5</v>
      </c>
      <c r="D3211" s="65">
        <v>50.2</v>
      </c>
      <c r="E3211" s="66">
        <v>16</v>
      </c>
      <c r="F3211" s="79">
        <f>tblGem[[#This Row],[Aantal]]-SUMIFS(tblGem[Aantal],tblGem[Datum],tblGem[[#This Row],[Datum]]-1,tblGem[Plaats],tblGem[[#This Row],[Plaats]])</f>
        <v>4</v>
      </c>
      <c r="G3211" s="59" t="str">
        <f>INDEX(tblGemProv[Grootte],MATCH(tblGem[[#This Row],[Plaats]],tblGemProv[Gemeentenaam],0))</f>
        <v>Klein</v>
      </c>
      <c r="H3211" s="59" t="str">
        <f>INDEX(tblGemProv[Provincie],MATCH(tblGem[[#This Row],[Plaats]],tblGemProv[Gemeentenaam],0))</f>
        <v>Noord-Holland</v>
      </c>
      <c r="I3211" s="68">
        <f>INDEX(tblGemProv[InwonerAantal],MATCH(tblGem[[#This Row],[Plaats]],tblGemProv[Gemeentenaam],0))</f>
        <v>31499</v>
      </c>
      <c r="J3211" s="107">
        <f>tblGem[[#This Row],[Aantal]]/INDEX($N$5:$N$16,MATCH(tblGem[[#This Row],[Prov]],$M$5:$M$16,0))*100000</f>
        <v>0.56513498602350543</v>
      </c>
      <c r="K3211" s="69">
        <f>tblGem[[#This Row],[Aantal]]/tblGem[[#This Row],[Inwoners]]*100000</f>
        <v>50.795263341693392</v>
      </c>
    </row>
    <row r="3212" spans="2:11" x14ac:dyDescent="0.3">
      <c r="B3212" s="63">
        <v>43918</v>
      </c>
      <c r="C3212" s="66" t="s">
        <v>6</v>
      </c>
      <c r="D3212" s="65">
        <v>11.1</v>
      </c>
      <c r="E3212" s="66">
        <v>3</v>
      </c>
      <c r="F3212" s="79">
        <f>tblGem[[#This Row],[Aantal]]-SUMIFS(tblGem[Aantal],tblGem[Datum],tblGem[[#This Row],[Datum]]-1,tblGem[Plaats],tblGem[[#This Row],[Plaats]])</f>
        <v>0</v>
      </c>
      <c r="G3212" s="59" t="str">
        <f>INDEX(tblGemProv[Grootte],MATCH(tblGem[[#This Row],[Plaats]],tblGemProv[Gemeentenaam],0))</f>
        <v>Klein</v>
      </c>
      <c r="H3212" s="59" t="str">
        <f>INDEX(tblGemProv[Provincie],MATCH(tblGem[[#This Row],[Plaats]],tblGemProv[Gemeentenaam],0))</f>
        <v>Gelderland</v>
      </c>
      <c r="I3212" s="68">
        <f>INDEX(tblGemProv[InwonerAantal],MATCH(tblGem[[#This Row],[Plaats]],tblGemProv[Gemeentenaam],0))</f>
        <v>26962</v>
      </c>
      <c r="J3212" s="107">
        <f>tblGem[[#This Row],[Aantal]]/INDEX($N$5:$N$16,MATCH(tblGem[[#This Row],[Prov]],$M$5:$M$16,0))*100000</f>
        <v>0.14562378677182647</v>
      </c>
      <c r="K3212" s="69">
        <f>tblGem[[#This Row],[Aantal]]/tblGem[[#This Row],[Inwoners]]*100000</f>
        <v>11.126771011052593</v>
      </c>
    </row>
    <row r="3213" spans="2:11" x14ac:dyDescent="0.3">
      <c r="B3213" s="63">
        <v>43918</v>
      </c>
      <c r="C3213" s="66" t="s">
        <v>7</v>
      </c>
      <c r="D3213" s="65">
        <v>7.2</v>
      </c>
      <c r="E3213" s="66">
        <v>2</v>
      </c>
      <c r="F3213" s="79">
        <f>tblGem[[#This Row],[Aantal]]-SUMIFS(tblGem[Aantal],tblGem[Datum],tblGem[[#This Row],[Datum]]-1,tblGem[Plaats],tblGem[[#This Row],[Plaats]])</f>
        <v>0</v>
      </c>
      <c r="G3213" s="59" t="str">
        <f>INDEX(tblGemProv[Grootte],MATCH(tblGem[[#This Row],[Plaats]],tblGemProv[Gemeentenaam],0))</f>
        <v>Klein</v>
      </c>
      <c r="H3213" s="59" t="str">
        <f>INDEX(tblGemProv[Provincie],MATCH(tblGem[[#This Row],[Plaats]],tblGemProv[Gemeentenaam],0))</f>
        <v>Friesland</v>
      </c>
      <c r="I3213" s="68">
        <f>INDEX(tblGemProv[InwonerAantal],MATCH(tblGem[[#This Row],[Plaats]],tblGemProv[Gemeentenaam],0))</f>
        <v>27935</v>
      </c>
      <c r="J3213" s="107">
        <f>tblGem[[#This Row],[Aantal]]/INDEX($N$5:$N$16,MATCH(tblGem[[#This Row],[Prov]],$M$5:$M$16,0))*100000</f>
        <v>0.30899102072093787</v>
      </c>
      <c r="K3213" s="69">
        <f>tblGem[[#This Row],[Aantal]]/tblGem[[#This Row],[Inwoners]]*100000</f>
        <v>7.1594773581528557</v>
      </c>
    </row>
    <row r="3214" spans="2:11" x14ac:dyDescent="0.3">
      <c r="B3214" s="63">
        <v>43918</v>
      </c>
      <c r="C3214" s="66" t="s">
        <v>8</v>
      </c>
      <c r="D3214" s="65">
        <v>29.8</v>
      </c>
      <c r="E3214" s="66">
        <v>6</v>
      </c>
      <c r="F3214" s="79">
        <f>tblGem[[#This Row],[Aantal]]-SUMIFS(tblGem[Aantal],tblGem[Datum],tblGem[[#This Row],[Datum]]-1,tblGem[Plaats],tblGem[[#This Row],[Plaats]])</f>
        <v>0</v>
      </c>
      <c r="G3214" s="59" t="str">
        <f>INDEX(tblGemProv[Grootte],MATCH(tblGem[[#This Row],[Plaats]],tblGemProv[Gemeentenaam],0))</f>
        <v>Klein</v>
      </c>
      <c r="H3214" s="59" t="str">
        <f>INDEX(tblGemProv[Provincie],MATCH(tblGem[[#This Row],[Plaats]],tblGemProv[Gemeentenaam],0))</f>
        <v>Zuid-Holland</v>
      </c>
      <c r="I3214" s="68">
        <f>INDEX(tblGemProv[InwonerAantal],MATCH(tblGem[[#This Row],[Plaats]],tblGemProv[Gemeentenaam],0))</f>
        <v>20014</v>
      </c>
      <c r="J3214" s="107">
        <f>tblGem[[#This Row],[Aantal]]/INDEX($N$5:$N$16,MATCH(tblGem[[#This Row],[Prov]],$M$5:$M$16,0))*100000</f>
        <v>0.16456345429661468</v>
      </c>
      <c r="K3214" s="69">
        <f>tblGem[[#This Row],[Aantal]]/tblGem[[#This Row],[Inwoners]]*100000</f>
        <v>29.979014689717197</v>
      </c>
    </row>
    <row r="3215" spans="2:11" x14ac:dyDescent="0.3">
      <c r="B3215" s="63">
        <v>43918</v>
      </c>
      <c r="C3215" s="66" t="s">
        <v>9</v>
      </c>
      <c r="D3215" s="65">
        <v>89.9</v>
      </c>
      <c r="E3215" s="66">
        <v>23</v>
      </c>
      <c r="F3215" s="79">
        <f>tblGem[[#This Row],[Aantal]]-SUMIFS(tblGem[Aantal],tblGem[Datum],tblGem[[#This Row],[Datum]]-1,tblGem[Plaats],tblGem[[#This Row],[Plaats]])</f>
        <v>2</v>
      </c>
      <c r="G3215" s="59" t="str">
        <f>INDEX(tblGemProv[Grootte],MATCH(tblGem[[#This Row],[Plaats]],tblGemProv[Gemeentenaam],0))</f>
        <v>Klein</v>
      </c>
      <c r="H3215" s="59" t="str">
        <f>INDEX(tblGemProv[Provincie],MATCH(tblGem[[#This Row],[Plaats]],tblGemProv[Gemeentenaam],0))</f>
        <v>Zuid-Holland</v>
      </c>
      <c r="I3215" s="68">
        <f>INDEX(tblGemProv[InwonerAantal],MATCH(tblGem[[#This Row],[Plaats]],tblGemProv[Gemeentenaam],0))</f>
        <v>25218</v>
      </c>
      <c r="J3215" s="107">
        <f>tblGem[[#This Row],[Aantal]]/INDEX($N$5:$N$16,MATCH(tblGem[[#This Row],[Prov]],$M$5:$M$16,0))*100000</f>
        <v>0.63082657480368953</v>
      </c>
      <c r="K3215" s="69">
        <f>tblGem[[#This Row],[Aantal]]/tblGem[[#This Row],[Inwoners]]*100000</f>
        <v>91.204695059084784</v>
      </c>
    </row>
    <row r="3216" spans="2:11" x14ac:dyDescent="0.3">
      <c r="B3216" s="63">
        <v>43918</v>
      </c>
      <c r="C3216" s="66" t="s">
        <v>10</v>
      </c>
      <c r="D3216" s="65">
        <v>38.4</v>
      </c>
      <c r="E3216" s="66">
        <v>42</v>
      </c>
      <c r="F3216" s="79">
        <f>tblGem[[#This Row],[Aantal]]-SUMIFS(tblGem[Aantal],tblGem[Datum],tblGem[[#This Row],[Datum]]-1,tblGem[Plaats],tblGem[[#This Row],[Plaats]])</f>
        <v>6</v>
      </c>
      <c r="G3216" s="59" t="str">
        <f>INDEX(tblGemProv[Grootte],MATCH(tblGem[[#This Row],[Plaats]],tblGemProv[Gemeentenaam],0))</f>
        <v>Groot</v>
      </c>
      <c r="H3216" s="59" t="str">
        <f>INDEX(tblGemProv[Provincie],MATCH(tblGem[[#This Row],[Plaats]],tblGemProv[Gemeentenaam],0))</f>
        <v>Noord-Holland</v>
      </c>
      <c r="I3216" s="68">
        <f>INDEX(tblGemProv[InwonerAantal],MATCH(tblGem[[#This Row],[Plaats]],tblGemProv[Gemeentenaam],0))</f>
        <v>108470</v>
      </c>
      <c r="J3216" s="107">
        <f>tblGem[[#This Row],[Aantal]]/INDEX($N$5:$N$16,MATCH(tblGem[[#This Row],[Prov]],$M$5:$M$16,0))*100000</f>
        <v>1.4834793383117018</v>
      </c>
      <c r="K3216" s="69">
        <f>tblGem[[#This Row],[Aantal]]/tblGem[[#This Row],[Inwoners]]*100000</f>
        <v>38.720383516179588</v>
      </c>
    </row>
    <row r="3217" spans="2:11" x14ac:dyDescent="0.3">
      <c r="B3217" s="63">
        <v>43918</v>
      </c>
      <c r="C3217" s="66" t="s">
        <v>11</v>
      </c>
      <c r="D3217" s="65">
        <v>20.5</v>
      </c>
      <c r="E3217" s="66">
        <v>15</v>
      </c>
      <c r="F3217" s="79">
        <f>tblGem[[#This Row],[Aantal]]-SUMIFS(tblGem[Aantal],tblGem[Datum],tblGem[[#This Row],[Datum]]-1,tblGem[Plaats],tblGem[[#This Row],[Plaats]])</f>
        <v>1</v>
      </c>
      <c r="G3217" s="59" t="str">
        <f>INDEX(tblGemProv[Grootte],MATCH(tblGem[[#This Row],[Plaats]],tblGemProv[Gemeentenaam],0))</f>
        <v>Middelgroot</v>
      </c>
      <c r="H3217" s="59" t="str">
        <f>INDEX(tblGemProv[Provincie],MATCH(tblGem[[#This Row],[Plaats]],tblGemProv[Gemeentenaam],0))</f>
        <v>Overijssel</v>
      </c>
      <c r="I3217" s="68">
        <f>INDEX(tblGemProv[InwonerAantal],MATCH(tblGem[[#This Row],[Plaats]],tblGemProv[Gemeentenaam],0))</f>
        <v>72629</v>
      </c>
      <c r="J3217" s="107">
        <f>tblGem[[#This Row],[Aantal]]/INDEX($N$5:$N$16,MATCH(tblGem[[#This Row],[Prov]],$M$5:$M$16,0))*100000</f>
        <v>1.3026475878006185</v>
      </c>
      <c r="K3217" s="69">
        <f>tblGem[[#This Row],[Aantal]]/tblGem[[#This Row],[Inwoners]]*100000</f>
        <v>20.652907240909279</v>
      </c>
    </row>
    <row r="3218" spans="2:11" x14ac:dyDescent="0.3">
      <c r="B3218" s="63">
        <v>43918</v>
      </c>
      <c r="C3218" s="66" t="s">
        <v>12</v>
      </c>
      <c r="D3218" s="65">
        <v>22.7</v>
      </c>
      <c r="E3218" s="66">
        <v>48</v>
      </c>
      <c r="F3218" s="79">
        <f>tblGem[[#This Row],[Aantal]]-SUMIFS(tblGem[Aantal],tblGem[Datum],tblGem[[#This Row],[Datum]]-1,tblGem[Plaats],tblGem[[#This Row],[Plaats]])</f>
        <v>9</v>
      </c>
      <c r="G3218" s="59" t="str">
        <f>INDEX(tblGemProv[Grootte],MATCH(tblGem[[#This Row],[Plaats]],tblGemProv[Gemeentenaam],0))</f>
        <v>Groot</v>
      </c>
      <c r="H3218" s="59" t="str">
        <f>INDEX(tblGemProv[Provincie],MATCH(tblGem[[#This Row],[Plaats]],tblGemProv[Gemeentenaam],0))</f>
        <v>Flevoland</v>
      </c>
      <c r="I3218" s="68">
        <f>INDEX(tblGemProv[InwonerAantal],MATCH(tblGem[[#This Row],[Plaats]],tblGemProv[Gemeentenaam],0))</f>
        <v>203990</v>
      </c>
      <c r="J3218" s="107">
        <f>tblGem[[#This Row],[Aantal]]/INDEX($N$5:$N$16,MATCH(tblGem[[#This Row],[Prov]],$M$5:$M$16,0))*100000</f>
        <v>11.659824616804721</v>
      </c>
      <c r="K3218" s="69">
        <f>tblGem[[#This Row],[Aantal]]/tblGem[[#This Row],[Inwoners]]*100000</f>
        <v>23.53056522378548</v>
      </c>
    </row>
    <row r="3219" spans="2:11" x14ac:dyDescent="0.3">
      <c r="B3219" s="63">
        <v>43918</v>
      </c>
      <c r="C3219" s="66" t="s">
        <v>13</v>
      </c>
      <c r="D3219" s="65">
        <v>31.3</v>
      </c>
      <c r="E3219" s="66">
        <v>35</v>
      </c>
      <c r="F3219" s="79">
        <f>tblGem[[#This Row],[Aantal]]-SUMIFS(tblGem[Aantal],tblGem[Datum],tblGem[[#This Row],[Datum]]-1,tblGem[Plaats],tblGem[[#This Row],[Plaats]])</f>
        <v>3</v>
      </c>
      <c r="G3219" s="59" t="str">
        <f>INDEX(tblGemProv[Grootte],MATCH(tblGem[[#This Row],[Plaats]],tblGemProv[Gemeentenaam],0))</f>
        <v>Groot</v>
      </c>
      <c r="H3219" s="59" t="str">
        <f>INDEX(tblGemProv[Provincie],MATCH(tblGem[[#This Row],[Plaats]],tblGemProv[Gemeentenaam],0))</f>
        <v>Zuid-Holland</v>
      </c>
      <c r="I3219" s="68">
        <f>INDEX(tblGemProv[InwonerAantal],MATCH(tblGem[[#This Row],[Plaats]],tblGemProv[Gemeentenaam],0))</f>
        <v>109682</v>
      </c>
      <c r="J3219" s="107">
        <f>tblGem[[#This Row],[Aantal]]/INDEX($N$5:$N$16,MATCH(tblGem[[#This Row],[Prov]],$M$5:$M$16,0))*100000</f>
        <v>0.95995348339691888</v>
      </c>
      <c r="K3219" s="69">
        <f>tblGem[[#This Row],[Aantal]]/tblGem[[#This Row],[Inwoners]]*100000</f>
        <v>31.910431976076293</v>
      </c>
    </row>
    <row r="3220" spans="2:11" x14ac:dyDescent="0.3">
      <c r="B3220" s="63">
        <v>43918</v>
      </c>
      <c r="C3220" s="66" t="s">
        <v>14</v>
      </c>
      <c r="D3220" s="65">
        <v>205.6</v>
      </c>
      <c r="E3220" s="66">
        <v>21</v>
      </c>
      <c r="F3220" s="79">
        <f>tblGem[[#This Row],[Aantal]]-SUMIFS(tblGem[Aantal],tblGem[Datum],tblGem[[#This Row],[Datum]]-1,tblGem[Plaats],tblGem[[#This Row],[Plaats]])</f>
        <v>2</v>
      </c>
      <c r="G3220" s="59" t="str">
        <f>INDEX(tblGemProv[Grootte],MATCH(tblGem[[#This Row],[Plaats]],tblGemProv[Gemeentenaam],0))</f>
        <v>Klein</v>
      </c>
      <c r="H3220" s="59" t="str">
        <f>INDEX(tblGemProv[Provincie],MATCH(tblGem[[#This Row],[Plaats]],tblGemProv[Gemeentenaam],0))</f>
        <v>Noord-Brabant</v>
      </c>
      <c r="I3220" s="68">
        <f>INDEX(tblGemProv[InwonerAantal],MATCH(tblGem[[#This Row],[Plaats]],tblGemProv[Gemeentenaam],0))</f>
        <v>10083</v>
      </c>
      <c r="J3220" s="107">
        <f>tblGem[[#This Row],[Aantal]]/INDEX($N$5:$N$16,MATCH(tblGem[[#This Row],[Prov]],$M$5:$M$16,0))*100000</f>
        <v>0.83060223408269473</v>
      </c>
      <c r="K3220" s="69">
        <f>tblGem[[#This Row],[Aantal]]/tblGem[[#This Row],[Inwoners]]*100000</f>
        <v>208.27134781315084</v>
      </c>
    </row>
    <row r="3221" spans="2:11" x14ac:dyDescent="0.3">
      <c r="B3221" s="63">
        <v>43918</v>
      </c>
      <c r="C3221" s="66" t="s">
        <v>15</v>
      </c>
      <c r="D3221" s="65">
        <v>73.2</v>
      </c>
      <c r="E3221" s="66">
        <v>41</v>
      </c>
      <c r="F3221" s="79">
        <f>tblGem[[#This Row],[Aantal]]-SUMIFS(tblGem[Aantal],tblGem[Datum],tblGem[[#This Row],[Datum]]-1,tblGem[Plaats],tblGem[[#This Row],[Plaats]])</f>
        <v>2</v>
      </c>
      <c r="G3221" s="59" t="str">
        <f>INDEX(tblGemProv[Grootte],MATCH(tblGem[[#This Row],[Plaats]],tblGemProv[Gemeentenaam],0))</f>
        <v>Middelgroot</v>
      </c>
      <c r="H3221" s="59" t="str">
        <f>INDEX(tblGemProv[Provincie],MATCH(tblGem[[#This Row],[Plaats]],tblGemProv[Gemeentenaam],0))</f>
        <v>Noord-Brabant</v>
      </c>
      <c r="I3221" s="68">
        <f>INDEX(tblGemProv[InwonerAantal],MATCH(tblGem[[#This Row],[Plaats]],tblGemProv[Gemeentenaam],0))</f>
        <v>54766</v>
      </c>
      <c r="J3221" s="107">
        <f>tblGem[[#This Row],[Aantal]]/INDEX($N$5:$N$16,MATCH(tblGem[[#This Row],[Prov]],$M$5:$M$16,0))*100000</f>
        <v>1.6216519808281185</v>
      </c>
      <c r="K3221" s="69">
        <f>tblGem[[#This Row],[Aantal]]/tblGem[[#This Row],[Inwoners]]*100000</f>
        <v>74.863966694664569</v>
      </c>
    </row>
    <row r="3222" spans="2:11" x14ac:dyDescent="0.3">
      <c r="B3222" s="63">
        <v>43918</v>
      </c>
      <c r="C3222" s="66" t="s">
        <v>16</v>
      </c>
      <c r="D3222" s="65">
        <v>0</v>
      </c>
      <c r="E3222" s="66">
        <v>0</v>
      </c>
      <c r="F3222" s="79">
        <f>tblGem[[#This Row],[Aantal]]-SUMIFS(tblGem[Aantal],tblGem[Datum],tblGem[[#This Row],[Datum]]-1,tblGem[Plaats],tblGem[[#This Row],[Plaats]])</f>
        <v>0</v>
      </c>
      <c r="G3222" s="59" t="str">
        <f>INDEX(tblGemProv[Grootte],MATCH(tblGem[[#This Row],[Plaats]],tblGemProv[Gemeentenaam],0))</f>
        <v>Klein</v>
      </c>
      <c r="H3222" s="59" t="str">
        <f>INDEX(tblGemProv[Provincie],MATCH(tblGem[[#This Row],[Plaats]],tblGemProv[Gemeentenaam],0))</f>
        <v>Friesland</v>
      </c>
      <c r="I3222" s="68">
        <f>INDEX(tblGemProv[InwonerAantal],MATCH(tblGem[[#This Row],[Plaats]],tblGemProv[Gemeentenaam],0))</f>
        <v>3654</v>
      </c>
      <c r="J3222" s="107">
        <f>tblGem[[#This Row],[Aantal]]/INDEX($N$5:$N$16,MATCH(tblGem[[#This Row],[Prov]],$M$5:$M$16,0))*100000</f>
        <v>0</v>
      </c>
      <c r="K3222" s="69">
        <f>tblGem[[#This Row],[Aantal]]/tblGem[[#This Row],[Inwoners]]*100000</f>
        <v>0</v>
      </c>
    </row>
    <row r="3223" spans="2:11" x14ac:dyDescent="0.3">
      <c r="B3223" s="63">
        <v>43918</v>
      </c>
      <c r="C3223" s="66" t="s">
        <v>17</v>
      </c>
      <c r="D3223" s="65">
        <v>40.1</v>
      </c>
      <c r="E3223" s="66">
        <v>63</v>
      </c>
      <c r="F3223" s="79">
        <f>tblGem[[#This Row],[Aantal]]-SUMIFS(tblGem[Aantal],tblGem[Datum],tblGem[[#This Row],[Datum]]-1,tblGem[Plaats],tblGem[[#This Row],[Plaats]])</f>
        <v>4</v>
      </c>
      <c r="G3223" s="59" t="str">
        <f>INDEX(tblGemProv[Grootte],MATCH(tblGem[[#This Row],[Plaats]],tblGemProv[Gemeentenaam],0))</f>
        <v>Groot</v>
      </c>
      <c r="H3223" s="59" t="str">
        <f>INDEX(tblGemProv[Provincie],MATCH(tblGem[[#This Row],[Plaats]],tblGemProv[Gemeentenaam],0))</f>
        <v>Utrecht</v>
      </c>
      <c r="I3223" s="68">
        <f>INDEX(tblGemProv[InwonerAantal],MATCH(tblGem[[#This Row],[Plaats]],tblGemProv[Gemeentenaam],0))</f>
        <v>155226</v>
      </c>
      <c r="J3223" s="107">
        <f>tblGem[[#This Row],[Aantal]]/INDEX($N$5:$N$16,MATCH(tblGem[[#This Row],[Prov]],$M$5:$M$16,0))*100000</f>
        <v>4.7349979481675559</v>
      </c>
      <c r="K3223" s="69">
        <f>tblGem[[#This Row],[Aantal]]/tblGem[[#This Row],[Inwoners]]*100000</f>
        <v>40.585984306752735</v>
      </c>
    </row>
    <row r="3224" spans="2:11" x14ac:dyDescent="0.3">
      <c r="B3224" s="63">
        <v>43918</v>
      </c>
      <c r="C3224" s="66" t="s">
        <v>18</v>
      </c>
      <c r="D3224" s="65">
        <v>68.7</v>
      </c>
      <c r="E3224" s="66">
        <v>63</v>
      </c>
      <c r="F3224" s="79">
        <f>tblGem[[#This Row],[Aantal]]-SUMIFS(tblGem[Aantal],tblGem[Datum],tblGem[[#This Row],[Datum]]-1,tblGem[Plaats],tblGem[[#This Row],[Plaats]])</f>
        <v>11</v>
      </c>
      <c r="G3224" s="59" t="str">
        <f>INDEX(tblGemProv[Grootte],MATCH(tblGem[[#This Row],[Plaats]],tblGemProv[Gemeentenaam],0))</f>
        <v>Middelgroot</v>
      </c>
      <c r="H3224" s="59" t="str">
        <f>INDEX(tblGemProv[Provincie],MATCH(tblGem[[#This Row],[Plaats]],tblGemProv[Gemeentenaam],0))</f>
        <v>Noord-Holland</v>
      </c>
      <c r="I3224" s="68">
        <f>INDEX(tblGemProv[InwonerAantal],MATCH(tblGem[[#This Row],[Plaats]],tblGemProv[Gemeentenaam],0))</f>
        <v>89870</v>
      </c>
      <c r="J3224" s="107">
        <f>tblGem[[#This Row],[Aantal]]/INDEX($N$5:$N$16,MATCH(tblGem[[#This Row],[Prov]],$M$5:$M$16,0))*100000</f>
        <v>2.2252190074675524</v>
      </c>
      <c r="K3224" s="69">
        <f>tblGem[[#This Row],[Aantal]]/tblGem[[#This Row],[Inwoners]]*100000</f>
        <v>70.101257371759203</v>
      </c>
    </row>
    <row r="3225" spans="2:11" x14ac:dyDescent="0.3">
      <c r="B3225" s="63">
        <v>43918</v>
      </c>
      <c r="C3225" s="66" t="s">
        <v>19</v>
      </c>
      <c r="D3225" s="65">
        <v>54.7</v>
      </c>
      <c r="E3225" s="66">
        <v>477</v>
      </c>
      <c r="F3225" s="79">
        <f>tblGem[[#This Row],[Aantal]]-SUMIFS(tblGem[Aantal],tblGem[Datum],tblGem[[#This Row],[Datum]]-1,tblGem[Plaats],tblGem[[#This Row],[Plaats]])</f>
        <v>66</v>
      </c>
      <c r="G3225" s="59" t="str">
        <f>INDEX(tblGemProv[Grootte],MATCH(tblGem[[#This Row],[Plaats]],tblGemProv[Gemeentenaam],0))</f>
        <v>Groot</v>
      </c>
      <c r="H3225" s="59" t="str">
        <f>INDEX(tblGemProv[Provincie],MATCH(tblGem[[#This Row],[Plaats]],tblGemProv[Gemeentenaam],0))</f>
        <v>Noord-Holland</v>
      </c>
      <c r="I3225" s="68">
        <f>INDEX(tblGemProv[InwonerAantal],MATCH(tblGem[[#This Row],[Plaats]],tblGemProv[Gemeentenaam],0))</f>
        <v>854047</v>
      </c>
      <c r="J3225" s="107">
        <f>tblGem[[#This Row],[Aantal]]/INDEX($N$5:$N$16,MATCH(tblGem[[#This Row],[Prov]],$M$5:$M$16,0))*100000</f>
        <v>16.848086770825756</v>
      </c>
      <c r="K3225" s="69">
        <f>tblGem[[#This Row],[Aantal]]/tblGem[[#This Row],[Inwoners]]*100000</f>
        <v>55.851727129771547</v>
      </c>
    </row>
    <row r="3226" spans="2:11" x14ac:dyDescent="0.3">
      <c r="B3226" s="63">
        <v>43918</v>
      </c>
      <c r="C3226" s="66" t="s">
        <v>20</v>
      </c>
      <c r="D3226" s="65">
        <v>31.7</v>
      </c>
      <c r="E3226" s="66">
        <v>52</v>
      </c>
      <c r="F3226" s="79">
        <f>tblGem[[#This Row],[Aantal]]-SUMIFS(tblGem[Aantal],tblGem[Datum],tblGem[[#This Row],[Datum]]-1,tblGem[Plaats],tblGem[[#This Row],[Plaats]])</f>
        <v>3</v>
      </c>
      <c r="G3226" s="59" t="str">
        <f>INDEX(tblGemProv[Grootte],MATCH(tblGem[[#This Row],[Plaats]],tblGemProv[Gemeentenaam],0))</f>
        <v>Groot</v>
      </c>
      <c r="H3226" s="59" t="str">
        <f>INDEX(tblGemProv[Provincie],MATCH(tblGem[[#This Row],[Plaats]],tblGemProv[Gemeentenaam],0))</f>
        <v>Gelderland</v>
      </c>
      <c r="I3226" s="68">
        <f>INDEX(tblGemProv[InwonerAantal],MATCH(tblGem[[#This Row],[Plaats]],tblGemProv[Gemeentenaam],0))</f>
        <v>161156</v>
      </c>
      <c r="J3226" s="107">
        <f>tblGem[[#This Row],[Aantal]]/INDEX($N$5:$N$16,MATCH(tblGem[[#This Row],[Prov]],$M$5:$M$16,0))*100000</f>
        <v>2.5241456373783251</v>
      </c>
      <c r="K3226" s="69">
        <f>tblGem[[#This Row],[Aantal]]/tblGem[[#This Row],[Inwoners]]*100000</f>
        <v>32.266871850877408</v>
      </c>
    </row>
    <row r="3227" spans="2:11" x14ac:dyDescent="0.3">
      <c r="B3227" s="63">
        <v>43918</v>
      </c>
      <c r="C3227" s="66" t="s">
        <v>21</v>
      </c>
      <c r="D3227" s="65">
        <v>8.6</v>
      </c>
      <c r="E3227" s="66">
        <v>1</v>
      </c>
      <c r="F3227" s="79">
        <f>tblGem[[#This Row],[Aantal]]-SUMIFS(tblGem[Aantal],tblGem[Datum],tblGem[[#This Row],[Datum]]-1,tblGem[Plaats],tblGem[[#This Row],[Plaats]])</f>
        <v>0</v>
      </c>
      <c r="G3227" s="59" t="str">
        <f>INDEX(tblGemProv[Grootte],MATCH(tblGem[[#This Row],[Plaats]],tblGemProv[Gemeentenaam],0))</f>
        <v>Klein</v>
      </c>
      <c r="H3227" s="59" t="str">
        <f>INDEX(tblGemProv[Provincie],MATCH(tblGem[[#This Row],[Plaats]],tblGemProv[Gemeentenaam],0))</f>
        <v>Groningen</v>
      </c>
      <c r="I3227" s="68">
        <f>INDEX(tblGemProv[InwonerAantal],MATCH(tblGem[[#This Row],[Plaats]],tblGemProv[Gemeentenaam],0))</f>
        <v>11801</v>
      </c>
      <c r="J3227" s="107">
        <f>tblGem[[#This Row],[Aantal]]/INDEX($N$5:$N$16,MATCH(tblGem[[#This Row],[Prov]],$M$5:$M$16,0))*100000</f>
        <v>0.17154335844156288</v>
      </c>
      <c r="K3227" s="69">
        <f>tblGem[[#This Row],[Aantal]]/tblGem[[#This Row],[Inwoners]]*100000</f>
        <v>8.4738581476146084</v>
      </c>
    </row>
    <row r="3228" spans="2:11" x14ac:dyDescent="0.3">
      <c r="B3228" s="63">
        <v>43918</v>
      </c>
      <c r="C3228" s="66" t="s">
        <v>22</v>
      </c>
      <c r="D3228" s="65">
        <v>32.200000000000003</v>
      </c>
      <c r="E3228" s="66">
        <v>52</v>
      </c>
      <c r="F3228" s="79">
        <f>tblGem[[#This Row],[Aantal]]-SUMIFS(tblGem[Aantal],tblGem[Datum],tblGem[[#This Row],[Datum]]-1,tblGem[Plaats],tblGem[[#This Row],[Plaats]])</f>
        <v>6</v>
      </c>
      <c r="G3228" s="59" t="str">
        <f>INDEX(tblGemProv[Grootte],MATCH(tblGem[[#This Row],[Plaats]],tblGemProv[Gemeentenaam],0))</f>
        <v>Groot</v>
      </c>
      <c r="H3228" s="59" t="str">
        <f>INDEX(tblGemProv[Provincie],MATCH(tblGem[[#This Row],[Plaats]],tblGemProv[Gemeentenaam],0))</f>
        <v>Gelderland</v>
      </c>
      <c r="I3228" s="68">
        <f>INDEX(tblGemProv[InwonerAantal],MATCH(tblGem[[#This Row],[Plaats]],tblGemProv[Gemeentenaam],0))</f>
        <v>157223</v>
      </c>
      <c r="J3228" s="107">
        <f>tblGem[[#This Row],[Aantal]]/INDEX($N$5:$N$16,MATCH(tblGem[[#This Row],[Prov]],$M$5:$M$16,0))*100000</f>
        <v>2.5241456373783251</v>
      </c>
      <c r="K3228" s="69">
        <f>tblGem[[#This Row],[Aantal]]/tblGem[[#This Row],[Inwoners]]*100000</f>
        <v>33.074041329830877</v>
      </c>
    </row>
    <row r="3229" spans="2:11" x14ac:dyDescent="0.3">
      <c r="B3229" s="63">
        <v>43918</v>
      </c>
      <c r="C3229" s="66" t="s">
        <v>23</v>
      </c>
      <c r="D3229" s="65">
        <v>14.6</v>
      </c>
      <c r="E3229" s="66">
        <v>10</v>
      </c>
      <c r="F3229" s="79">
        <f>tblGem[[#This Row],[Aantal]]-SUMIFS(tblGem[Aantal],tblGem[Datum],tblGem[[#This Row],[Datum]]-1,tblGem[Plaats],tblGem[[#This Row],[Plaats]])</f>
        <v>2</v>
      </c>
      <c r="G3229" s="59" t="str">
        <f>INDEX(tblGemProv[Grootte],MATCH(tblGem[[#This Row],[Plaats]],tblGemProv[Gemeentenaam],0))</f>
        <v>Middelgroot</v>
      </c>
      <c r="H3229" s="59" t="str">
        <f>INDEX(tblGemProv[Provincie],MATCH(tblGem[[#This Row],[Plaats]],tblGemProv[Gemeentenaam],0))</f>
        <v>Drenthe</v>
      </c>
      <c r="I3229" s="68">
        <f>INDEX(tblGemProv[InwonerAantal],MATCH(tblGem[[#This Row],[Plaats]],tblGemProv[Gemeentenaam],0))</f>
        <v>67708</v>
      </c>
      <c r="J3229" s="107">
        <f>tblGem[[#This Row],[Aantal]]/INDEX($N$5:$N$16,MATCH(tblGem[[#This Row],[Prov]],$M$5:$M$16,0))*100000</f>
        <v>2.03210729526519</v>
      </c>
      <c r="K3229" s="69">
        <f>tblGem[[#This Row],[Aantal]]/tblGem[[#This Row],[Inwoners]]*100000</f>
        <v>14.769303479647899</v>
      </c>
    </row>
    <row r="3230" spans="2:11" x14ac:dyDescent="0.3">
      <c r="B3230" s="63">
        <v>43918</v>
      </c>
      <c r="C3230" s="66" t="s">
        <v>24</v>
      </c>
      <c r="D3230" s="65">
        <v>59.8</v>
      </c>
      <c r="E3230" s="66">
        <v>10</v>
      </c>
      <c r="F3230" s="79">
        <f>tblGem[[#This Row],[Aantal]]-SUMIFS(tblGem[Aantal],tblGem[Datum],tblGem[[#This Row],[Datum]]-1,tblGem[Plaats],tblGem[[#This Row],[Plaats]])</f>
        <v>2</v>
      </c>
      <c r="G3230" s="59" t="str">
        <f>INDEX(tblGemProv[Grootte],MATCH(tblGem[[#This Row],[Plaats]],tblGemProv[Gemeentenaam],0))</f>
        <v>Klein</v>
      </c>
      <c r="H3230" s="59" t="str">
        <f>INDEX(tblGemProv[Provincie],MATCH(tblGem[[#This Row],[Plaats]],tblGemProv[Gemeentenaam],0))</f>
        <v>Noord-Brabant</v>
      </c>
      <c r="I3230" s="68">
        <f>INDEX(tblGemProv[InwonerAantal],MATCH(tblGem[[#This Row],[Plaats]],tblGemProv[Gemeentenaam],0))</f>
        <v>16719</v>
      </c>
      <c r="J3230" s="107">
        <f>tblGem[[#This Row],[Aantal]]/INDEX($N$5:$N$16,MATCH(tblGem[[#This Row],[Prov]],$M$5:$M$16,0))*100000</f>
        <v>0.3955248733727118</v>
      </c>
      <c r="K3230" s="69">
        <f>tblGem[[#This Row],[Aantal]]/tblGem[[#This Row],[Inwoners]]*100000</f>
        <v>59.812189724265806</v>
      </c>
    </row>
    <row r="3231" spans="2:11" x14ac:dyDescent="0.3">
      <c r="B3231" s="63">
        <v>43918</v>
      </c>
      <c r="C3231" s="66" t="s">
        <v>25</v>
      </c>
      <c r="D3231" s="65">
        <v>29.2</v>
      </c>
      <c r="E3231" s="66">
        <v>2</v>
      </c>
      <c r="F3231" s="79">
        <f>tblGem[[#This Row],[Aantal]]-SUMIFS(tblGem[Aantal],tblGem[Datum],tblGem[[#This Row],[Datum]]-1,tblGem[Plaats],tblGem[[#This Row],[Plaats]])</f>
        <v>0</v>
      </c>
      <c r="G3231" s="59" t="str">
        <f>INDEX(tblGemProv[Grootte],MATCH(tblGem[[#This Row],[Plaats]],tblGemProv[Gemeentenaam],0))</f>
        <v>Klein</v>
      </c>
      <c r="H3231" s="59" t="str">
        <f>INDEX(tblGemProv[Provincie],MATCH(tblGem[[#This Row],[Plaats]],tblGemProv[Gemeentenaam],0))</f>
        <v>Noord-Brabant</v>
      </c>
      <c r="I3231" s="68">
        <f>INDEX(tblGemProv[InwonerAantal],MATCH(tblGem[[#This Row],[Plaats]],tblGemProv[Gemeentenaam],0))</f>
        <v>6799</v>
      </c>
      <c r="J3231" s="107">
        <f>tblGem[[#This Row],[Aantal]]/INDEX($N$5:$N$16,MATCH(tblGem[[#This Row],[Prov]],$M$5:$M$16,0))*100000</f>
        <v>7.9104974674542361E-2</v>
      </c>
      <c r="K3231" s="69">
        <f>tblGem[[#This Row],[Aantal]]/tblGem[[#This Row],[Inwoners]]*100000</f>
        <v>29.416090601559052</v>
      </c>
    </row>
    <row r="3232" spans="2:11" x14ac:dyDescent="0.3">
      <c r="B3232" s="63">
        <v>43918</v>
      </c>
      <c r="C3232" s="66" t="s">
        <v>26</v>
      </c>
      <c r="D3232" s="65">
        <v>24.1</v>
      </c>
      <c r="E3232" s="66">
        <v>6</v>
      </c>
      <c r="F3232" s="79">
        <f>tblGem[[#This Row],[Aantal]]-SUMIFS(tblGem[Aantal],tblGem[Datum],tblGem[[#This Row],[Datum]]-1,tblGem[Plaats],tblGem[[#This Row],[Plaats]])</f>
        <v>1</v>
      </c>
      <c r="G3232" s="59" t="str">
        <f>INDEX(tblGemProv[Grootte],MATCH(tblGem[[#This Row],[Plaats]],tblGemProv[Gemeentenaam],0))</f>
        <v>Klein</v>
      </c>
      <c r="H3232" s="59" t="str">
        <f>INDEX(tblGemProv[Provincie],MATCH(tblGem[[#This Row],[Plaats]],tblGemProv[Gemeentenaam],0))</f>
        <v>Utrecht</v>
      </c>
      <c r="I3232" s="68">
        <f>INDEX(tblGemProv[InwonerAantal],MATCH(tblGem[[#This Row],[Plaats]],tblGemProv[Gemeentenaam],0))</f>
        <v>24630</v>
      </c>
      <c r="J3232" s="107">
        <f>tblGem[[#This Row],[Aantal]]/INDEX($N$5:$N$16,MATCH(tblGem[[#This Row],[Prov]],$M$5:$M$16,0))*100000</f>
        <v>0.45095218553976724</v>
      </c>
      <c r="K3232" s="69">
        <f>tblGem[[#This Row],[Aantal]]/tblGem[[#This Row],[Inwoners]]*100000</f>
        <v>24.360535931790501</v>
      </c>
    </row>
    <row r="3233" spans="2:11" x14ac:dyDescent="0.3">
      <c r="B3233" s="63">
        <v>43918</v>
      </c>
      <c r="C3233" s="66" t="s">
        <v>27</v>
      </c>
      <c r="D3233" s="65">
        <v>57.5</v>
      </c>
      <c r="E3233" s="66">
        <v>28</v>
      </c>
      <c r="F3233" s="79">
        <f>tblGem[[#This Row],[Aantal]]-SUMIFS(tblGem[Aantal],tblGem[Datum],tblGem[[#This Row],[Datum]]-1,tblGem[Plaats],tblGem[[#This Row],[Plaats]])</f>
        <v>7</v>
      </c>
      <c r="G3233" s="59" t="str">
        <f>INDEX(tblGemProv[Grootte],MATCH(tblGem[[#This Row],[Plaats]],tblGemProv[Gemeentenaam],0))</f>
        <v>Klein</v>
      </c>
      <c r="H3233" s="59" t="str">
        <f>INDEX(tblGemProv[Provincie],MATCH(tblGem[[#This Row],[Plaats]],tblGemProv[Gemeentenaam],0))</f>
        <v>Zuid-Holland</v>
      </c>
      <c r="I3233" s="68">
        <f>INDEX(tblGemProv[InwonerAantal],MATCH(tblGem[[#This Row],[Plaats]],tblGemProv[Gemeentenaam],0))</f>
        <v>48477</v>
      </c>
      <c r="J3233" s="107">
        <f>tblGem[[#This Row],[Aantal]]/INDEX($N$5:$N$16,MATCH(tblGem[[#This Row],[Prov]],$M$5:$M$16,0))*100000</f>
        <v>0.76796278671753504</v>
      </c>
      <c r="K3233" s="69">
        <f>tblGem[[#This Row],[Aantal]]/tblGem[[#This Row],[Inwoners]]*100000</f>
        <v>57.759349794748026</v>
      </c>
    </row>
    <row r="3234" spans="2:11" x14ac:dyDescent="0.3">
      <c r="B3234" s="63">
        <v>43918</v>
      </c>
      <c r="C3234" s="66" t="s">
        <v>28</v>
      </c>
      <c r="D3234" s="65">
        <v>32.200000000000003</v>
      </c>
      <c r="E3234" s="66">
        <v>19</v>
      </c>
      <c r="F3234" s="79">
        <f>tblGem[[#This Row],[Aantal]]-SUMIFS(tblGem[Aantal],tblGem[Datum],tblGem[[#This Row],[Datum]]-1,tblGem[Plaats],tblGem[[#This Row],[Plaats]])</f>
        <v>2</v>
      </c>
      <c r="G3234" s="59" t="str">
        <f>INDEX(tblGemProv[Grootte],MATCH(tblGem[[#This Row],[Plaats]],tblGemProv[Gemeentenaam],0))</f>
        <v>Middelgroot</v>
      </c>
      <c r="H3234" s="59" t="str">
        <f>INDEX(tblGemProv[Provincie],MATCH(tblGem[[#This Row],[Plaats]],tblGemProv[Gemeentenaam],0))</f>
        <v>Gelderland</v>
      </c>
      <c r="I3234" s="68">
        <f>INDEX(tblGemProv[InwonerAantal],MATCH(tblGem[[#This Row],[Plaats]],tblGemProv[Gemeentenaam],0))</f>
        <v>57339</v>
      </c>
      <c r="J3234" s="107">
        <f>tblGem[[#This Row],[Aantal]]/INDEX($N$5:$N$16,MATCH(tblGem[[#This Row],[Prov]],$M$5:$M$16,0))*100000</f>
        <v>0.92228398288823421</v>
      </c>
      <c r="K3234" s="69">
        <f>tblGem[[#This Row],[Aantal]]/tblGem[[#This Row],[Inwoners]]*100000</f>
        <v>33.136259788276739</v>
      </c>
    </row>
    <row r="3235" spans="2:11" x14ac:dyDescent="0.3">
      <c r="B3235" s="63">
        <v>43918</v>
      </c>
      <c r="C3235" s="66" t="s">
        <v>29</v>
      </c>
      <c r="D3235" s="65">
        <v>88.2</v>
      </c>
      <c r="E3235" s="66">
        <v>14</v>
      </c>
      <c r="F3235" s="79">
        <f>tblGem[[#This Row],[Aantal]]-SUMIFS(tblGem[Aantal],tblGem[Datum],tblGem[[#This Row],[Datum]]-1,tblGem[Plaats],tblGem[[#This Row],[Plaats]])</f>
        <v>1</v>
      </c>
      <c r="G3235" s="59" t="str">
        <f>INDEX(tblGemProv[Grootte],MATCH(tblGem[[#This Row],[Plaats]],tblGemProv[Gemeentenaam],0))</f>
        <v>Klein</v>
      </c>
      <c r="H3235" s="59" t="str">
        <f>INDEX(tblGemProv[Provincie],MATCH(tblGem[[#This Row],[Plaats]],tblGemProv[Gemeentenaam],0))</f>
        <v>Limburg</v>
      </c>
      <c r="I3235" s="68">
        <f>INDEX(tblGemProv[InwonerAantal],MATCH(tblGem[[#This Row],[Plaats]],tblGemProv[Gemeentenaam],0))</f>
        <v>15895</v>
      </c>
      <c r="J3235" s="107">
        <f>tblGem[[#This Row],[Aantal]]/INDEX($N$5:$N$16,MATCH(tblGem[[#This Row],[Prov]],$M$5:$M$16,0))*100000</f>
        <v>1.2531350754297808</v>
      </c>
      <c r="K3235" s="69">
        <f>tblGem[[#This Row],[Aantal]]/tblGem[[#This Row],[Inwoners]]*100000</f>
        <v>88.078011953444474</v>
      </c>
    </row>
    <row r="3236" spans="2:11" x14ac:dyDescent="0.3">
      <c r="B3236" s="63">
        <v>43918</v>
      </c>
      <c r="C3236" s="66" t="s">
        <v>30</v>
      </c>
      <c r="D3236" s="65">
        <v>102.8</v>
      </c>
      <c r="E3236" s="66">
        <v>37</v>
      </c>
      <c r="F3236" s="79">
        <f>tblGem[[#This Row],[Aantal]]-SUMIFS(tblGem[Aantal],tblGem[Datum],tblGem[[#This Row],[Datum]]-1,tblGem[Plaats],tblGem[[#This Row],[Plaats]])</f>
        <v>3</v>
      </c>
      <c r="G3236" s="59" t="str">
        <f>INDEX(tblGemProv[Grootte],MATCH(tblGem[[#This Row],[Plaats]],tblGemProv[Gemeentenaam],0))</f>
        <v>Klein</v>
      </c>
      <c r="H3236" s="59" t="str">
        <f>INDEX(tblGemProv[Provincie],MATCH(tblGem[[#This Row],[Plaats]],tblGemProv[Gemeentenaam],0))</f>
        <v>Limburg</v>
      </c>
      <c r="I3236" s="68">
        <f>INDEX(tblGemProv[InwonerAantal],MATCH(tblGem[[#This Row],[Plaats]],tblGemProv[Gemeentenaam],0))</f>
        <v>35969</v>
      </c>
      <c r="J3236" s="107">
        <f>tblGem[[#This Row],[Aantal]]/INDEX($N$5:$N$16,MATCH(tblGem[[#This Row],[Prov]],$M$5:$M$16,0))*100000</f>
        <v>3.3118569850644199</v>
      </c>
      <c r="K3236" s="69">
        <f>tblGem[[#This Row],[Aantal]]/tblGem[[#This Row],[Inwoners]]*100000</f>
        <v>102.8663571408713</v>
      </c>
    </row>
    <row r="3237" spans="2:11" x14ac:dyDescent="0.3">
      <c r="B3237" s="63">
        <v>43918</v>
      </c>
      <c r="C3237" s="66" t="s">
        <v>31</v>
      </c>
      <c r="D3237" s="65">
        <v>39.9</v>
      </c>
      <c r="E3237" s="66">
        <v>4</v>
      </c>
      <c r="F3237" s="79">
        <f>tblGem[[#This Row],[Aantal]]-SUMIFS(tblGem[Aantal],tblGem[Datum],tblGem[[#This Row],[Datum]]-1,tblGem[Plaats],tblGem[[#This Row],[Plaats]])</f>
        <v>0</v>
      </c>
      <c r="G3237" s="59" t="str">
        <f>INDEX(tblGemProv[Grootte],MATCH(tblGem[[#This Row],[Plaats]],tblGemProv[Gemeentenaam],0))</f>
        <v>Klein</v>
      </c>
      <c r="H3237" s="59" t="str">
        <f>INDEX(tblGemProv[Provincie],MATCH(tblGem[[#This Row],[Plaats]],tblGemProv[Gemeentenaam],0))</f>
        <v>Noord-Holland</v>
      </c>
      <c r="I3237" s="68">
        <f>INDEX(tblGemProv[InwonerAantal],MATCH(tblGem[[#This Row],[Plaats]],tblGemProv[Gemeentenaam],0))</f>
        <v>9550</v>
      </c>
      <c r="J3237" s="107">
        <f>tblGem[[#This Row],[Aantal]]/INDEX($N$5:$N$16,MATCH(tblGem[[#This Row],[Prov]],$M$5:$M$16,0))*100000</f>
        <v>0.14128374650587636</v>
      </c>
      <c r="K3237" s="69">
        <f>tblGem[[#This Row],[Aantal]]/tblGem[[#This Row],[Inwoners]]*100000</f>
        <v>41.8848167539267</v>
      </c>
    </row>
    <row r="3238" spans="2:11" x14ac:dyDescent="0.3">
      <c r="B3238" s="63">
        <v>43918</v>
      </c>
      <c r="C3238" s="66" t="s">
        <v>32</v>
      </c>
      <c r="D3238" s="65">
        <v>96.4</v>
      </c>
      <c r="E3238" s="66">
        <v>13</v>
      </c>
      <c r="F3238" s="79">
        <f>tblGem[[#This Row],[Aantal]]-SUMIFS(tblGem[Aantal],tblGem[Datum],tblGem[[#This Row],[Datum]]-1,tblGem[Plaats],tblGem[[#This Row],[Plaats]])</f>
        <v>2</v>
      </c>
      <c r="G3238" s="59" t="str">
        <f>INDEX(tblGemProv[Grootte],MATCH(tblGem[[#This Row],[Plaats]],tblGemProv[Gemeentenaam],0))</f>
        <v>Klein</v>
      </c>
      <c r="H3238" s="59" t="str">
        <f>INDEX(tblGemProv[Provincie],MATCH(tblGem[[#This Row],[Plaats]],tblGemProv[Gemeentenaam],0))</f>
        <v>Limburg</v>
      </c>
      <c r="I3238" s="68">
        <f>INDEX(tblGemProv[InwonerAantal],MATCH(tblGem[[#This Row],[Plaats]],tblGemProv[Gemeentenaam],0))</f>
        <v>13444</v>
      </c>
      <c r="J3238" s="107">
        <f>tblGem[[#This Row],[Aantal]]/INDEX($N$5:$N$16,MATCH(tblGem[[#This Row],[Prov]],$M$5:$M$16,0))*100000</f>
        <v>1.1636254271847961</v>
      </c>
      <c r="K3238" s="69">
        <f>tblGem[[#This Row],[Aantal]]/tblGem[[#This Row],[Inwoners]]*100000</f>
        <v>96.697411484677176</v>
      </c>
    </row>
    <row r="3239" spans="2:11" x14ac:dyDescent="0.3">
      <c r="B3239" s="63">
        <v>43918</v>
      </c>
      <c r="C3239" s="66" t="s">
        <v>33</v>
      </c>
      <c r="D3239" s="65">
        <v>151.5</v>
      </c>
      <c r="E3239" s="66">
        <v>53</v>
      </c>
      <c r="F3239" s="79">
        <f>tblGem[[#This Row],[Aantal]]-SUMIFS(tblGem[Aantal],tblGem[Datum],tblGem[[#This Row],[Datum]]-1,tblGem[Plaats],tblGem[[#This Row],[Plaats]])</f>
        <v>9</v>
      </c>
      <c r="G3239" s="59" t="str">
        <f>INDEX(tblGemProv[Grootte],MATCH(tblGem[[#This Row],[Plaats]],tblGemProv[Gemeentenaam],0))</f>
        <v>Klein</v>
      </c>
      <c r="H3239" s="59" t="str">
        <f>INDEX(tblGemProv[Provincie],MATCH(tblGem[[#This Row],[Plaats]],tblGemProv[Gemeentenaam],0))</f>
        <v>Gelderland</v>
      </c>
      <c r="I3239" s="68">
        <f>INDEX(tblGemProv[InwonerAantal],MATCH(tblGem[[#This Row],[Plaats]],tblGemProv[Gemeentenaam],0))</f>
        <v>34748</v>
      </c>
      <c r="J3239" s="107">
        <f>tblGem[[#This Row],[Aantal]]/INDEX($N$5:$N$16,MATCH(tblGem[[#This Row],[Prov]],$M$5:$M$16,0))*100000</f>
        <v>2.5726868996356007</v>
      </c>
      <c r="K3239" s="69">
        <f>tblGem[[#This Row],[Aantal]]/tblGem[[#This Row],[Inwoners]]*100000</f>
        <v>152.52676413030966</v>
      </c>
    </row>
    <row r="3240" spans="2:11" x14ac:dyDescent="0.3">
      <c r="B3240" s="63">
        <v>43918</v>
      </c>
      <c r="C3240" s="66" t="s">
        <v>34</v>
      </c>
      <c r="D3240" s="65">
        <v>75.099999999999994</v>
      </c>
      <c r="E3240" s="66">
        <v>14</v>
      </c>
      <c r="F3240" s="79">
        <f>tblGem[[#This Row],[Aantal]]-SUMIFS(tblGem[Aantal],tblGem[Datum],tblGem[[#This Row],[Datum]]-1,tblGem[Plaats],tblGem[[#This Row],[Plaats]])</f>
        <v>1</v>
      </c>
      <c r="G3240" s="59" t="str">
        <f>INDEX(tblGemProv[Grootte],MATCH(tblGem[[#This Row],[Plaats]],tblGemProv[Gemeentenaam],0))</f>
        <v>Klein</v>
      </c>
      <c r="H3240" s="59" t="str">
        <f>INDEX(tblGemProv[Provincie],MATCH(tblGem[[#This Row],[Plaats]],tblGemProv[Gemeentenaam],0))</f>
        <v>Noord-Brabant</v>
      </c>
      <c r="I3240" s="68">
        <f>INDEX(tblGemProv[InwonerAantal],MATCH(tblGem[[#This Row],[Plaats]],tblGemProv[Gemeentenaam],0))</f>
        <v>18398</v>
      </c>
      <c r="J3240" s="107">
        <f>tblGem[[#This Row],[Aantal]]/INDEX($N$5:$N$16,MATCH(tblGem[[#This Row],[Prov]],$M$5:$M$16,0))*100000</f>
        <v>0.55373482272179653</v>
      </c>
      <c r="K3240" s="69">
        <f>tblGem[[#This Row],[Aantal]]/tblGem[[#This Row],[Inwoners]]*100000</f>
        <v>76.09522774214588</v>
      </c>
    </row>
    <row r="3241" spans="2:11" x14ac:dyDescent="0.3">
      <c r="B3241" s="63">
        <v>43918</v>
      </c>
      <c r="C3241" s="66" t="s">
        <v>35</v>
      </c>
      <c r="D3241" s="65">
        <v>15.3</v>
      </c>
      <c r="E3241" s="66">
        <v>2</v>
      </c>
      <c r="F3241" s="79">
        <f>tblGem[[#This Row],[Aantal]]-SUMIFS(tblGem[Aantal],tblGem[Datum],tblGem[[#This Row],[Datum]]-1,tblGem[Plaats],tblGem[[#This Row],[Plaats]])</f>
        <v>0</v>
      </c>
      <c r="G3241" s="59" t="str">
        <f>INDEX(tblGemProv[Grootte],MATCH(tblGem[[#This Row],[Plaats]],tblGemProv[Gemeentenaam],0))</f>
        <v>Klein</v>
      </c>
      <c r="H3241" s="59" t="str">
        <f>INDEX(tblGemProv[Provincie],MATCH(tblGem[[#This Row],[Plaats]],tblGemProv[Gemeentenaam],0))</f>
        <v>Limburg</v>
      </c>
      <c r="I3241" s="68">
        <f>INDEX(tblGemProv[InwonerAantal],MATCH(tblGem[[#This Row],[Plaats]],tblGemProv[Gemeentenaam],0))</f>
        <v>13106</v>
      </c>
      <c r="J3241" s="107">
        <f>tblGem[[#This Row],[Aantal]]/INDEX($N$5:$N$16,MATCH(tblGem[[#This Row],[Prov]],$M$5:$M$16,0))*100000</f>
        <v>0.17901929648996864</v>
      </c>
      <c r="K3241" s="69">
        <f>tblGem[[#This Row],[Aantal]]/tblGem[[#This Row],[Inwoners]]*100000</f>
        <v>15.260186174271325</v>
      </c>
    </row>
    <row r="3242" spans="2:11" x14ac:dyDescent="0.3">
      <c r="B3242" s="63">
        <v>43918</v>
      </c>
      <c r="C3242" s="66" t="s">
        <v>36</v>
      </c>
      <c r="D3242" s="65">
        <v>67</v>
      </c>
      <c r="E3242" s="66">
        <v>20</v>
      </c>
      <c r="F3242" s="79">
        <f>tblGem[[#This Row],[Aantal]]-SUMIFS(tblGem[Aantal],tblGem[Datum],tblGem[[#This Row],[Datum]]-1,tblGem[Plaats],tblGem[[#This Row],[Plaats]])</f>
        <v>4</v>
      </c>
      <c r="G3242" s="59" t="str">
        <f>INDEX(tblGemProv[Grootte],MATCH(tblGem[[#This Row],[Plaats]],tblGemProv[Gemeentenaam],0))</f>
        <v>Klein</v>
      </c>
      <c r="H3242" s="59" t="str">
        <f>INDEX(tblGemProv[Provincie],MATCH(tblGem[[#This Row],[Plaats]],tblGemProv[Gemeentenaam],0))</f>
        <v>Noord-Holland</v>
      </c>
      <c r="I3242" s="68">
        <f>INDEX(tblGemProv[InwonerAantal],MATCH(tblGem[[#This Row],[Plaats]],tblGemProv[Gemeentenaam],0))</f>
        <v>29941</v>
      </c>
      <c r="J3242" s="107">
        <f>tblGem[[#This Row],[Aantal]]/INDEX($N$5:$N$16,MATCH(tblGem[[#This Row],[Prov]],$M$5:$M$16,0))*100000</f>
        <v>0.7064187325293817</v>
      </c>
      <c r="K3242" s="69">
        <f>tblGem[[#This Row],[Aantal]]/tblGem[[#This Row],[Inwoners]]*100000</f>
        <v>66.798036137737554</v>
      </c>
    </row>
    <row r="3243" spans="2:11" x14ac:dyDescent="0.3">
      <c r="B3243" s="63">
        <v>43918</v>
      </c>
      <c r="C3243" s="66" t="s">
        <v>37</v>
      </c>
      <c r="D3243" s="65">
        <v>25.2</v>
      </c>
      <c r="E3243" s="66">
        <v>17</v>
      </c>
      <c r="F3243" s="79">
        <f>tblGem[[#This Row],[Aantal]]-SUMIFS(tblGem[Aantal],tblGem[Datum],tblGem[[#This Row],[Datum]]-1,tblGem[Plaats],tblGem[[#This Row],[Plaats]])</f>
        <v>2</v>
      </c>
      <c r="G3243" s="59" t="str">
        <f>INDEX(tblGemProv[Grootte],MATCH(tblGem[[#This Row],[Plaats]],tblGemProv[Gemeentenaam],0))</f>
        <v>Middelgroot</v>
      </c>
      <c r="H3243" s="59" t="str">
        <f>INDEX(tblGemProv[Provincie],MATCH(tblGem[[#This Row],[Plaats]],tblGemProv[Gemeentenaam],0))</f>
        <v>Noord-Brabant</v>
      </c>
      <c r="I3243" s="68">
        <f>INDEX(tblGemProv[InwonerAantal],MATCH(tblGem[[#This Row],[Plaats]],tblGemProv[Gemeentenaam],0))</f>
        <v>66354</v>
      </c>
      <c r="J3243" s="107">
        <f>tblGem[[#This Row],[Aantal]]/INDEX($N$5:$N$16,MATCH(tblGem[[#This Row],[Prov]],$M$5:$M$16,0))*100000</f>
        <v>0.67239228473361001</v>
      </c>
      <c r="K3243" s="69">
        <f>tblGem[[#This Row],[Aantal]]/tblGem[[#This Row],[Inwoners]]*100000</f>
        <v>25.620158543569342</v>
      </c>
    </row>
    <row r="3244" spans="2:11" x14ac:dyDescent="0.3">
      <c r="B3244" s="63">
        <v>43918</v>
      </c>
      <c r="C3244" s="66" t="s">
        <v>38</v>
      </c>
      <c r="D3244" s="65">
        <v>4.5999999999999996</v>
      </c>
      <c r="E3244" s="66">
        <v>2</v>
      </c>
      <c r="F3244" s="79">
        <f>tblGem[[#This Row],[Aantal]]-SUMIFS(tblGem[Aantal],tblGem[Datum],tblGem[[#This Row],[Datum]]-1,tblGem[Plaats],tblGem[[#This Row],[Plaats]])</f>
        <v>0</v>
      </c>
      <c r="G3244" s="59" t="str">
        <f>INDEX(tblGemProv[Grootte],MATCH(tblGem[[#This Row],[Plaats]],tblGemProv[Gemeentenaam],0))</f>
        <v>Klein</v>
      </c>
      <c r="H3244" s="59" t="str">
        <f>INDEX(tblGemProv[Provincie],MATCH(tblGem[[#This Row],[Plaats]],tblGemProv[Gemeentenaam],0))</f>
        <v>Gelderland</v>
      </c>
      <c r="I3244" s="68">
        <f>INDEX(tblGemProv[InwonerAantal],MATCH(tblGem[[#This Row],[Plaats]],tblGemProv[Gemeentenaam],0))</f>
        <v>44029</v>
      </c>
      <c r="J3244" s="107">
        <f>tblGem[[#This Row],[Aantal]]/INDEX($N$5:$N$16,MATCH(tblGem[[#This Row],[Prov]],$M$5:$M$16,0))*100000</f>
        <v>9.7082524514550975E-2</v>
      </c>
      <c r="K3244" s="69">
        <f>tblGem[[#This Row],[Aantal]]/tblGem[[#This Row],[Inwoners]]*100000</f>
        <v>4.5424606509346113</v>
      </c>
    </row>
    <row r="3245" spans="2:11" x14ac:dyDescent="0.3">
      <c r="B3245" s="63">
        <v>43918</v>
      </c>
      <c r="C3245" s="66" t="s">
        <v>39</v>
      </c>
      <c r="D3245" s="65">
        <v>304</v>
      </c>
      <c r="E3245" s="66">
        <v>95</v>
      </c>
      <c r="F3245" s="79">
        <f>tblGem[[#This Row],[Aantal]]-SUMIFS(tblGem[Aantal],tblGem[Datum],tblGem[[#This Row],[Datum]]-1,tblGem[Plaats],tblGem[[#This Row],[Plaats]])</f>
        <v>8</v>
      </c>
      <c r="G3245" s="59" t="str">
        <f>INDEX(tblGemProv[Grootte],MATCH(tblGem[[#This Row],[Plaats]],tblGemProv[Gemeentenaam],0))</f>
        <v>Klein</v>
      </c>
      <c r="H3245" s="59" t="str">
        <f>INDEX(tblGemProv[Provincie],MATCH(tblGem[[#This Row],[Plaats]],tblGemProv[Gemeentenaam],0))</f>
        <v>Noord-Brabant</v>
      </c>
      <c r="I3245" s="68">
        <f>INDEX(tblGemProv[InwonerAantal],MATCH(tblGem[[#This Row],[Plaats]],tblGemProv[Gemeentenaam],0))</f>
        <v>30550</v>
      </c>
      <c r="J3245" s="107">
        <f>tblGem[[#This Row],[Aantal]]/INDEX($N$5:$N$16,MATCH(tblGem[[#This Row],[Prov]],$M$5:$M$16,0))*100000</f>
        <v>3.7574862970407619</v>
      </c>
      <c r="K3245" s="69">
        <f>tblGem[[#This Row],[Aantal]]/tblGem[[#This Row],[Inwoners]]*100000</f>
        <v>310.9656301145663</v>
      </c>
    </row>
    <row r="3246" spans="2:11" x14ac:dyDescent="0.3">
      <c r="B3246" s="63">
        <v>43918</v>
      </c>
      <c r="C3246" s="66" t="s">
        <v>40</v>
      </c>
      <c r="D3246" s="65">
        <v>76.7</v>
      </c>
      <c r="E3246" s="66">
        <v>23</v>
      </c>
      <c r="F3246" s="79">
        <f>tblGem[[#This Row],[Aantal]]-SUMIFS(tblGem[Aantal],tblGem[Datum],tblGem[[#This Row],[Datum]]-1,tblGem[Plaats],tblGem[[#This Row],[Plaats]])</f>
        <v>0</v>
      </c>
      <c r="G3246" s="59" t="str">
        <f>INDEX(tblGemProv[Grootte],MATCH(tblGem[[#This Row],[Plaats]],tblGemProv[Gemeentenaam],0))</f>
        <v>Klein</v>
      </c>
      <c r="H3246" s="59" t="str">
        <f>INDEX(tblGemProv[Provincie],MATCH(tblGem[[#This Row],[Plaats]],tblGemProv[Gemeentenaam],0))</f>
        <v>Noord-Brabant</v>
      </c>
      <c r="I3246" s="68">
        <f>INDEX(tblGemProv[InwonerAantal],MATCH(tblGem[[#This Row],[Plaats]],tblGemProv[Gemeentenaam],0))</f>
        <v>29497</v>
      </c>
      <c r="J3246" s="107">
        <f>tblGem[[#This Row],[Aantal]]/INDEX($N$5:$N$16,MATCH(tblGem[[#This Row],[Prov]],$M$5:$M$16,0))*100000</f>
        <v>0.9097072087572371</v>
      </c>
      <c r="K3246" s="69">
        <f>tblGem[[#This Row],[Aantal]]/tblGem[[#This Row],[Inwoners]]*100000</f>
        <v>77.974031257416001</v>
      </c>
    </row>
    <row r="3247" spans="2:11" x14ac:dyDescent="0.3">
      <c r="B3247" s="63">
        <v>43918</v>
      </c>
      <c r="C3247" s="66" t="s">
        <v>41</v>
      </c>
      <c r="D3247" s="65">
        <v>69.5</v>
      </c>
      <c r="E3247" s="66">
        <v>18</v>
      </c>
      <c r="F3247" s="79">
        <f>tblGem[[#This Row],[Aantal]]-SUMIFS(tblGem[Aantal],tblGem[Datum],tblGem[[#This Row],[Datum]]-1,tblGem[Plaats],tblGem[[#This Row],[Plaats]])</f>
        <v>2</v>
      </c>
      <c r="G3247" s="59" t="str">
        <f>INDEX(tblGemProv[Grootte],MATCH(tblGem[[#This Row],[Plaats]],tblGemProv[Gemeentenaam],0))</f>
        <v>Klein</v>
      </c>
      <c r="H3247" s="59" t="str">
        <f>INDEX(tblGemProv[Provincie],MATCH(tblGem[[#This Row],[Plaats]],tblGemProv[Gemeentenaam],0))</f>
        <v>Gelderland</v>
      </c>
      <c r="I3247" s="68">
        <f>INDEX(tblGemProv[InwonerAantal],MATCH(tblGem[[#This Row],[Plaats]],tblGemProv[Gemeentenaam],0))</f>
        <v>25798</v>
      </c>
      <c r="J3247" s="107">
        <f>tblGem[[#This Row],[Aantal]]/INDEX($N$5:$N$16,MATCH(tblGem[[#This Row],[Prov]],$M$5:$M$16,0))*100000</f>
        <v>0.87374272063095881</v>
      </c>
      <c r="K3247" s="69">
        <f>tblGem[[#This Row],[Aantal]]/tblGem[[#This Row],[Inwoners]]*100000</f>
        <v>69.772850608574302</v>
      </c>
    </row>
    <row r="3248" spans="2:11" x14ac:dyDescent="0.3">
      <c r="B3248" s="63">
        <v>43918</v>
      </c>
      <c r="C3248" s="66" t="s">
        <v>42</v>
      </c>
      <c r="D3248" s="65">
        <v>40.9</v>
      </c>
      <c r="E3248" s="66">
        <v>17</v>
      </c>
      <c r="F3248" s="79">
        <f>tblGem[[#This Row],[Aantal]]-SUMIFS(tblGem[Aantal],tblGem[Datum],tblGem[[#This Row],[Datum]]-1,tblGem[Plaats],tblGem[[#This Row],[Plaats]])</f>
        <v>4</v>
      </c>
      <c r="G3248" s="59" t="str">
        <f>INDEX(tblGemProv[Grootte],MATCH(tblGem[[#This Row],[Plaats]],tblGemProv[Gemeentenaam],0))</f>
        <v>Klein</v>
      </c>
      <c r="H3248" s="59" t="str">
        <f>INDEX(tblGemProv[Provincie],MATCH(tblGem[[#This Row],[Plaats]],tblGemProv[Gemeentenaam],0))</f>
        <v>Noord-Holland</v>
      </c>
      <c r="I3248" s="68">
        <f>INDEX(tblGemProv[InwonerAantal],MATCH(tblGem[[#This Row],[Plaats]],tblGemProv[Gemeentenaam],0))</f>
        <v>41077</v>
      </c>
      <c r="J3248" s="107">
        <f>tblGem[[#This Row],[Aantal]]/INDEX($N$5:$N$16,MATCH(tblGem[[#This Row],[Prov]],$M$5:$M$16,0))*100000</f>
        <v>0.60045592264997449</v>
      </c>
      <c r="K3248" s="69">
        <f>tblGem[[#This Row],[Aantal]]/tblGem[[#This Row],[Inwoners]]*100000</f>
        <v>41.385690288969499</v>
      </c>
    </row>
    <row r="3249" spans="2:11" x14ac:dyDescent="0.3">
      <c r="B3249" s="63">
        <v>43918</v>
      </c>
      <c r="C3249" s="66" t="s">
        <v>43</v>
      </c>
      <c r="D3249" s="65">
        <v>88.3</v>
      </c>
      <c r="E3249" s="66">
        <v>18</v>
      </c>
      <c r="F3249" s="79">
        <f>tblGem[[#This Row],[Aantal]]-SUMIFS(tblGem[Aantal],tblGem[Datum],tblGem[[#This Row],[Datum]]-1,tblGem[Plaats],tblGem[[#This Row],[Plaats]])</f>
        <v>3</v>
      </c>
      <c r="G3249" s="59" t="str">
        <f>INDEX(tblGemProv[Grootte],MATCH(tblGem[[#This Row],[Plaats]],tblGemProv[Gemeentenaam],0))</f>
        <v>Klein</v>
      </c>
      <c r="H3249" s="59" t="str">
        <f>INDEX(tblGemProv[Provincie],MATCH(tblGem[[#This Row],[Plaats]],tblGemProv[Gemeentenaam],0))</f>
        <v>Noord-Brabant</v>
      </c>
      <c r="I3249" s="68">
        <f>INDEX(tblGemProv[InwonerAantal],MATCH(tblGem[[#This Row],[Plaats]],tblGemProv[Gemeentenaam],0))</f>
        <v>20144</v>
      </c>
      <c r="J3249" s="107">
        <f>tblGem[[#This Row],[Aantal]]/INDEX($N$5:$N$16,MATCH(tblGem[[#This Row],[Prov]],$M$5:$M$16,0))*100000</f>
        <v>0.71194477207088114</v>
      </c>
      <c r="K3249" s="69">
        <f>tblGem[[#This Row],[Aantal]]/tblGem[[#This Row],[Inwoners]]*100000</f>
        <v>89.356632247815725</v>
      </c>
    </row>
    <row r="3250" spans="2:11" x14ac:dyDescent="0.3">
      <c r="B3250" s="63">
        <v>43918</v>
      </c>
      <c r="C3250" s="66" t="s">
        <v>44</v>
      </c>
      <c r="D3250" s="65">
        <v>52</v>
      </c>
      <c r="E3250" s="66">
        <v>6</v>
      </c>
      <c r="F3250" s="79">
        <f>tblGem[[#This Row],[Aantal]]-SUMIFS(tblGem[Aantal],tblGem[Datum],tblGem[[#This Row],[Datum]]-1,tblGem[Plaats],tblGem[[#This Row],[Plaats]])</f>
        <v>0</v>
      </c>
      <c r="G3250" s="59" t="str">
        <f>INDEX(tblGemProv[Grootte],MATCH(tblGem[[#This Row],[Plaats]],tblGemProv[Gemeentenaam],0))</f>
        <v>Klein</v>
      </c>
      <c r="H3250" s="59" t="str">
        <f>INDEX(tblGemProv[Provincie],MATCH(tblGem[[#This Row],[Plaats]],tblGemProv[Gemeentenaam],0))</f>
        <v>Noord-Holland</v>
      </c>
      <c r="I3250" s="68">
        <f>INDEX(tblGemProv[InwonerAantal],MATCH(tblGem[[#This Row],[Plaats]],tblGemProv[Gemeentenaam],0))</f>
        <v>10795</v>
      </c>
      <c r="J3250" s="107">
        <f>tblGem[[#This Row],[Aantal]]/INDEX($N$5:$N$16,MATCH(tblGem[[#This Row],[Prov]],$M$5:$M$16,0))*100000</f>
        <v>0.21192561975881449</v>
      </c>
      <c r="K3250" s="69">
        <f>tblGem[[#This Row],[Aantal]]/tblGem[[#This Row],[Inwoners]]*100000</f>
        <v>55.581287633163498</v>
      </c>
    </row>
    <row r="3251" spans="2:11" x14ac:dyDescent="0.3">
      <c r="B3251" s="63">
        <v>43918</v>
      </c>
      <c r="C3251" s="66" t="s">
        <v>45</v>
      </c>
      <c r="D3251" s="65">
        <v>80.599999999999994</v>
      </c>
      <c r="E3251" s="66">
        <v>19</v>
      </c>
      <c r="F3251" s="79">
        <f>tblGem[[#This Row],[Aantal]]-SUMIFS(tblGem[Aantal],tblGem[Datum],tblGem[[#This Row],[Datum]]-1,tblGem[Plaats],tblGem[[#This Row],[Plaats]])</f>
        <v>2</v>
      </c>
      <c r="G3251" s="59" t="str">
        <f>INDEX(tblGemProv[Grootte],MATCH(tblGem[[#This Row],[Plaats]],tblGemProv[Gemeentenaam],0))</f>
        <v>Klein</v>
      </c>
      <c r="H3251" s="59" t="str">
        <f>INDEX(tblGemProv[Provincie],MATCH(tblGem[[#This Row],[Plaats]],tblGemProv[Gemeentenaam],0))</f>
        <v>Noord-Holland</v>
      </c>
      <c r="I3251" s="68">
        <f>INDEX(tblGemProv[InwonerAantal],MATCH(tblGem[[#This Row],[Plaats]],tblGemProv[Gemeentenaam],0))</f>
        <v>23208</v>
      </c>
      <c r="J3251" s="107">
        <f>tblGem[[#This Row],[Aantal]]/INDEX($N$5:$N$16,MATCH(tblGem[[#This Row],[Prov]],$M$5:$M$16,0))*100000</f>
        <v>0.67109779590291263</v>
      </c>
      <c r="K3251" s="69">
        <f>tblGem[[#This Row],[Aantal]]/tblGem[[#This Row],[Inwoners]]*100000</f>
        <v>81.868321268528092</v>
      </c>
    </row>
    <row r="3252" spans="2:11" x14ac:dyDescent="0.3">
      <c r="B3252" s="63">
        <v>43918</v>
      </c>
      <c r="C3252" s="66" t="s">
        <v>46</v>
      </c>
      <c r="D3252" s="65">
        <v>28.7</v>
      </c>
      <c r="E3252" s="66">
        <v>10</v>
      </c>
      <c r="F3252" s="79">
        <f>tblGem[[#This Row],[Aantal]]-SUMIFS(tblGem[Aantal],tblGem[Datum],tblGem[[#This Row],[Datum]]-1,tblGem[Plaats],tblGem[[#This Row],[Plaats]])</f>
        <v>1</v>
      </c>
      <c r="G3252" s="59" t="str">
        <f>INDEX(tblGemProv[Grootte],MATCH(tblGem[[#This Row],[Plaats]],tblGemProv[Gemeentenaam],0))</f>
        <v>Klein</v>
      </c>
      <c r="H3252" s="59" t="str">
        <f>INDEX(tblGemProv[Provincie],MATCH(tblGem[[#This Row],[Plaats]],tblGemProv[Gemeentenaam],0))</f>
        <v>Zuid-Holland</v>
      </c>
      <c r="I3252" s="68">
        <f>INDEX(tblGemProv[InwonerAantal],MATCH(tblGem[[#This Row],[Plaats]],tblGemProv[Gemeentenaam],0))</f>
        <v>33948</v>
      </c>
      <c r="J3252" s="107">
        <f>tblGem[[#This Row],[Aantal]]/INDEX($N$5:$N$16,MATCH(tblGem[[#This Row],[Prov]],$M$5:$M$16,0))*100000</f>
        <v>0.27427242382769107</v>
      </c>
      <c r="K3252" s="69">
        <f>tblGem[[#This Row],[Aantal]]/tblGem[[#This Row],[Inwoners]]*100000</f>
        <v>29.456816307293508</v>
      </c>
    </row>
    <row r="3253" spans="2:11" x14ac:dyDescent="0.3">
      <c r="B3253" s="63">
        <v>43918</v>
      </c>
      <c r="C3253" s="66" t="s">
        <v>47</v>
      </c>
      <c r="D3253" s="65">
        <v>491.5</v>
      </c>
      <c r="E3253" s="66">
        <v>53</v>
      </c>
      <c r="F3253" s="79">
        <f>tblGem[[#This Row],[Aantal]]-SUMIFS(tblGem[Aantal],tblGem[Datum],tblGem[[#This Row],[Datum]]-1,tblGem[Plaats],tblGem[[#This Row],[Plaats]])</f>
        <v>2</v>
      </c>
      <c r="G3253" s="59" t="str">
        <f>INDEX(tblGemProv[Grootte],MATCH(tblGem[[#This Row],[Plaats]],tblGemProv[Gemeentenaam],0))</f>
        <v>Klein</v>
      </c>
      <c r="H3253" s="59" t="str">
        <f>INDEX(tblGemProv[Provincie],MATCH(tblGem[[#This Row],[Plaats]],tblGemProv[Gemeentenaam],0))</f>
        <v>Noord-Brabant</v>
      </c>
      <c r="I3253" s="68">
        <f>INDEX(tblGemProv[InwonerAantal],MATCH(tblGem[[#This Row],[Plaats]],tblGemProv[Gemeentenaam],0))</f>
        <v>10502</v>
      </c>
      <c r="J3253" s="107">
        <f>tblGem[[#This Row],[Aantal]]/INDEX($N$5:$N$16,MATCH(tblGem[[#This Row],[Prov]],$M$5:$M$16,0))*100000</f>
        <v>2.0962818288753726</v>
      </c>
      <c r="K3253" s="69">
        <f>tblGem[[#This Row],[Aantal]]/tblGem[[#This Row],[Inwoners]]*100000</f>
        <v>504.66577794705768</v>
      </c>
    </row>
    <row r="3254" spans="2:11" x14ac:dyDescent="0.3">
      <c r="B3254" s="63">
        <v>43918</v>
      </c>
      <c r="C3254" s="66" t="s">
        <v>48</v>
      </c>
      <c r="D3254" s="65">
        <v>3.9</v>
      </c>
      <c r="E3254" s="66">
        <v>1</v>
      </c>
      <c r="F3254" s="79">
        <f>tblGem[[#This Row],[Aantal]]-SUMIFS(tblGem[Aantal],tblGem[Datum],tblGem[[#This Row],[Datum]]-1,tblGem[Plaats],tblGem[[#This Row],[Plaats]])</f>
        <v>0</v>
      </c>
      <c r="G3254" s="59" t="str">
        <f>INDEX(tblGemProv[Grootte],MATCH(tblGem[[#This Row],[Plaats]],tblGemProv[Gemeentenaam],0))</f>
        <v>Klein</v>
      </c>
      <c r="H3254" s="59" t="str">
        <f>INDEX(tblGemProv[Provincie],MATCH(tblGem[[#This Row],[Plaats]],tblGemProv[Gemeentenaam],0))</f>
        <v>Drenthe</v>
      </c>
      <c r="I3254" s="68">
        <f>INDEX(tblGemProv[InwonerAantal],MATCH(tblGem[[#This Row],[Plaats]],tblGemProv[Gemeentenaam],0))</f>
        <v>25351</v>
      </c>
      <c r="J3254" s="107">
        <f>tblGem[[#This Row],[Aantal]]/INDEX($N$5:$N$16,MATCH(tblGem[[#This Row],[Prov]],$M$5:$M$16,0))*100000</f>
        <v>0.20321072952651897</v>
      </c>
      <c r="K3254" s="69">
        <f>tblGem[[#This Row],[Aantal]]/tblGem[[#This Row],[Inwoners]]*100000</f>
        <v>3.9446175693266539</v>
      </c>
    </row>
    <row r="3255" spans="2:11" x14ac:dyDescent="0.3">
      <c r="B3255" s="63">
        <v>43918</v>
      </c>
      <c r="C3255" s="66" t="s">
        <v>49</v>
      </c>
      <c r="D3255" s="65">
        <v>64.3</v>
      </c>
      <c r="E3255" s="66">
        <v>15</v>
      </c>
      <c r="F3255" s="79">
        <f>tblGem[[#This Row],[Aantal]]-SUMIFS(tblGem[Aantal],tblGem[Datum],tblGem[[#This Row],[Datum]]-1,tblGem[Plaats],tblGem[[#This Row],[Plaats]])</f>
        <v>2</v>
      </c>
      <c r="G3255" s="59" t="str">
        <f>INDEX(tblGemProv[Grootte],MATCH(tblGem[[#This Row],[Plaats]],tblGemProv[Gemeentenaam],0))</f>
        <v>Klein</v>
      </c>
      <c r="H3255" s="59" t="str">
        <f>INDEX(tblGemProv[Provincie],MATCH(tblGem[[#This Row],[Plaats]],tblGemProv[Gemeentenaam],0))</f>
        <v>Overijssel</v>
      </c>
      <c r="I3255" s="68">
        <f>INDEX(tblGemProv[InwonerAantal],MATCH(tblGem[[#This Row],[Plaats]],tblGemProv[Gemeentenaam],0))</f>
        <v>23124</v>
      </c>
      <c r="J3255" s="107">
        <f>tblGem[[#This Row],[Aantal]]/INDEX($N$5:$N$16,MATCH(tblGem[[#This Row],[Prov]],$M$5:$M$16,0))*100000</f>
        <v>1.3026475878006185</v>
      </c>
      <c r="K3255" s="69">
        <f>tblGem[[#This Row],[Aantal]]/tblGem[[#This Row],[Inwoners]]*100000</f>
        <v>64.867669953295277</v>
      </c>
    </row>
    <row r="3256" spans="2:11" x14ac:dyDescent="0.3">
      <c r="B3256" s="63">
        <v>43918</v>
      </c>
      <c r="C3256" s="66" t="s">
        <v>50</v>
      </c>
      <c r="D3256" s="65">
        <v>30.8</v>
      </c>
      <c r="E3256" s="66">
        <v>7</v>
      </c>
      <c r="F3256" s="79">
        <f>tblGem[[#This Row],[Aantal]]-SUMIFS(tblGem[Aantal],tblGem[Datum],tblGem[[#This Row],[Datum]]-1,tblGem[Plaats],tblGem[[#This Row],[Plaats]])</f>
        <v>0</v>
      </c>
      <c r="G3256" s="59" t="str">
        <f>INDEX(tblGemProv[Grootte],MATCH(tblGem[[#This Row],[Plaats]],tblGemProv[Gemeentenaam],0))</f>
        <v>Klein</v>
      </c>
      <c r="H3256" s="59" t="str">
        <f>INDEX(tblGemProv[Provincie],MATCH(tblGem[[#This Row],[Plaats]],tblGemProv[Gemeentenaam],0))</f>
        <v>Zeeland</v>
      </c>
      <c r="I3256" s="68">
        <f>INDEX(tblGemProv[InwonerAantal],MATCH(tblGem[[#This Row],[Plaats]],tblGemProv[Gemeentenaam],0))</f>
        <v>22716</v>
      </c>
      <c r="J3256" s="107">
        <f>tblGem[[#This Row],[Aantal]]/INDEX($N$5:$N$16,MATCH(tblGem[[#This Row],[Prov]],$M$5:$M$16,0))*100000</f>
        <v>1.8310035992299323</v>
      </c>
      <c r="K3256" s="69">
        <f>tblGem[[#This Row],[Aantal]]/tblGem[[#This Row],[Inwoners]]*100000</f>
        <v>30.815284381053004</v>
      </c>
    </row>
    <row r="3257" spans="2:11" x14ac:dyDescent="0.3">
      <c r="B3257" s="63">
        <v>43918</v>
      </c>
      <c r="C3257" s="66" t="s">
        <v>51</v>
      </c>
      <c r="D3257" s="65">
        <v>57.9</v>
      </c>
      <c r="E3257" s="66">
        <v>17</v>
      </c>
      <c r="F3257" s="79">
        <f>tblGem[[#This Row],[Aantal]]-SUMIFS(tblGem[Aantal],tblGem[Datum],tblGem[[#This Row],[Datum]]-1,tblGem[Plaats],tblGem[[#This Row],[Plaats]])</f>
        <v>4</v>
      </c>
      <c r="G3257" s="59" t="str">
        <f>INDEX(tblGemProv[Grootte],MATCH(tblGem[[#This Row],[Plaats]],tblGemProv[Gemeentenaam],0))</f>
        <v>Klein</v>
      </c>
      <c r="H3257" s="59" t="str">
        <f>INDEX(tblGemProv[Provincie],MATCH(tblGem[[#This Row],[Plaats]],tblGemProv[Gemeentenaam],0))</f>
        <v>Noord-Brabant</v>
      </c>
      <c r="I3257" s="68">
        <f>INDEX(tblGemProv[InwonerAantal],MATCH(tblGem[[#This Row],[Plaats]],tblGemProv[Gemeentenaam],0))</f>
        <v>28853</v>
      </c>
      <c r="J3257" s="107">
        <f>tblGem[[#This Row],[Aantal]]/INDEX($N$5:$N$16,MATCH(tblGem[[#This Row],[Prov]],$M$5:$M$16,0))*100000</f>
        <v>0.67239228473361001</v>
      </c>
      <c r="K3257" s="69">
        <f>tblGem[[#This Row],[Aantal]]/tblGem[[#This Row],[Inwoners]]*100000</f>
        <v>58.919349807645652</v>
      </c>
    </row>
    <row r="3258" spans="2:11" x14ac:dyDescent="0.3">
      <c r="B3258" s="63">
        <v>43918</v>
      </c>
      <c r="C3258" s="66" t="s">
        <v>52</v>
      </c>
      <c r="D3258" s="65">
        <v>77.900000000000006</v>
      </c>
      <c r="E3258" s="66">
        <v>24</v>
      </c>
      <c r="F3258" s="79">
        <f>tblGem[[#This Row],[Aantal]]-SUMIFS(tblGem[Aantal],tblGem[Datum],tblGem[[#This Row],[Datum]]-1,tblGem[Plaats],tblGem[[#This Row],[Plaats]])</f>
        <v>2</v>
      </c>
      <c r="G3258" s="59" t="str">
        <f>INDEX(tblGemProv[Grootte],MATCH(tblGem[[#This Row],[Plaats]],tblGemProv[Gemeentenaam],0))</f>
        <v>Klein</v>
      </c>
      <c r="H3258" s="59" t="str">
        <f>INDEX(tblGemProv[Provincie],MATCH(tblGem[[#This Row],[Plaats]],tblGemProv[Gemeentenaam],0))</f>
        <v>Noord-Brabant</v>
      </c>
      <c r="I3258" s="68">
        <f>INDEX(tblGemProv[InwonerAantal],MATCH(tblGem[[#This Row],[Plaats]],tblGemProv[Gemeentenaam],0))</f>
        <v>30672</v>
      </c>
      <c r="J3258" s="107">
        <f>tblGem[[#This Row],[Aantal]]/INDEX($N$5:$N$16,MATCH(tblGem[[#This Row],[Prov]],$M$5:$M$16,0))*100000</f>
        <v>0.94925969609450822</v>
      </c>
      <c r="K3258" s="69">
        <f>tblGem[[#This Row],[Aantal]]/tblGem[[#This Row],[Inwoners]]*100000</f>
        <v>78.247261345852891</v>
      </c>
    </row>
    <row r="3259" spans="2:11" x14ac:dyDescent="0.3">
      <c r="B3259" s="63">
        <v>43918</v>
      </c>
      <c r="C3259" s="66" t="s">
        <v>53</v>
      </c>
      <c r="D3259" s="65">
        <v>123.2</v>
      </c>
      <c r="E3259" s="66">
        <v>227</v>
      </c>
      <c r="F3259" s="79">
        <f>tblGem[[#This Row],[Aantal]]-SUMIFS(tblGem[Aantal],tblGem[Datum],tblGem[[#This Row],[Datum]]-1,tblGem[Plaats],tblGem[[#This Row],[Plaats]])</f>
        <v>12</v>
      </c>
      <c r="G3259" s="59" t="str">
        <f>INDEX(tblGemProv[Grootte],MATCH(tblGem[[#This Row],[Plaats]],tblGemProv[Gemeentenaam],0))</f>
        <v>Groot</v>
      </c>
      <c r="H3259" s="59" t="str">
        <f>INDEX(tblGemProv[Provincie],MATCH(tblGem[[#This Row],[Plaats]],tblGemProv[Gemeentenaam],0))</f>
        <v>Noord-Brabant</v>
      </c>
      <c r="I3259" s="68">
        <f>INDEX(tblGemProv[InwonerAantal],MATCH(tblGem[[#This Row],[Plaats]],tblGemProv[Gemeentenaam],0))</f>
        <v>183448</v>
      </c>
      <c r="J3259" s="107">
        <f>tblGem[[#This Row],[Aantal]]/INDEX($N$5:$N$16,MATCH(tblGem[[#This Row],[Prov]],$M$5:$M$16,0))*100000</f>
        <v>8.978414625560557</v>
      </c>
      <c r="K3259" s="69">
        <f>tblGem[[#This Row],[Aantal]]/tblGem[[#This Row],[Inwoners]]*100000</f>
        <v>123.74078758013169</v>
      </c>
    </row>
    <row r="3260" spans="2:11" x14ac:dyDescent="0.3">
      <c r="B3260" s="63">
        <v>43918</v>
      </c>
      <c r="C3260" s="66" t="s">
        <v>54</v>
      </c>
      <c r="D3260" s="65">
        <v>57.9</v>
      </c>
      <c r="E3260" s="66">
        <v>10</v>
      </c>
      <c r="F3260" s="79">
        <f>tblGem[[#This Row],[Aantal]]-SUMIFS(tblGem[Aantal],tblGem[Datum],tblGem[[#This Row],[Datum]]-1,tblGem[Plaats],tblGem[[#This Row],[Plaats]])</f>
        <v>5</v>
      </c>
      <c r="G3260" s="59" t="str">
        <f>INDEX(tblGemProv[Grootte],MATCH(tblGem[[#This Row],[Plaats]],tblGemProv[Gemeentenaam],0))</f>
        <v>Klein</v>
      </c>
      <c r="H3260" s="59" t="str">
        <f>INDEX(tblGemProv[Provincie],MATCH(tblGem[[#This Row],[Plaats]],tblGemProv[Gemeentenaam],0))</f>
        <v>Zuid-Holland</v>
      </c>
      <c r="I3260" s="68">
        <f>INDEX(tblGemProv[InwonerAantal],MATCH(tblGem[[#This Row],[Plaats]],tblGemProv[Gemeentenaam],0))</f>
        <v>17040</v>
      </c>
      <c r="J3260" s="107">
        <f>tblGem[[#This Row],[Aantal]]/INDEX($N$5:$N$16,MATCH(tblGem[[#This Row],[Prov]],$M$5:$M$16,0))*100000</f>
        <v>0.27427242382769107</v>
      </c>
      <c r="K3260" s="69">
        <f>tblGem[[#This Row],[Aantal]]/tblGem[[#This Row],[Inwoners]]*100000</f>
        <v>58.685446009389672</v>
      </c>
    </row>
    <row r="3261" spans="2:11" x14ac:dyDescent="0.3">
      <c r="B3261" s="63">
        <v>43918</v>
      </c>
      <c r="C3261" s="66" t="s">
        <v>55</v>
      </c>
      <c r="D3261" s="65">
        <v>25</v>
      </c>
      <c r="E3261" s="66">
        <v>9</v>
      </c>
      <c r="F3261" s="79">
        <f>tblGem[[#This Row],[Aantal]]-SUMIFS(tblGem[Aantal],tblGem[Datum],tblGem[[#This Row],[Datum]]-1,tblGem[Plaats],tblGem[[#This Row],[Plaats]])</f>
        <v>1</v>
      </c>
      <c r="G3261" s="59" t="str">
        <f>INDEX(tblGemProv[Grootte],MATCH(tblGem[[#This Row],[Plaats]],tblGemProv[Gemeentenaam],0))</f>
        <v>Klein</v>
      </c>
      <c r="H3261" s="59" t="str">
        <f>INDEX(tblGemProv[Provincie],MATCH(tblGem[[#This Row],[Plaats]],tblGemProv[Gemeentenaam],0))</f>
        <v>Gelderland</v>
      </c>
      <c r="I3261" s="68">
        <f>INDEX(tblGemProv[InwonerAantal],MATCH(tblGem[[#This Row],[Plaats]],tblGemProv[Gemeentenaam],0))</f>
        <v>36352</v>
      </c>
      <c r="J3261" s="107">
        <f>tblGem[[#This Row],[Aantal]]/INDEX($N$5:$N$16,MATCH(tblGem[[#This Row],[Prov]],$M$5:$M$16,0))*100000</f>
        <v>0.43687136031547941</v>
      </c>
      <c r="K3261" s="69">
        <f>tblGem[[#This Row],[Aantal]]/tblGem[[#This Row],[Inwoners]]*100000</f>
        <v>24.757922535211268</v>
      </c>
    </row>
    <row r="3262" spans="2:11" x14ac:dyDescent="0.3">
      <c r="B3262" s="63">
        <v>43918</v>
      </c>
      <c r="C3262" s="66" t="s">
        <v>56</v>
      </c>
      <c r="D3262" s="65">
        <v>24.1</v>
      </c>
      <c r="E3262" s="66">
        <v>5</v>
      </c>
      <c r="F3262" s="79">
        <f>tblGem[[#This Row],[Aantal]]-SUMIFS(tblGem[Aantal],tblGem[Datum],tblGem[[#This Row],[Datum]]-1,tblGem[Plaats],tblGem[[#This Row],[Plaats]])</f>
        <v>0</v>
      </c>
      <c r="G3262" s="59" t="str">
        <f>INDEX(tblGemProv[Grootte],MATCH(tblGem[[#This Row],[Plaats]],tblGemProv[Gemeentenaam],0))</f>
        <v>Klein</v>
      </c>
      <c r="H3262" s="59" t="str">
        <f>INDEX(tblGemProv[Provincie],MATCH(tblGem[[#This Row],[Plaats]],tblGemProv[Gemeentenaam],0))</f>
        <v>Gelderland</v>
      </c>
      <c r="I3262" s="68">
        <f>INDEX(tblGemProv[InwonerAantal],MATCH(tblGem[[#This Row],[Plaats]],tblGemProv[Gemeentenaam],0))</f>
        <v>20771</v>
      </c>
      <c r="J3262" s="107">
        <f>tblGem[[#This Row],[Aantal]]/INDEX($N$5:$N$16,MATCH(tblGem[[#This Row],[Prov]],$M$5:$M$16,0))*100000</f>
        <v>0.24270631128637743</v>
      </c>
      <c r="K3262" s="69">
        <f>tblGem[[#This Row],[Aantal]]/tblGem[[#This Row],[Inwoners]]*100000</f>
        <v>24.072023494294932</v>
      </c>
    </row>
    <row r="3263" spans="2:11" x14ac:dyDescent="0.3">
      <c r="B3263" s="63">
        <v>43918</v>
      </c>
      <c r="C3263" s="66" t="s">
        <v>57</v>
      </c>
      <c r="D3263" s="65">
        <v>89.9</v>
      </c>
      <c r="E3263" s="66">
        <v>25</v>
      </c>
      <c r="F3263" s="79">
        <f>tblGem[[#This Row],[Aantal]]-SUMIFS(tblGem[Aantal],tblGem[Datum],tblGem[[#This Row],[Datum]]-1,tblGem[Plaats],tblGem[[#This Row],[Plaats]])</f>
        <v>1</v>
      </c>
      <c r="G3263" s="59" t="str">
        <f>INDEX(tblGemProv[Grootte],MATCH(tblGem[[#This Row],[Plaats]],tblGemProv[Gemeentenaam],0))</f>
        <v>Klein</v>
      </c>
      <c r="H3263" s="59" t="str">
        <f>INDEX(tblGemProv[Provincie],MATCH(tblGem[[#This Row],[Plaats]],tblGemProv[Gemeentenaam],0))</f>
        <v>Limburg</v>
      </c>
      <c r="I3263" s="68">
        <f>INDEX(tblGemProv[InwonerAantal],MATCH(tblGem[[#This Row],[Plaats]],tblGemProv[Gemeentenaam],0))</f>
        <v>28241</v>
      </c>
      <c r="J3263" s="107">
        <f>tblGem[[#This Row],[Aantal]]/INDEX($N$5:$N$16,MATCH(tblGem[[#This Row],[Prov]],$M$5:$M$16,0))*100000</f>
        <v>2.2377412061246083</v>
      </c>
      <c r="K3263" s="69">
        <f>tblGem[[#This Row],[Aantal]]/tblGem[[#This Row],[Inwoners]]*100000</f>
        <v>88.523777486632909</v>
      </c>
    </row>
    <row r="3264" spans="2:11" x14ac:dyDescent="0.3">
      <c r="B3264" s="63">
        <v>43918</v>
      </c>
      <c r="C3264" s="66" t="s">
        <v>58</v>
      </c>
      <c r="D3264" s="65">
        <v>65.8</v>
      </c>
      <c r="E3264" s="66">
        <v>10</v>
      </c>
      <c r="F3264" s="79">
        <f>tblGem[[#This Row],[Aantal]]-SUMIFS(tblGem[Aantal],tblGem[Datum],tblGem[[#This Row],[Datum]]-1,tblGem[Plaats],tblGem[[#This Row],[Plaats]])</f>
        <v>1</v>
      </c>
      <c r="G3264" s="59" t="str">
        <f>INDEX(tblGemProv[Grootte],MATCH(tblGem[[#This Row],[Plaats]],tblGemProv[Gemeentenaam],0))</f>
        <v>Klein</v>
      </c>
      <c r="H3264" s="59" t="str">
        <f>INDEX(tblGemProv[Provincie],MATCH(tblGem[[#This Row],[Plaats]],tblGemProv[Gemeentenaam],0))</f>
        <v>Utrecht</v>
      </c>
      <c r="I3264" s="68">
        <f>INDEX(tblGemProv[InwonerAantal],MATCH(tblGem[[#This Row],[Plaats]],tblGemProv[Gemeentenaam],0))</f>
        <v>15214</v>
      </c>
      <c r="J3264" s="107">
        <f>tblGem[[#This Row],[Aantal]]/INDEX($N$5:$N$16,MATCH(tblGem[[#This Row],[Prov]],$M$5:$M$16,0))*100000</f>
        <v>0.75158697589961199</v>
      </c>
      <c r="K3264" s="69">
        <f>tblGem[[#This Row],[Aantal]]/tblGem[[#This Row],[Inwoners]]*100000</f>
        <v>65.728933876692523</v>
      </c>
    </row>
    <row r="3265" spans="2:11" x14ac:dyDescent="0.3">
      <c r="B3265" s="63">
        <v>43918</v>
      </c>
      <c r="C3265" s="66" t="s">
        <v>59</v>
      </c>
      <c r="D3265" s="65">
        <v>18.3</v>
      </c>
      <c r="E3265" s="66">
        <v>4</v>
      </c>
      <c r="F3265" s="79">
        <f>tblGem[[#This Row],[Aantal]]-SUMIFS(tblGem[Aantal],tblGem[Datum],tblGem[[#This Row],[Datum]]-1,tblGem[Plaats],tblGem[[#This Row],[Plaats]])</f>
        <v>1</v>
      </c>
      <c r="G3265" s="59" t="str">
        <f>INDEX(tblGemProv[Grootte],MATCH(tblGem[[#This Row],[Plaats]],tblGemProv[Gemeentenaam],0))</f>
        <v>Klein</v>
      </c>
      <c r="H3265" s="59" t="str">
        <f>INDEX(tblGemProv[Provincie],MATCH(tblGem[[#This Row],[Plaats]],tblGemProv[Gemeentenaam],0))</f>
        <v>Utrecht</v>
      </c>
      <c r="I3265" s="68">
        <f>INDEX(tblGemProv[InwonerAantal],MATCH(tblGem[[#This Row],[Plaats]],tblGemProv[Gemeentenaam],0))</f>
        <v>21266</v>
      </c>
      <c r="J3265" s="107">
        <f>tblGem[[#This Row],[Aantal]]/INDEX($N$5:$N$16,MATCH(tblGem[[#This Row],[Prov]],$M$5:$M$16,0))*100000</f>
        <v>0.30063479035984481</v>
      </c>
      <c r="K3265" s="69">
        <f>tblGem[[#This Row],[Aantal]]/tblGem[[#This Row],[Inwoners]]*100000</f>
        <v>18.80936706479827</v>
      </c>
    </row>
    <row r="3266" spans="2:11" x14ac:dyDescent="0.3">
      <c r="B3266" s="63">
        <v>43918</v>
      </c>
      <c r="C3266" s="66" t="s">
        <v>60</v>
      </c>
      <c r="D3266" s="65">
        <v>26.2</v>
      </c>
      <c r="E3266" s="66">
        <v>7</v>
      </c>
      <c r="F3266" s="79">
        <f>tblGem[[#This Row],[Aantal]]-SUMIFS(tblGem[Aantal],tblGem[Datum],tblGem[[#This Row],[Datum]]-1,tblGem[Plaats],tblGem[[#This Row],[Plaats]])</f>
        <v>0</v>
      </c>
      <c r="G3266" s="59" t="str">
        <f>INDEX(tblGemProv[Grootte],MATCH(tblGem[[#This Row],[Plaats]],tblGemProv[Gemeentenaam],0))</f>
        <v>Klein</v>
      </c>
      <c r="H3266" s="59" t="str">
        <f>INDEX(tblGemProv[Provincie],MATCH(tblGem[[#This Row],[Plaats]],tblGemProv[Gemeentenaam],0))</f>
        <v>Gelderland</v>
      </c>
      <c r="I3266" s="68">
        <f>INDEX(tblGemProv[InwonerAantal],MATCH(tblGem[[#This Row],[Plaats]],tblGemProv[Gemeentenaam],0))</f>
        <v>26365</v>
      </c>
      <c r="J3266" s="107">
        <f>tblGem[[#This Row],[Aantal]]/INDEX($N$5:$N$16,MATCH(tblGem[[#This Row],[Prov]],$M$5:$M$16,0))*100000</f>
        <v>0.33978883580092839</v>
      </c>
      <c r="K3266" s="69">
        <f>tblGem[[#This Row],[Aantal]]/tblGem[[#This Row],[Inwoners]]*100000</f>
        <v>26.550350843921869</v>
      </c>
    </row>
    <row r="3267" spans="2:11" x14ac:dyDescent="0.3">
      <c r="B3267" s="63">
        <v>43918</v>
      </c>
      <c r="C3267" s="66" t="s">
        <v>61</v>
      </c>
      <c r="D3267" s="65">
        <v>61.1</v>
      </c>
      <c r="E3267" s="66">
        <v>41</v>
      </c>
      <c r="F3267" s="79">
        <f>tblGem[[#This Row],[Aantal]]-SUMIFS(tblGem[Aantal],tblGem[Datum],tblGem[[#This Row],[Datum]]-1,tblGem[Plaats],tblGem[[#This Row],[Plaats]])</f>
        <v>10</v>
      </c>
      <c r="G3267" s="59" t="str">
        <f>INDEX(tblGemProv[Grootte],MATCH(tblGem[[#This Row],[Plaats]],tblGemProv[Gemeentenaam],0))</f>
        <v>Middelgroot</v>
      </c>
      <c r="H3267" s="59" t="str">
        <f>INDEX(tblGemProv[Provincie],MATCH(tblGem[[#This Row],[Plaats]],tblGemProv[Gemeentenaam],0))</f>
        <v>Zuid-Holland</v>
      </c>
      <c r="I3267" s="68">
        <f>INDEX(tblGemProv[InwonerAantal],MATCH(tblGem[[#This Row],[Plaats]],tblGemProv[Gemeentenaam],0))</f>
        <v>66854</v>
      </c>
      <c r="J3267" s="107">
        <f>tblGem[[#This Row],[Aantal]]/INDEX($N$5:$N$16,MATCH(tblGem[[#This Row],[Prov]],$M$5:$M$16,0))*100000</f>
        <v>1.1245169376935336</v>
      </c>
      <c r="K3267" s="69">
        <f>tblGem[[#This Row],[Aantal]]/tblGem[[#This Row],[Inwoners]]*100000</f>
        <v>61.327669249409162</v>
      </c>
    </row>
    <row r="3268" spans="2:11" x14ac:dyDescent="0.3">
      <c r="B3268" s="63">
        <v>43918</v>
      </c>
      <c r="C3268" s="66" t="s">
        <v>62</v>
      </c>
      <c r="D3268" s="65">
        <v>52.8</v>
      </c>
      <c r="E3268" s="66">
        <v>19</v>
      </c>
      <c r="F3268" s="79">
        <f>tblGem[[#This Row],[Aantal]]-SUMIFS(tblGem[Aantal],tblGem[Datum],tblGem[[#This Row],[Datum]]-1,tblGem[Plaats],tblGem[[#This Row],[Plaats]])</f>
        <v>1</v>
      </c>
      <c r="G3268" s="59" t="str">
        <f>INDEX(tblGemProv[Grootte],MATCH(tblGem[[#This Row],[Plaats]],tblGemProv[Gemeentenaam],0))</f>
        <v>Klein</v>
      </c>
      <c r="H3268" s="59" t="str">
        <f>INDEX(tblGemProv[Provincie],MATCH(tblGem[[#This Row],[Plaats]],tblGemProv[Gemeentenaam],0))</f>
        <v>Noord-Holland</v>
      </c>
      <c r="I3268" s="68">
        <f>INDEX(tblGemProv[InwonerAantal],MATCH(tblGem[[#This Row],[Plaats]],tblGemProv[Gemeentenaam],0))</f>
        <v>35608</v>
      </c>
      <c r="J3268" s="107">
        <f>tblGem[[#This Row],[Aantal]]/INDEX($N$5:$N$16,MATCH(tblGem[[#This Row],[Prov]],$M$5:$M$16,0))*100000</f>
        <v>0.67109779590291263</v>
      </c>
      <c r="K3268" s="69">
        <f>tblGem[[#This Row],[Aantal]]/tblGem[[#This Row],[Inwoners]]*100000</f>
        <v>53.358795776230068</v>
      </c>
    </row>
    <row r="3269" spans="2:11" x14ac:dyDescent="0.3">
      <c r="B3269" s="63">
        <v>43918</v>
      </c>
      <c r="C3269" s="66" t="s">
        <v>63</v>
      </c>
      <c r="D3269" s="65">
        <v>56.7</v>
      </c>
      <c r="E3269" s="66">
        <v>20</v>
      </c>
      <c r="F3269" s="79">
        <f>tblGem[[#This Row],[Aantal]]-SUMIFS(tblGem[Aantal],tblGem[Datum],tblGem[[#This Row],[Datum]]-1,tblGem[Plaats],tblGem[[#This Row],[Plaats]])</f>
        <v>3</v>
      </c>
      <c r="G3269" s="59" t="str">
        <f>INDEX(tblGemProv[Grootte],MATCH(tblGem[[#This Row],[Plaats]],tblGemProv[Gemeentenaam],0))</f>
        <v>Klein</v>
      </c>
      <c r="H3269" s="59" t="str">
        <f>INDEX(tblGemProv[Provincie],MATCH(tblGem[[#This Row],[Plaats]],tblGemProv[Gemeentenaam],0))</f>
        <v>Drenthe</v>
      </c>
      <c r="I3269" s="68">
        <f>INDEX(tblGemProv[InwonerAantal],MATCH(tblGem[[#This Row],[Plaats]],tblGemProv[Gemeentenaam],0))</f>
        <v>35299</v>
      </c>
      <c r="J3269" s="107">
        <f>tblGem[[#This Row],[Aantal]]/INDEX($N$5:$N$16,MATCH(tblGem[[#This Row],[Prov]],$M$5:$M$16,0))*100000</f>
        <v>4.0642145905303799</v>
      </c>
      <c r="K3269" s="69">
        <f>tblGem[[#This Row],[Aantal]]/tblGem[[#This Row],[Inwoners]]*100000</f>
        <v>56.658828862007425</v>
      </c>
    </row>
    <row r="3270" spans="2:11" x14ac:dyDescent="0.3">
      <c r="B3270" s="63">
        <v>43918</v>
      </c>
      <c r="C3270" s="66" t="s">
        <v>64</v>
      </c>
      <c r="D3270" s="65">
        <v>198.4</v>
      </c>
      <c r="E3270" s="66">
        <v>42</v>
      </c>
      <c r="F3270" s="79">
        <f>tblGem[[#This Row],[Aantal]]-SUMIFS(tblGem[Aantal],tblGem[Datum],tblGem[[#This Row],[Datum]]-1,tblGem[Plaats],tblGem[[#This Row],[Plaats]])</f>
        <v>0</v>
      </c>
      <c r="G3270" s="59" t="str">
        <f>INDEX(tblGemProv[Grootte],MATCH(tblGem[[#This Row],[Plaats]],tblGemProv[Gemeentenaam],0))</f>
        <v>Klein</v>
      </c>
      <c r="H3270" s="59" t="str">
        <f>INDEX(tblGemProv[Provincie],MATCH(tblGem[[#This Row],[Plaats]],tblGemProv[Gemeentenaam],0))</f>
        <v>Noord-Brabant</v>
      </c>
      <c r="I3270" s="68">
        <f>INDEX(tblGemProv[InwonerAantal],MATCH(tblGem[[#This Row],[Plaats]],tblGemProv[Gemeentenaam],0))</f>
        <v>20336</v>
      </c>
      <c r="J3270" s="107">
        <f>tblGem[[#This Row],[Aantal]]/INDEX($N$5:$N$16,MATCH(tblGem[[#This Row],[Prov]],$M$5:$M$16,0))*100000</f>
        <v>1.6612044681653895</v>
      </c>
      <c r="K3270" s="69">
        <f>tblGem[[#This Row],[Aantal]]/tblGem[[#This Row],[Inwoners]]*100000</f>
        <v>206.53029110936271</v>
      </c>
    </row>
    <row r="3271" spans="2:11" x14ac:dyDescent="0.3">
      <c r="B3271" s="63">
        <v>43918</v>
      </c>
      <c r="C3271" s="66" t="s">
        <v>65</v>
      </c>
      <c r="D3271" s="65">
        <v>39.799999999999997</v>
      </c>
      <c r="E3271" s="66">
        <v>10</v>
      </c>
      <c r="F3271" s="79">
        <f>tblGem[[#This Row],[Aantal]]-SUMIFS(tblGem[Aantal],tblGem[Datum],tblGem[[#This Row],[Datum]]-1,tblGem[Plaats],tblGem[[#This Row],[Plaats]])</f>
        <v>2</v>
      </c>
      <c r="G3271" s="59" t="str">
        <f>INDEX(tblGemProv[Grootte],MATCH(tblGem[[#This Row],[Plaats]],tblGemProv[Gemeentenaam],0))</f>
        <v>Klein</v>
      </c>
      <c r="H3271" s="59" t="str">
        <f>INDEX(tblGemProv[Provincie],MATCH(tblGem[[#This Row],[Plaats]],tblGemProv[Gemeentenaam],0))</f>
        <v>Noord-Brabant</v>
      </c>
      <c r="I3271" s="68">
        <f>INDEX(tblGemProv[InwonerAantal],MATCH(tblGem[[#This Row],[Plaats]],tblGemProv[Gemeentenaam],0))</f>
        <v>24911</v>
      </c>
      <c r="J3271" s="107">
        <f>tblGem[[#This Row],[Aantal]]/INDEX($N$5:$N$16,MATCH(tblGem[[#This Row],[Prov]],$M$5:$M$16,0))*100000</f>
        <v>0.3955248733727118</v>
      </c>
      <c r="K3271" s="69">
        <f>tblGem[[#This Row],[Aantal]]/tblGem[[#This Row],[Inwoners]]*100000</f>
        <v>40.142908755168399</v>
      </c>
    </row>
    <row r="3272" spans="2:11" x14ac:dyDescent="0.3">
      <c r="B3272" s="63">
        <v>43918</v>
      </c>
      <c r="C3272" s="66" t="s">
        <v>66</v>
      </c>
      <c r="D3272" s="65">
        <v>55.3</v>
      </c>
      <c r="E3272" s="66">
        <v>16</v>
      </c>
      <c r="F3272" s="79">
        <f>tblGem[[#This Row],[Aantal]]-SUMIFS(tblGem[Aantal],tblGem[Datum],tblGem[[#This Row],[Datum]]-1,tblGem[Plaats],tblGem[[#This Row],[Plaats]])</f>
        <v>2</v>
      </c>
      <c r="G3272" s="59" t="str">
        <f>INDEX(tblGemProv[Grootte],MATCH(tblGem[[#This Row],[Plaats]],tblGemProv[Gemeentenaam],0))</f>
        <v>Klein</v>
      </c>
      <c r="H3272" s="59" t="str">
        <f>INDEX(tblGemProv[Provincie],MATCH(tblGem[[#This Row],[Plaats]],tblGemProv[Gemeentenaam],0))</f>
        <v>Gelderland</v>
      </c>
      <c r="I3272" s="68">
        <f>INDEX(tblGemProv[InwonerAantal],MATCH(tblGem[[#This Row],[Plaats]],tblGemProv[Gemeentenaam],0))</f>
        <v>28195</v>
      </c>
      <c r="J3272" s="107">
        <f>tblGem[[#This Row],[Aantal]]/INDEX($N$5:$N$16,MATCH(tblGem[[#This Row],[Prov]],$M$5:$M$16,0))*100000</f>
        <v>0.7766601961164078</v>
      </c>
      <c r="K3272" s="69">
        <f>tblGem[[#This Row],[Aantal]]/tblGem[[#This Row],[Inwoners]]*100000</f>
        <v>56.74765029260508</v>
      </c>
    </row>
    <row r="3273" spans="2:11" x14ac:dyDescent="0.3">
      <c r="B3273" s="63">
        <v>43918</v>
      </c>
      <c r="C3273" s="66" t="s">
        <v>67</v>
      </c>
      <c r="D3273" s="65">
        <v>52.5</v>
      </c>
      <c r="E3273" s="66">
        <v>15</v>
      </c>
      <c r="F3273" s="79">
        <f>tblGem[[#This Row],[Aantal]]-SUMIFS(tblGem[Aantal],tblGem[Datum],tblGem[[#This Row],[Datum]]-1,tblGem[Plaats],tblGem[[#This Row],[Plaats]])</f>
        <v>1</v>
      </c>
      <c r="G3273" s="59" t="str">
        <f>INDEX(tblGemProv[Grootte],MATCH(tblGem[[#This Row],[Plaats]],tblGemProv[Gemeentenaam],0))</f>
        <v>Klein</v>
      </c>
      <c r="H3273" s="59" t="str">
        <f>INDEX(tblGemProv[Provincie],MATCH(tblGem[[#This Row],[Plaats]],tblGemProv[Gemeentenaam],0))</f>
        <v>Overijssel</v>
      </c>
      <c r="I3273" s="68">
        <f>INDEX(tblGemProv[InwonerAantal],MATCH(tblGem[[#This Row],[Plaats]],tblGemProv[Gemeentenaam],0))</f>
        <v>28242</v>
      </c>
      <c r="J3273" s="107">
        <f>tblGem[[#This Row],[Aantal]]/INDEX($N$5:$N$16,MATCH(tblGem[[#This Row],[Prov]],$M$5:$M$16,0))*100000</f>
        <v>1.3026475878006185</v>
      </c>
      <c r="K3273" s="69">
        <f>tblGem[[#This Row],[Aantal]]/tblGem[[#This Row],[Inwoners]]*100000</f>
        <v>53.112385808370512</v>
      </c>
    </row>
    <row r="3274" spans="2:11" x14ac:dyDescent="0.3">
      <c r="B3274" s="63">
        <v>43918</v>
      </c>
      <c r="C3274" s="66" t="s">
        <v>68</v>
      </c>
      <c r="D3274" s="65">
        <v>5.3</v>
      </c>
      <c r="E3274" s="66">
        <v>1</v>
      </c>
      <c r="F3274" s="79">
        <f>tblGem[[#This Row],[Aantal]]-SUMIFS(tblGem[Aantal],tblGem[Datum],tblGem[[#This Row],[Datum]]-1,tblGem[Plaats],tblGem[[#This Row],[Plaats]])</f>
        <v>0</v>
      </c>
      <c r="G3274" s="59" t="str">
        <f>INDEX(tblGemProv[Grootte],MATCH(tblGem[[#This Row],[Plaats]],tblGemProv[Gemeentenaam],0))</f>
        <v>Klein</v>
      </c>
      <c r="H3274" s="59" t="str">
        <f>INDEX(tblGemProv[Provincie],MATCH(tblGem[[#This Row],[Plaats]],tblGemProv[Gemeentenaam],0))</f>
        <v>Friesland</v>
      </c>
      <c r="I3274" s="68">
        <f>INDEX(tblGemProv[InwonerAantal],MATCH(tblGem[[#This Row],[Plaats]],tblGemProv[Gemeentenaam],0))</f>
        <v>18904</v>
      </c>
      <c r="J3274" s="107">
        <f>tblGem[[#This Row],[Aantal]]/INDEX($N$5:$N$16,MATCH(tblGem[[#This Row],[Prov]],$M$5:$M$16,0))*100000</f>
        <v>0.15449551036046894</v>
      </c>
      <c r="K3274" s="69">
        <f>tblGem[[#This Row],[Aantal]]/tblGem[[#This Row],[Inwoners]]*100000</f>
        <v>5.2898857384680493</v>
      </c>
    </row>
    <row r="3275" spans="2:11" x14ac:dyDescent="0.3">
      <c r="B3275" s="63">
        <v>43918</v>
      </c>
      <c r="C3275" s="66" t="s">
        <v>69</v>
      </c>
      <c r="D3275" s="65">
        <v>90.4</v>
      </c>
      <c r="E3275" s="66">
        <v>39</v>
      </c>
      <c r="F3275" s="79">
        <f>tblGem[[#This Row],[Aantal]]-SUMIFS(tblGem[Aantal],tblGem[Datum],tblGem[[#This Row],[Datum]]-1,tblGem[Plaats],tblGem[[#This Row],[Plaats]])</f>
        <v>3</v>
      </c>
      <c r="G3275" s="59" t="str">
        <f>INDEX(tblGemProv[Grootte],MATCH(tblGem[[#This Row],[Plaats]],tblGemProv[Gemeentenaam],0))</f>
        <v>Klein</v>
      </c>
      <c r="H3275" s="59" t="str">
        <f>INDEX(tblGemProv[Provincie],MATCH(tblGem[[#This Row],[Plaats]],tblGemProv[Gemeentenaam],0))</f>
        <v>Utrecht</v>
      </c>
      <c r="I3275" s="68">
        <f>INDEX(tblGemProv[InwonerAantal],MATCH(tblGem[[#This Row],[Plaats]],tblGemProv[Gemeentenaam],0))</f>
        <v>42846</v>
      </c>
      <c r="J3275" s="107">
        <f>tblGem[[#This Row],[Aantal]]/INDEX($N$5:$N$16,MATCH(tblGem[[#This Row],[Prov]],$M$5:$M$16,0))*100000</f>
        <v>2.931189206008487</v>
      </c>
      <c r="K3275" s="69">
        <f>tblGem[[#This Row],[Aantal]]/tblGem[[#This Row],[Inwoners]]*100000</f>
        <v>91.023666153199827</v>
      </c>
    </row>
    <row r="3276" spans="2:11" x14ac:dyDescent="0.3">
      <c r="B3276" s="63">
        <v>43918</v>
      </c>
      <c r="C3276" s="66" t="s">
        <v>70</v>
      </c>
      <c r="D3276" s="65">
        <v>33</v>
      </c>
      <c r="E3276" s="66">
        <v>17</v>
      </c>
      <c r="F3276" s="79">
        <f>tblGem[[#This Row],[Aantal]]-SUMIFS(tblGem[Aantal],tblGem[Datum],tblGem[[#This Row],[Datum]]-1,tblGem[Plaats],tblGem[[#This Row],[Plaats]])</f>
        <v>5</v>
      </c>
      <c r="G3276" s="59" t="str">
        <f>INDEX(tblGemProv[Grootte],MATCH(tblGem[[#This Row],[Plaats]],tblGemProv[Gemeentenaam],0))</f>
        <v>Middelgroot</v>
      </c>
      <c r="H3276" s="59" t="str">
        <f>INDEX(tblGemProv[Provincie],MATCH(tblGem[[#This Row],[Plaats]],tblGemProv[Gemeentenaam],0))</f>
        <v>Friesland</v>
      </c>
      <c r="I3276" s="68">
        <f>INDEX(tblGemProv[InwonerAantal],MATCH(tblGem[[#This Row],[Plaats]],tblGemProv[Gemeentenaam],0))</f>
        <v>51742</v>
      </c>
      <c r="J3276" s="107">
        <f>tblGem[[#This Row],[Aantal]]/INDEX($N$5:$N$16,MATCH(tblGem[[#This Row],[Prov]],$M$5:$M$16,0))*100000</f>
        <v>2.6264236761279718</v>
      </c>
      <c r="K3276" s="69">
        <f>tblGem[[#This Row],[Aantal]]/tblGem[[#This Row],[Inwoners]]*100000</f>
        <v>32.855320629276022</v>
      </c>
    </row>
    <row r="3277" spans="2:11" x14ac:dyDescent="0.3">
      <c r="B3277" s="63">
        <v>43918</v>
      </c>
      <c r="C3277" s="66" t="s">
        <v>71</v>
      </c>
      <c r="D3277" s="65">
        <v>38.200000000000003</v>
      </c>
      <c r="E3277" s="66">
        <v>17</v>
      </c>
      <c r="F3277" s="79">
        <f>tblGem[[#This Row],[Aantal]]-SUMIFS(tblGem[Aantal],tblGem[Datum],tblGem[[#This Row],[Datum]]-1,tblGem[Plaats],tblGem[[#This Row],[Plaats]])</f>
        <v>0</v>
      </c>
      <c r="G3277" s="59" t="str">
        <f>INDEX(tblGemProv[Grootte],MATCH(tblGem[[#This Row],[Plaats]],tblGemProv[Gemeentenaam],0))</f>
        <v>Klein</v>
      </c>
      <c r="H3277" s="59" t="str">
        <f>INDEX(tblGemProv[Provincie],MATCH(tblGem[[#This Row],[Plaats]],tblGemProv[Gemeentenaam],0))</f>
        <v>Utrecht</v>
      </c>
      <c r="I3277" s="68">
        <f>INDEX(tblGemProv[InwonerAantal],MATCH(tblGem[[#This Row],[Plaats]],tblGemProv[Gemeentenaam],0))</f>
        <v>43620</v>
      </c>
      <c r="J3277" s="107">
        <f>tblGem[[#This Row],[Aantal]]/INDEX($N$5:$N$16,MATCH(tblGem[[#This Row],[Prov]],$M$5:$M$16,0))*100000</f>
        <v>1.2776978590293404</v>
      </c>
      <c r="K3277" s="69">
        <f>tblGem[[#This Row],[Aantal]]/tblGem[[#This Row],[Inwoners]]*100000</f>
        <v>38.972948188904169</v>
      </c>
    </row>
    <row r="3278" spans="2:11" x14ac:dyDescent="0.3">
      <c r="B3278" s="63">
        <v>43918</v>
      </c>
      <c r="C3278" s="66" t="s">
        <v>72</v>
      </c>
      <c r="D3278" s="65">
        <v>28.8</v>
      </c>
      <c r="E3278" s="66">
        <v>7</v>
      </c>
      <c r="F3278" s="79">
        <f>tblGem[[#This Row],[Aantal]]-SUMIFS(tblGem[Aantal],tblGem[Datum],tblGem[[#This Row],[Datum]]-1,tblGem[Plaats],tblGem[[#This Row],[Plaats]])</f>
        <v>4</v>
      </c>
      <c r="G3278" s="59" t="str">
        <f>INDEX(tblGemProv[Grootte],MATCH(tblGem[[#This Row],[Plaats]],tblGemProv[Gemeentenaam],0))</f>
        <v>Klein</v>
      </c>
      <c r="H3278" s="59" t="str">
        <f>INDEX(tblGemProv[Provincie],MATCH(tblGem[[#This Row],[Plaats]],tblGemProv[Gemeentenaam],0))</f>
        <v>Drenthe</v>
      </c>
      <c r="I3278" s="68">
        <f>INDEX(tblGemProv[InwonerAantal],MATCH(tblGem[[#This Row],[Plaats]],tblGemProv[Gemeentenaam],0))</f>
        <v>23917</v>
      </c>
      <c r="J3278" s="107">
        <f>tblGem[[#This Row],[Aantal]]/INDEX($N$5:$N$16,MATCH(tblGem[[#This Row],[Prov]],$M$5:$M$16,0))*100000</f>
        <v>1.4224751066856329</v>
      </c>
      <c r="K3278" s="69">
        <f>tblGem[[#This Row],[Aantal]]/tblGem[[#This Row],[Inwoners]]*100000</f>
        <v>29.267884768156538</v>
      </c>
    </row>
    <row r="3279" spans="2:11" x14ac:dyDescent="0.3">
      <c r="B3279" s="63">
        <v>43918</v>
      </c>
      <c r="C3279" s="66" t="s">
        <v>73</v>
      </c>
      <c r="D3279" s="65">
        <v>28</v>
      </c>
      <c r="E3279" s="66">
        <v>29</v>
      </c>
      <c r="F3279" s="79">
        <f>tblGem[[#This Row],[Aantal]]-SUMIFS(tblGem[Aantal],tblGem[Datum],tblGem[[#This Row],[Datum]]-1,tblGem[Plaats],tblGem[[#This Row],[Plaats]])</f>
        <v>2</v>
      </c>
      <c r="G3279" s="59" t="str">
        <f>INDEX(tblGemProv[Grootte],MATCH(tblGem[[#This Row],[Plaats]],tblGemProv[Gemeentenaam],0))</f>
        <v>Groot</v>
      </c>
      <c r="H3279" s="59" t="str">
        <f>INDEX(tblGemProv[Provincie],MATCH(tblGem[[#This Row],[Plaats]],tblGemProv[Gemeentenaam],0))</f>
        <v>Zuid-Holland</v>
      </c>
      <c r="I3279" s="68">
        <f>INDEX(tblGemProv[InwonerAantal],MATCH(tblGem[[#This Row],[Plaats]],tblGemProv[Gemeentenaam],0))</f>
        <v>102253</v>
      </c>
      <c r="J3279" s="107">
        <f>tblGem[[#This Row],[Aantal]]/INDEX($N$5:$N$16,MATCH(tblGem[[#This Row],[Prov]],$M$5:$M$16,0))*100000</f>
        <v>0.7953900291003041</v>
      </c>
      <c r="K3279" s="69">
        <f>tblGem[[#This Row],[Aantal]]/tblGem[[#This Row],[Inwoners]]*100000</f>
        <v>28.361026082364333</v>
      </c>
    </row>
    <row r="3280" spans="2:11" x14ac:dyDescent="0.3">
      <c r="B3280" s="63">
        <v>43918</v>
      </c>
      <c r="C3280" s="66" t="s">
        <v>74</v>
      </c>
      <c r="D3280" s="65">
        <v>28.4</v>
      </c>
      <c r="E3280" s="66">
        <v>7</v>
      </c>
      <c r="F3280" s="79">
        <f>tblGem[[#This Row],[Aantal]]-SUMIFS(tblGem[Aantal],tblGem[Datum],tblGem[[#This Row],[Datum]]-1,tblGem[Plaats],tblGem[[#This Row],[Plaats]])</f>
        <v>3</v>
      </c>
      <c r="G3280" s="59" t="str">
        <f>INDEX(tblGemProv[Grootte],MATCH(tblGem[[#This Row],[Plaats]],tblGemProv[Gemeentenaam],0))</f>
        <v>Klein</v>
      </c>
      <c r="H3280" s="59" t="str">
        <f>INDEX(tblGemProv[Provincie],MATCH(tblGem[[#This Row],[Plaats]],tblGemProv[Gemeentenaam],0))</f>
        <v>Groningen</v>
      </c>
      <c r="I3280" s="68">
        <f>INDEX(tblGemProv[InwonerAantal],MATCH(tblGem[[#This Row],[Plaats]],tblGemProv[Gemeentenaam],0))</f>
        <v>24864</v>
      </c>
      <c r="J3280" s="107">
        <f>tblGem[[#This Row],[Aantal]]/INDEX($N$5:$N$16,MATCH(tblGem[[#This Row],[Prov]],$M$5:$M$16,0))*100000</f>
        <v>1.2008035090909404</v>
      </c>
      <c r="K3280" s="69">
        <f>tblGem[[#This Row],[Aantal]]/tblGem[[#This Row],[Inwoners]]*100000</f>
        <v>28.153153153153152</v>
      </c>
    </row>
    <row r="3281" spans="2:11" x14ac:dyDescent="0.3">
      <c r="B3281" s="63">
        <v>43918</v>
      </c>
      <c r="C3281" s="66" t="s">
        <v>75</v>
      </c>
      <c r="D3281" s="65">
        <v>16</v>
      </c>
      <c r="E3281" s="66">
        <v>9</v>
      </c>
      <c r="F3281" s="79">
        <f>tblGem[[#This Row],[Aantal]]-SUMIFS(tblGem[Aantal],tblGem[Datum],tblGem[[#This Row],[Datum]]-1,tblGem[Plaats],tblGem[[#This Row],[Plaats]])</f>
        <v>0</v>
      </c>
      <c r="G3281" s="59" t="str">
        <f>INDEX(tblGemProv[Grootte],MATCH(tblGem[[#This Row],[Plaats]],tblGemProv[Gemeentenaam],0))</f>
        <v>Middelgroot</v>
      </c>
      <c r="H3281" s="59" t="str">
        <f>INDEX(tblGemProv[Provincie],MATCH(tblGem[[#This Row],[Plaats]],tblGemProv[Gemeentenaam],0))</f>
        <v>Noord-Holland</v>
      </c>
      <c r="I3281" s="68">
        <f>INDEX(tblGemProv[InwonerAantal],MATCH(tblGem[[#This Row],[Plaats]],tblGemProv[Gemeentenaam],0))</f>
        <v>55760</v>
      </c>
      <c r="J3281" s="107">
        <f>tblGem[[#This Row],[Aantal]]/INDEX($N$5:$N$16,MATCH(tblGem[[#This Row],[Prov]],$M$5:$M$16,0))*100000</f>
        <v>0.31788842963822178</v>
      </c>
      <c r="K3281" s="69">
        <f>tblGem[[#This Row],[Aantal]]/tblGem[[#This Row],[Inwoners]]*100000</f>
        <v>16.140602582496413</v>
      </c>
    </row>
    <row r="3282" spans="2:11" x14ac:dyDescent="0.3">
      <c r="B3282" s="63">
        <v>43918</v>
      </c>
      <c r="C3282" s="66" t="s">
        <v>76</v>
      </c>
      <c r="D3282" s="65">
        <v>141.69999999999999</v>
      </c>
      <c r="E3282" s="66">
        <v>46</v>
      </c>
      <c r="F3282" s="79">
        <f>tblGem[[#This Row],[Aantal]]-SUMIFS(tblGem[Aantal],tblGem[Datum],tblGem[[#This Row],[Datum]]-1,tblGem[Plaats],tblGem[[#This Row],[Plaats]])</f>
        <v>4</v>
      </c>
      <c r="G3282" s="59" t="str">
        <f>INDEX(tblGemProv[Grootte],MATCH(tblGem[[#This Row],[Plaats]],tblGemProv[Gemeentenaam],0))</f>
        <v>Klein</v>
      </c>
      <c r="H3282" s="59" t="str">
        <f>INDEX(tblGemProv[Provincie],MATCH(tblGem[[#This Row],[Plaats]],tblGemProv[Gemeentenaam],0))</f>
        <v>Noord-Brabant</v>
      </c>
      <c r="I3282" s="68">
        <f>INDEX(tblGemProv[InwonerAantal],MATCH(tblGem[[#This Row],[Plaats]],tblGemProv[Gemeentenaam],0))</f>
        <v>32137</v>
      </c>
      <c r="J3282" s="107">
        <f>tblGem[[#This Row],[Aantal]]/INDEX($N$5:$N$16,MATCH(tblGem[[#This Row],[Prov]],$M$5:$M$16,0))*100000</f>
        <v>1.8194144175144742</v>
      </c>
      <c r="K3282" s="69">
        <f>tblGem[[#This Row],[Aantal]]/tblGem[[#This Row],[Inwoners]]*100000</f>
        <v>143.13719388866414</v>
      </c>
    </row>
    <row r="3283" spans="2:11" x14ac:dyDescent="0.3">
      <c r="B3283" s="63">
        <v>43918</v>
      </c>
      <c r="C3283" s="66" t="s">
        <v>77</v>
      </c>
      <c r="D3283" s="65">
        <v>44.7</v>
      </c>
      <c r="E3283" s="66">
        <v>45</v>
      </c>
      <c r="F3283" s="79">
        <f>tblGem[[#This Row],[Aantal]]-SUMIFS(tblGem[Aantal],tblGem[Datum],tblGem[[#This Row],[Datum]]-1,tblGem[Plaats],tblGem[[#This Row],[Plaats]])</f>
        <v>12</v>
      </c>
      <c r="G3283" s="59" t="str">
        <f>INDEX(tblGemProv[Grootte],MATCH(tblGem[[#This Row],[Plaats]],tblGemProv[Gemeentenaam],0))</f>
        <v>Middelgroot</v>
      </c>
      <c r="H3283" s="59" t="str">
        <f>INDEX(tblGemProv[Provincie],MATCH(tblGem[[#This Row],[Plaats]],tblGemProv[Gemeentenaam],0))</f>
        <v>Overijssel</v>
      </c>
      <c r="I3283" s="68">
        <f>INDEX(tblGemProv[InwonerAantal],MATCH(tblGem[[#This Row],[Plaats]],tblGemProv[Gemeentenaam],0))</f>
        <v>99653</v>
      </c>
      <c r="J3283" s="107">
        <f>tblGem[[#This Row],[Aantal]]/INDEX($N$5:$N$16,MATCH(tblGem[[#This Row],[Prov]],$M$5:$M$16,0))*100000</f>
        <v>3.9079427634018553</v>
      </c>
      <c r="K3283" s="69">
        <f>tblGem[[#This Row],[Aantal]]/tblGem[[#This Row],[Inwoners]]*100000</f>
        <v>45.156693727233502</v>
      </c>
    </row>
    <row r="3284" spans="2:11" x14ac:dyDescent="0.3">
      <c r="B3284" s="63">
        <v>43918</v>
      </c>
      <c r="C3284" s="66" t="s">
        <v>78</v>
      </c>
      <c r="D3284" s="65">
        <v>22.7</v>
      </c>
      <c r="E3284" s="66">
        <v>7</v>
      </c>
      <c r="F3284" s="79">
        <f>tblGem[[#This Row],[Aantal]]-SUMIFS(tblGem[Aantal],tblGem[Datum],tblGem[[#This Row],[Datum]]-1,tblGem[Plaats],tblGem[[#This Row],[Plaats]])</f>
        <v>0</v>
      </c>
      <c r="G3284" s="59" t="str">
        <f>INDEX(tblGemProv[Grootte],MATCH(tblGem[[#This Row],[Plaats]],tblGemProv[Gemeentenaam],0))</f>
        <v>Klein</v>
      </c>
      <c r="H3284" s="59" t="str">
        <f>INDEX(tblGemProv[Provincie],MATCH(tblGem[[#This Row],[Plaats]],tblGemProv[Gemeentenaam],0))</f>
        <v>Noord-Holland</v>
      </c>
      <c r="I3284" s="68">
        <f>INDEX(tblGemProv[InwonerAantal],MATCH(tblGem[[#This Row],[Plaats]],tblGemProv[Gemeentenaam],0))</f>
        <v>28121</v>
      </c>
      <c r="J3284" s="107">
        <f>tblGem[[#This Row],[Aantal]]/INDEX($N$5:$N$16,MATCH(tblGem[[#This Row],[Prov]],$M$5:$M$16,0))*100000</f>
        <v>0.24724655638528362</v>
      </c>
      <c r="K3284" s="69">
        <f>tblGem[[#This Row],[Aantal]]/tblGem[[#This Row],[Inwoners]]*100000</f>
        <v>24.892429145478467</v>
      </c>
    </row>
    <row r="3285" spans="2:11" x14ac:dyDescent="0.3">
      <c r="B3285" s="63">
        <v>43918</v>
      </c>
      <c r="C3285" s="66" t="s">
        <v>79</v>
      </c>
      <c r="D3285" s="65">
        <v>113.3</v>
      </c>
      <c r="E3285" s="66">
        <v>30</v>
      </c>
      <c r="F3285" s="79">
        <f>tblGem[[#This Row],[Aantal]]-SUMIFS(tblGem[Aantal],tblGem[Datum],tblGem[[#This Row],[Datum]]-1,tblGem[Plaats],tblGem[[#This Row],[Plaats]])</f>
        <v>2</v>
      </c>
      <c r="G3285" s="59" t="str">
        <f>INDEX(tblGemProv[Grootte],MATCH(tblGem[[#This Row],[Plaats]],tblGemProv[Gemeentenaam],0))</f>
        <v>Klein</v>
      </c>
      <c r="H3285" s="59" t="str">
        <f>INDEX(tblGemProv[Provincie],MATCH(tblGem[[#This Row],[Plaats]],tblGemProv[Gemeentenaam],0))</f>
        <v>Overijssel</v>
      </c>
      <c r="I3285" s="68">
        <f>INDEX(tblGemProv[InwonerAantal],MATCH(tblGem[[#This Row],[Plaats]],tblGemProv[Gemeentenaam],0))</f>
        <v>26291</v>
      </c>
      <c r="J3285" s="107">
        <f>tblGem[[#This Row],[Aantal]]/INDEX($N$5:$N$16,MATCH(tblGem[[#This Row],[Prov]],$M$5:$M$16,0))*100000</f>
        <v>2.605295175601237</v>
      </c>
      <c r="K3285" s="69">
        <f>tblGem[[#This Row],[Aantal]]/tblGem[[#This Row],[Inwoners]]*100000</f>
        <v>114.10748925487809</v>
      </c>
    </row>
    <row r="3286" spans="2:11" x14ac:dyDescent="0.3">
      <c r="B3286" s="63">
        <v>43918</v>
      </c>
      <c r="C3286" s="66" t="s">
        <v>80</v>
      </c>
      <c r="D3286" s="65">
        <v>54.2</v>
      </c>
      <c r="E3286" s="66">
        <v>6</v>
      </c>
      <c r="F3286" s="79">
        <f>tblGem[[#This Row],[Aantal]]-SUMIFS(tblGem[Aantal],tblGem[Datum],tblGem[[#This Row],[Datum]]-1,tblGem[Plaats],tblGem[[#This Row],[Plaats]])</f>
        <v>0</v>
      </c>
      <c r="G3286" s="59" t="str">
        <f>INDEX(tblGemProv[Grootte],MATCH(tblGem[[#This Row],[Plaats]],tblGemProv[Gemeentenaam],0))</f>
        <v>Klein</v>
      </c>
      <c r="H3286" s="59" t="str">
        <f>INDEX(tblGemProv[Provincie],MATCH(tblGem[[#This Row],[Plaats]],tblGemProv[Gemeentenaam],0))</f>
        <v>Gelderland</v>
      </c>
      <c r="I3286" s="68">
        <f>INDEX(tblGemProv[InwonerAantal],MATCH(tblGem[[#This Row],[Plaats]],tblGemProv[Gemeentenaam],0))</f>
        <v>11328</v>
      </c>
      <c r="J3286" s="107">
        <f>tblGem[[#This Row],[Aantal]]/INDEX($N$5:$N$16,MATCH(tblGem[[#This Row],[Prov]],$M$5:$M$16,0))*100000</f>
        <v>0.29124757354365294</v>
      </c>
      <c r="K3286" s="69">
        <f>tblGem[[#This Row],[Aantal]]/tblGem[[#This Row],[Inwoners]]*100000</f>
        <v>52.966101694915253</v>
      </c>
    </row>
    <row r="3287" spans="2:11" x14ac:dyDescent="0.3">
      <c r="B3287" s="63">
        <v>43918</v>
      </c>
      <c r="C3287" s="66" t="s">
        <v>81</v>
      </c>
      <c r="D3287" s="65">
        <v>31</v>
      </c>
      <c r="E3287" s="66">
        <v>18</v>
      </c>
      <c r="F3287" s="79">
        <f>tblGem[[#This Row],[Aantal]]-SUMIFS(tblGem[Aantal],tblGem[Datum],tblGem[[#This Row],[Datum]]-1,tblGem[Plaats],tblGem[[#This Row],[Plaats]])</f>
        <v>1</v>
      </c>
      <c r="G3287" s="59" t="str">
        <f>INDEX(tblGemProv[Grootte],MATCH(tblGem[[#This Row],[Plaats]],tblGemProv[Gemeentenaam],0))</f>
        <v>Middelgroot</v>
      </c>
      <c r="H3287" s="59" t="str">
        <f>INDEX(tblGemProv[Provincie],MATCH(tblGem[[#This Row],[Plaats]],tblGemProv[Gemeentenaam],0))</f>
        <v>Gelderland</v>
      </c>
      <c r="I3287" s="68">
        <f>INDEX(tblGemProv[InwonerAantal],MATCH(tblGem[[#This Row],[Plaats]],tblGemProv[Gemeentenaam],0))</f>
        <v>57382</v>
      </c>
      <c r="J3287" s="107">
        <f>tblGem[[#This Row],[Aantal]]/INDEX($N$5:$N$16,MATCH(tblGem[[#This Row],[Prov]],$M$5:$M$16,0))*100000</f>
        <v>0.87374272063095881</v>
      </c>
      <c r="K3287" s="69">
        <f>tblGem[[#This Row],[Aantal]]/tblGem[[#This Row],[Inwoners]]*100000</f>
        <v>31.368721898853298</v>
      </c>
    </row>
    <row r="3288" spans="2:11" x14ac:dyDescent="0.3">
      <c r="B3288" s="63">
        <v>43918</v>
      </c>
      <c r="C3288" s="66" t="s">
        <v>82</v>
      </c>
      <c r="D3288" s="65">
        <v>45.8</v>
      </c>
      <c r="E3288" s="66">
        <v>12</v>
      </c>
      <c r="F3288" s="79">
        <f>tblGem[[#This Row],[Aantal]]-SUMIFS(tblGem[Aantal],tblGem[Datum],tblGem[[#This Row],[Datum]]-1,tblGem[Plaats],tblGem[[#This Row],[Plaats]])</f>
        <v>2</v>
      </c>
      <c r="G3288" s="59" t="str">
        <f>INDEX(tblGemProv[Grootte],MATCH(tblGem[[#This Row],[Plaats]],tblGemProv[Gemeentenaam],0))</f>
        <v>Klein</v>
      </c>
      <c r="H3288" s="59" t="str">
        <f>INDEX(tblGemProv[Provincie],MATCH(tblGem[[#This Row],[Plaats]],tblGemProv[Gemeentenaam],0))</f>
        <v>Noord-Brabant</v>
      </c>
      <c r="I3288" s="68">
        <f>INDEX(tblGemProv[InwonerAantal],MATCH(tblGem[[#This Row],[Plaats]],tblGemProv[Gemeentenaam],0))</f>
        <v>25777</v>
      </c>
      <c r="J3288" s="107">
        <f>tblGem[[#This Row],[Aantal]]/INDEX($N$5:$N$16,MATCH(tblGem[[#This Row],[Prov]],$M$5:$M$16,0))*100000</f>
        <v>0.47462984804725411</v>
      </c>
      <c r="K3288" s="69">
        <f>tblGem[[#This Row],[Aantal]]/tblGem[[#This Row],[Inwoners]]*100000</f>
        <v>46.553128758195292</v>
      </c>
    </row>
    <row r="3289" spans="2:11" x14ac:dyDescent="0.3">
      <c r="B3289" s="63">
        <v>43918</v>
      </c>
      <c r="C3289" s="66" t="s">
        <v>83</v>
      </c>
      <c r="D3289" s="65">
        <v>30.2</v>
      </c>
      <c r="E3289" s="66">
        <v>36</v>
      </c>
      <c r="F3289" s="79">
        <f>tblGem[[#This Row],[Aantal]]-SUMIFS(tblGem[Aantal],tblGem[Datum],tblGem[[#This Row],[Datum]]-1,tblGem[Plaats],tblGem[[#This Row],[Plaats]])</f>
        <v>4</v>
      </c>
      <c r="G3289" s="59" t="str">
        <f>INDEX(tblGemProv[Grootte],MATCH(tblGem[[#This Row],[Plaats]],tblGemProv[Gemeentenaam],0))</f>
        <v>Groot</v>
      </c>
      <c r="H3289" s="59" t="str">
        <f>INDEX(tblGemProv[Provincie],MATCH(tblGem[[#This Row],[Plaats]],tblGemProv[Gemeentenaam],0))</f>
        <v>Zuid-Holland</v>
      </c>
      <c r="I3289" s="68">
        <f>INDEX(tblGemProv[InwonerAantal],MATCH(tblGem[[#This Row],[Plaats]],tblGemProv[Gemeentenaam],0))</f>
        <v>118426</v>
      </c>
      <c r="J3289" s="107">
        <f>tblGem[[#This Row],[Aantal]]/INDEX($N$5:$N$16,MATCH(tblGem[[#This Row],[Prov]],$M$5:$M$16,0))*100000</f>
        <v>0.98738072577968794</v>
      </c>
      <c r="K3289" s="69">
        <f>tblGem[[#This Row],[Aantal]]/tblGem[[#This Row],[Inwoners]]*100000</f>
        <v>30.398730008612976</v>
      </c>
    </row>
    <row r="3290" spans="2:11" x14ac:dyDescent="0.3">
      <c r="B3290" s="63">
        <v>43918</v>
      </c>
      <c r="C3290" s="66" t="s">
        <v>84</v>
      </c>
      <c r="D3290" s="65">
        <v>25.4</v>
      </c>
      <c r="E3290" s="66">
        <v>5</v>
      </c>
      <c r="F3290" s="79">
        <f>tblGem[[#This Row],[Aantal]]-SUMIFS(tblGem[Aantal],tblGem[Datum],tblGem[[#This Row],[Datum]]-1,tblGem[Plaats],tblGem[[#This Row],[Plaats]])</f>
        <v>1</v>
      </c>
      <c r="G3290" s="59" t="str">
        <f>INDEX(tblGemProv[Grootte],MATCH(tblGem[[#This Row],[Plaats]],tblGemProv[Gemeentenaam],0))</f>
        <v>Klein</v>
      </c>
      <c r="H3290" s="59" t="str">
        <f>INDEX(tblGemProv[Provincie],MATCH(tblGem[[#This Row],[Plaats]],tblGemProv[Gemeentenaam],0))</f>
        <v>Noord-Holland</v>
      </c>
      <c r="I3290" s="68">
        <f>INDEX(tblGemProv[InwonerAantal],MATCH(tblGem[[#This Row],[Plaats]],tblGemProv[Gemeentenaam],0))</f>
        <v>19440</v>
      </c>
      <c r="J3290" s="107">
        <f>tblGem[[#This Row],[Aantal]]/INDEX($N$5:$N$16,MATCH(tblGem[[#This Row],[Prov]],$M$5:$M$16,0))*100000</f>
        <v>0.17660468313234542</v>
      </c>
      <c r="K3290" s="69">
        <f>tblGem[[#This Row],[Aantal]]/tblGem[[#This Row],[Inwoners]]*100000</f>
        <v>25.720164609053501</v>
      </c>
    </row>
    <row r="3291" spans="2:11" x14ac:dyDescent="0.3">
      <c r="B3291" s="63">
        <v>43918</v>
      </c>
      <c r="C3291" s="66" t="s">
        <v>85</v>
      </c>
      <c r="D3291" s="65">
        <v>95.3</v>
      </c>
      <c r="E3291" s="66">
        <v>26</v>
      </c>
      <c r="F3291" s="79">
        <f>tblGem[[#This Row],[Aantal]]-SUMIFS(tblGem[Aantal],tblGem[Datum],tblGem[[#This Row],[Datum]]-1,tblGem[Plaats],tblGem[[#This Row],[Plaats]])</f>
        <v>2</v>
      </c>
      <c r="G3291" s="59" t="str">
        <f>INDEX(tblGemProv[Grootte],MATCH(tblGem[[#This Row],[Plaats]],tblGemProv[Gemeentenaam],0))</f>
        <v>Klein</v>
      </c>
      <c r="H3291" s="59" t="str">
        <f>INDEX(tblGemProv[Provincie],MATCH(tblGem[[#This Row],[Plaats]],tblGemProv[Gemeentenaam],0))</f>
        <v>Noord-Brabant</v>
      </c>
      <c r="I3291" s="68">
        <f>INDEX(tblGemProv[InwonerAantal],MATCH(tblGem[[#This Row],[Plaats]],tblGemProv[Gemeentenaam],0))</f>
        <v>27063</v>
      </c>
      <c r="J3291" s="107">
        <f>tblGem[[#This Row],[Aantal]]/INDEX($N$5:$N$16,MATCH(tblGem[[#This Row],[Prov]],$M$5:$M$16,0))*100000</f>
        <v>1.0283646707690506</v>
      </c>
      <c r="K3291" s="69">
        <f>tblGem[[#This Row],[Aantal]]/tblGem[[#This Row],[Inwoners]]*100000</f>
        <v>96.07212799763515</v>
      </c>
    </row>
    <row r="3292" spans="2:11" x14ac:dyDescent="0.3">
      <c r="B3292" s="63">
        <v>43918</v>
      </c>
      <c r="C3292" s="66" t="s">
        <v>86</v>
      </c>
      <c r="D3292" s="65">
        <v>26.5</v>
      </c>
      <c r="E3292" s="66">
        <v>11</v>
      </c>
      <c r="F3292" s="79">
        <f>tblGem[[#This Row],[Aantal]]-SUMIFS(tblGem[Aantal],tblGem[Datum],tblGem[[#This Row],[Datum]]-1,tblGem[Plaats],tblGem[[#This Row],[Plaats]])</f>
        <v>0</v>
      </c>
      <c r="G3292" s="59" t="str">
        <f>INDEX(tblGemProv[Grootte],MATCH(tblGem[[#This Row],[Plaats]],tblGemProv[Gemeentenaam],0))</f>
        <v>Klein</v>
      </c>
      <c r="H3292" s="59" t="str">
        <f>INDEX(tblGemProv[Provincie],MATCH(tblGem[[#This Row],[Plaats]],tblGemProv[Gemeentenaam],0))</f>
        <v>Flevoland</v>
      </c>
      <c r="I3292" s="68">
        <f>INDEX(tblGemProv[InwonerAantal],MATCH(tblGem[[#This Row],[Plaats]],tblGemProv[Gemeentenaam],0))</f>
        <v>40735</v>
      </c>
      <c r="J3292" s="107">
        <f>tblGem[[#This Row],[Aantal]]/INDEX($N$5:$N$16,MATCH(tblGem[[#This Row],[Prov]],$M$5:$M$16,0))*100000</f>
        <v>2.6720431413510823</v>
      </c>
      <c r="K3292" s="69">
        <f>tblGem[[#This Row],[Aantal]]/tblGem[[#This Row],[Inwoners]]*100000</f>
        <v>27.003805081625138</v>
      </c>
    </row>
    <row r="3293" spans="2:11" x14ac:dyDescent="0.3">
      <c r="B3293" s="63">
        <v>43918</v>
      </c>
      <c r="C3293" s="66" t="s">
        <v>87</v>
      </c>
      <c r="D3293" s="65">
        <v>68.7</v>
      </c>
      <c r="E3293" s="66">
        <v>13</v>
      </c>
      <c r="F3293" s="79">
        <f>tblGem[[#This Row],[Aantal]]-SUMIFS(tblGem[Aantal],tblGem[Datum],tblGem[[#This Row],[Datum]]-1,tblGem[Plaats],tblGem[[#This Row],[Plaats]])</f>
        <v>2</v>
      </c>
      <c r="G3293" s="59" t="str">
        <f>INDEX(tblGemProv[Grootte],MATCH(tblGem[[#This Row],[Plaats]],tblGemProv[Gemeentenaam],0))</f>
        <v>Klein</v>
      </c>
      <c r="H3293" s="59" t="str">
        <f>INDEX(tblGemProv[Provincie],MATCH(tblGem[[#This Row],[Plaats]],tblGemProv[Gemeentenaam],0))</f>
        <v>Gelderland</v>
      </c>
      <c r="I3293" s="68">
        <f>INDEX(tblGemProv[InwonerAantal],MATCH(tblGem[[#This Row],[Plaats]],tblGemProv[Gemeentenaam],0))</f>
        <v>18701</v>
      </c>
      <c r="J3293" s="107">
        <f>tblGem[[#This Row],[Aantal]]/INDEX($N$5:$N$16,MATCH(tblGem[[#This Row],[Prov]],$M$5:$M$16,0))*100000</f>
        <v>0.63103640934458127</v>
      </c>
      <c r="K3293" s="69">
        <f>tblGem[[#This Row],[Aantal]]/tblGem[[#This Row],[Inwoners]]*100000</f>
        <v>69.514999197903862</v>
      </c>
    </row>
    <row r="3294" spans="2:11" x14ac:dyDescent="0.3">
      <c r="B3294" s="63">
        <v>43918</v>
      </c>
      <c r="C3294" s="66" t="s">
        <v>88</v>
      </c>
      <c r="D3294" s="65">
        <v>23.9</v>
      </c>
      <c r="E3294" s="66">
        <v>6</v>
      </c>
      <c r="F3294" s="79">
        <f>tblGem[[#This Row],[Aantal]]-SUMIFS(tblGem[Aantal],tblGem[Datum],tblGem[[#This Row],[Datum]]-1,tblGem[Plaats],tblGem[[#This Row],[Plaats]])</f>
        <v>2</v>
      </c>
      <c r="G3294" s="59" t="str">
        <f>INDEX(tblGemProv[Grootte],MATCH(tblGem[[#This Row],[Plaats]],tblGemProv[Gemeentenaam],0))</f>
        <v>Klein</v>
      </c>
      <c r="H3294" s="59" t="str">
        <f>INDEX(tblGemProv[Provincie],MATCH(tblGem[[#This Row],[Plaats]],tblGemProv[Gemeentenaam],0))</f>
        <v>Gelderland</v>
      </c>
      <c r="I3294" s="68">
        <f>INDEX(tblGemProv[InwonerAantal],MATCH(tblGem[[#This Row],[Plaats]],tblGemProv[Gemeentenaam],0))</f>
        <v>25438</v>
      </c>
      <c r="J3294" s="107">
        <f>tblGem[[#This Row],[Aantal]]/INDEX($N$5:$N$16,MATCH(tblGem[[#This Row],[Prov]],$M$5:$M$16,0))*100000</f>
        <v>0.29124757354365294</v>
      </c>
      <c r="K3294" s="69">
        <f>tblGem[[#This Row],[Aantal]]/tblGem[[#This Row],[Inwoners]]*100000</f>
        <v>23.586759965406085</v>
      </c>
    </row>
    <row r="3295" spans="2:11" x14ac:dyDescent="0.3">
      <c r="B3295" s="63">
        <v>43918</v>
      </c>
      <c r="C3295" s="66" t="s">
        <v>89</v>
      </c>
      <c r="D3295" s="65">
        <v>88.6</v>
      </c>
      <c r="E3295" s="66">
        <v>28</v>
      </c>
      <c r="F3295" s="79">
        <f>tblGem[[#This Row],[Aantal]]-SUMIFS(tblGem[Aantal],tblGem[Datum],tblGem[[#This Row],[Datum]]-1,tblGem[Plaats],tblGem[[#This Row],[Plaats]])</f>
        <v>3</v>
      </c>
      <c r="G3295" s="59" t="str">
        <f>INDEX(tblGemProv[Grootte],MATCH(tblGem[[#This Row],[Plaats]],tblGemProv[Gemeentenaam],0))</f>
        <v>Klein</v>
      </c>
      <c r="H3295" s="59" t="str">
        <f>INDEX(tblGemProv[Provincie],MATCH(tblGem[[#This Row],[Plaats]],tblGemProv[Gemeentenaam],0))</f>
        <v>Limburg</v>
      </c>
      <c r="I3295" s="68">
        <f>INDEX(tblGemProv[InwonerAantal],MATCH(tblGem[[#This Row],[Plaats]],tblGemProv[Gemeentenaam],0))</f>
        <v>31751</v>
      </c>
      <c r="J3295" s="107">
        <f>tblGem[[#This Row],[Aantal]]/INDEX($N$5:$N$16,MATCH(tblGem[[#This Row],[Prov]],$M$5:$M$16,0))*100000</f>
        <v>2.5062701508595615</v>
      </c>
      <c r="K3295" s="69">
        <f>tblGem[[#This Row],[Aantal]]/tblGem[[#This Row],[Inwoners]]*100000</f>
        <v>88.186198859878431</v>
      </c>
    </row>
    <row r="3296" spans="2:11" x14ac:dyDescent="0.3">
      <c r="B3296" s="63">
        <v>43918</v>
      </c>
      <c r="C3296" s="66" t="s">
        <v>90</v>
      </c>
      <c r="D3296" s="65">
        <v>38.700000000000003</v>
      </c>
      <c r="E3296" s="66">
        <v>14</v>
      </c>
      <c r="F3296" s="79">
        <f>tblGem[[#This Row],[Aantal]]-SUMIFS(tblGem[Aantal],tblGem[Datum],tblGem[[#This Row],[Datum]]-1,tblGem[Plaats],tblGem[[#This Row],[Plaats]])</f>
        <v>0</v>
      </c>
      <c r="G3296" s="59" t="str">
        <f>INDEX(tblGemProv[Grootte],MATCH(tblGem[[#This Row],[Plaats]],tblGemProv[Gemeentenaam],0))</f>
        <v>Klein</v>
      </c>
      <c r="H3296" s="59" t="str">
        <f>INDEX(tblGemProv[Provincie],MATCH(tblGem[[#This Row],[Plaats]],tblGemProv[Gemeentenaam],0))</f>
        <v>Noord-Holland</v>
      </c>
      <c r="I3296" s="68">
        <f>INDEX(tblGemProv[InwonerAantal],MATCH(tblGem[[#This Row],[Plaats]],tblGemProv[Gemeentenaam],0))</f>
        <v>35953</v>
      </c>
      <c r="J3296" s="107">
        <f>tblGem[[#This Row],[Aantal]]/INDEX($N$5:$N$16,MATCH(tblGem[[#This Row],[Prov]],$M$5:$M$16,0))*100000</f>
        <v>0.49449311277056723</v>
      </c>
      <c r="K3296" s="69">
        <f>tblGem[[#This Row],[Aantal]]/tblGem[[#This Row],[Inwoners]]*100000</f>
        <v>38.939726865630128</v>
      </c>
    </row>
    <row r="3297" spans="2:11" x14ac:dyDescent="0.3">
      <c r="B3297" s="63">
        <v>43918</v>
      </c>
      <c r="C3297" s="66" t="s">
        <v>91</v>
      </c>
      <c r="D3297" s="65">
        <v>39.299999999999997</v>
      </c>
      <c r="E3297" s="66">
        <v>46</v>
      </c>
      <c r="F3297" s="79">
        <f>tblGem[[#This Row],[Aantal]]-SUMIFS(tblGem[Aantal],tblGem[Datum],tblGem[[#This Row],[Datum]]-1,tblGem[Plaats],tblGem[[#This Row],[Plaats]])</f>
        <v>9</v>
      </c>
      <c r="G3297" s="59" t="str">
        <f>INDEX(tblGemProv[Grootte],MATCH(tblGem[[#This Row],[Plaats]],tblGemProv[Gemeentenaam],0))</f>
        <v>Groot</v>
      </c>
      <c r="H3297" s="59" t="str">
        <f>INDEX(tblGemProv[Provincie],MATCH(tblGem[[#This Row],[Plaats]],tblGemProv[Gemeentenaam],0))</f>
        <v>Gelderland</v>
      </c>
      <c r="I3297" s="68">
        <f>INDEX(tblGemProv[InwonerAantal],MATCH(tblGem[[#This Row],[Plaats]],tblGemProv[Gemeentenaam],0))</f>
        <v>114682</v>
      </c>
      <c r="J3297" s="107">
        <f>tblGem[[#This Row],[Aantal]]/INDEX($N$5:$N$16,MATCH(tblGem[[#This Row],[Prov]],$M$5:$M$16,0))*100000</f>
        <v>2.2328980638346723</v>
      </c>
      <c r="K3297" s="69">
        <f>tblGem[[#This Row],[Aantal]]/tblGem[[#This Row],[Inwoners]]*100000</f>
        <v>40.11091540084756</v>
      </c>
    </row>
    <row r="3298" spans="2:11" x14ac:dyDescent="0.3">
      <c r="B3298" s="63">
        <v>43918</v>
      </c>
      <c r="C3298" s="66" t="s">
        <v>92</v>
      </c>
      <c r="D3298" s="65">
        <v>10.8</v>
      </c>
      <c r="E3298" s="66">
        <v>1</v>
      </c>
      <c r="F3298" s="79">
        <f>tblGem[[#This Row],[Aantal]]-SUMIFS(tblGem[Aantal],tblGem[Datum],tblGem[[#This Row],[Datum]]-1,tblGem[Plaats],tblGem[[#This Row],[Plaats]])</f>
        <v>0</v>
      </c>
      <c r="G3298" s="59" t="str">
        <f>INDEX(tblGemProv[Grootte],MATCH(tblGem[[#This Row],[Plaats]],tblGemProv[Gemeentenaam],0))</f>
        <v>Klein</v>
      </c>
      <c r="H3298" s="59" t="str">
        <f>INDEX(tblGemProv[Provincie],MATCH(tblGem[[#This Row],[Plaats]],tblGemProv[Gemeentenaam],0))</f>
        <v>Utrecht</v>
      </c>
      <c r="I3298" s="68">
        <f>INDEX(tblGemProv[InwonerAantal],MATCH(tblGem[[#This Row],[Plaats]],tblGemProv[Gemeentenaam],0))</f>
        <v>9112</v>
      </c>
      <c r="J3298" s="107">
        <f>tblGem[[#This Row],[Aantal]]/INDEX($N$5:$N$16,MATCH(tblGem[[#This Row],[Prov]],$M$5:$M$16,0))*100000</f>
        <v>7.5158697589961201E-2</v>
      </c>
      <c r="K3298" s="69">
        <f>tblGem[[#This Row],[Aantal]]/tblGem[[#This Row],[Inwoners]]*100000</f>
        <v>10.974539069359087</v>
      </c>
    </row>
    <row r="3299" spans="2:11" x14ac:dyDescent="0.3">
      <c r="B3299" s="63">
        <v>43918</v>
      </c>
      <c r="C3299" s="66" t="s">
        <v>93</v>
      </c>
      <c r="D3299" s="65">
        <v>88</v>
      </c>
      <c r="E3299" s="66">
        <v>17</v>
      </c>
      <c r="F3299" s="79">
        <f>tblGem[[#This Row],[Aantal]]-SUMIFS(tblGem[Aantal],tblGem[Datum],tblGem[[#This Row],[Datum]]-1,tblGem[Plaats],tblGem[[#This Row],[Plaats]])</f>
        <v>2</v>
      </c>
      <c r="G3299" s="59" t="str">
        <f>INDEX(tblGemProv[Grootte],MATCH(tblGem[[#This Row],[Plaats]],tblGemProv[Gemeentenaam],0))</f>
        <v>Klein</v>
      </c>
      <c r="H3299" s="59" t="str">
        <f>INDEX(tblGemProv[Provincie],MATCH(tblGem[[#This Row],[Plaats]],tblGemProv[Gemeentenaam],0))</f>
        <v>Noord-Brabant</v>
      </c>
      <c r="I3299" s="68">
        <f>INDEX(tblGemProv[InwonerAantal],MATCH(tblGem[[#This Row],[Plaats]],tblGemProv[Gemeentenaam],0))</f>
        <v>18778</v>
      </c>
      <c r="J3299" s="107">
        <f>tblGem[[#This Row],[Aantal]]/INDEX($N$5:$N$16,MATCH(tblGem[[#This Row],[Prov]],$M$5:$M$16,0))*100000</f>
        <v>0.67239228473361001</v>
      </c>
      <c r="K3299" s="69">
        <f>tblGem[[#This Row],[Aantal]]/tblGem[[#This Row],[Inwoners]]*100000</f>
        <v>90.531473000319522</v>
      </c>
    </row>
    <row r="3300" spans="2:11" x14ac:dyDescent="0.3">
      <c r="B3300" s="63">
        <v>43918</v>
      </c>
      <c r="C3300" s="66" t="s">
        <v>94</v>
      </c>
      <c r="D3300" s="65">
        <v>167</v>
      </c>
      <c r="E3300" s="66">
        <v>43</v>
      </c>
      <c r="F3300" s="79">
        <f>tblGem[[#This Row],[Aantal]]-SUMIFS(tblGem[Aantal],tblGem[Datum],tblGem[[#This Row],[Datum]]-1,tblGem[Plaats],tblGem[[#This Row],[Plaats]])</f>
        <v>11</v>
      </c>
      <c r="G3300" s="59" t="str">
        <f>INDEX(tblGemProv[Grootte],MATCH(tblGem[[#This Row],[Plaats]],tblGemProv[Gemeentenaam],0))</f>
        <v>Klein</v>
      </c>
      <c r="H3300" s="59" t="str">
        <f>INDEX(tblGemProv[Provincie],MATCH(tblGem[[#This Row],[Plaats]],tblGemProv[Gemeentenaam],0))</f>
        <v>Limburg</v>
      </c>
      <c r="I3300" s="68">
        <f>INDEX(tblGemProv[InwonerAantal],MATCH(tblGem[[#This Row],[Plaats]],tblGemProv[Gemeentenaam],0))</f>
        <v>25566</v>
      </c>
      <c r="J3300" s="107">
        <f>tblGem[[#This Row],[Aantal]]/INDEX($N$5:$N$16,MATCH(tblGem[[#This Row],[Prov]],$M$5:$M$16,0))*100000</f>
        <v>3.8489148745343265</v>
      </c>
      <c r="K3300" s="69">
        <f>tblGem[[#This Row],[Aantal]]/tblGem[[#This Row],[Inwoners]]*100000</f>
        <v>168.19213017288587</v>
      </c>
    </row>
    <row r="3301" spans="2:11" x14ac:dyDescent="0.3">
      <c r="B3301" s="63">
        <v>43918</v>
      </c>
      <c r="C3301" s="66" t="s">
        <v>95</v>
      </c>
      <c r="D3301" s="65">
        <v>54.6</v>
      </c>
      <c r="E3301" s="66">
        <v>128</v>
      </c>
      <c r="F3301" s="79">
        <f>tblGem[[#This Row],[Aantal]]-SUMIFS(tblGem[Aantal],tblGem[Datum],tblGem[[#This Row],[Datum]]-1,tblGem[Plaats],tblGem[[#This Row],[Plaats]])</f>
        <v>15</v>
      </c>
      <c r="G3301" s="59" t="str">
        <f>INDEX(tblGemProv[Grootte],MATCH(tblGem[[#This Row],[Plaats]],tblGemProv[Gemeentenaam],0))</f>
        <v>Groot</v>
      </c>
      <c r="H3301" s="59" t="str">
        <f>INDEX(tblGemProv[Provincie],MATCH(tblGem[[#This Row],[Plaats]],tblGemProv[Gemeentenaam],0))</f>
        <v>Noord-Brabant</v>
      </c>
      <c r="I3301" s="68">
        <f>INDEX(tblGemProv[InwonerAantal],MATCH(tblGem[[#This Row],[Plaats]],tblGemProv[Gemeentenaam],0))</f>
        <v>229126</v>
      </c>
      <c r="J3301" s="107">
        <f>tblGem[[#This Row],[Aantal]]/INDEX($N$5:$N$16,MATCH(tblGem[[#This Row],[Prov]],$M$5:$M$16,0))*100000</f>
        <v>5.0627183791707111</v>
      </c>
      <c r="K3301" s="69">
        <f>tblGem[[#This Row],[Aantal]]/tblGem[[#This Row],[Inwoners]]*100000</f>
        <v>55.864458856698938</v>
      </c>
    </row>
    <row r="3302" spans="2:11" x14ac:dyDescent="0.3">
      <c r="B3302" s="63">
        <v>43918</v>
      </c>
      <c r="C3302" s="66" t="s">
        <v>96</v>
      </c>
      <c r="D3302" s="65">
        <v>47.5</v>
      </c>
      <c r="E3302" s="66">
        <v>11</v>
      </c>
      <c r="F3302" s="79">
        <f>tblGem[[#This Row],[Aantal]]-SUMIFS(tblGem[Aantal],tblGem[Datum],tblGem[[#This Row],[Datum]]-1,tblGem[Plaats],tblGem[[#This Row],[Plaats]])</f>
        <v>2</v>
      </c>
      <c r="G3302" s="59" t="str">
        <f>INDEX(tblGemProv[Grootte],MATCH(tblGem[[#This Row],[Plaats]],tblGemProv[Gemeentenaam],0))</f>
        <v>Klein</v>
      </c>
      <c r="H3302" s="59" t="str">
        <f>INDEX(tblGemProv[Provincie],MATCH(tblGem[[#This Row],[Plaats]],tblGemProv[Gemeentenaam],0))</f>
        <v>Gelderland</v>
      </c>
      <c r="I3302" s="68">
        <f>INDEX(tblGemProv[InwonerAantal],MATCH(tblGem[[#This Row],[Plaats]],tblGemProv[Gemeentenaam],0))</f>
        <v>23107</v>
      </c>
      <c r="J3302" s="107">
        <f>tblGem[[#This Row],[Aantal]]/INDEX($N$5:$N$16,MATCH(tblGem[[#This Row],[Prov]],$M$5:$M$16,0))*100000</f>
        <v>0.53395388483003037</v>
      </c>
      <c r="K3302" s="69">
        <f>tblGem[[#This Row],[Aantal]]/tblGem[[#This Row],[Inwoners]]*100000</f>
        <v>47.604621976024582</v>
      </c>
    </row>
    <row r="3303" spans="2:11" x14ac:dyDescent="0.3">
      <c r="B3303" s="63">
        <v>43918</v>
      </c>
      <c r="C3303" s="66" t="s">
        <v>97</v>
      </c>
      <c r="D3303" s="65">
        <v>11.2</v>
      </c>
      <c r="E3303" s="66">
        <v>12</v>
      </c>
      <c r="F3303" s="79">
        <f>tblGem[[#This Row],[Aantal]]-SUMIFS(tblGem[Aantal],tblGem[Datum],tblGem[[#This Row],[Datum]]-1,tblGem[Plaats],tblGem[[#This Row],[Plaats]])</f>
        <v>2</v>
      </c>
      <c r="G3303" s="59" t="str">
        <f>INDEX(tblGemProv[Grootte],MATCH(tblGem[[#This Row],[Plaats]],tblGemProv[Gemeentenaam],0))</f>
        <v>Groot</v>
      </c>
      <c r="H3303" s="59" t="str">
        <f>INDEX(tblGemProv[Provincie],MATCH(tblGem[[#This Row],[Plaats]],tblGemProv[Gemeentenaam],0))</f>
        <v>Drenthe</v>
      </c>
      <c r="I3303" s="68">
        <f>INDEX(tblGemProv[InwonerAantal],MATCH(tblGem[[#This Row],[Plaats]],tblGemProv[Gemeentenaam],0))</f>
        <v>107192</v>
      </c>
      <c r="J3303" s="107">
        <f>tblGem[[#This Row],[Aantal]]/INDEX($N$5:$N$16,MATCH(tblGem[[#This Row],[Prov]],$M$5:$M$16,0))*100000</f>
        <v>2.4385287543182281</v>
      </c>
      <c r="K3303" s="69">
        <f>tblGem[[#This Row],[Aantal]]/tblGem[[#This Row],[Inwoners]]*100000</f>
        <v>11.194865288454363</v>
      </c>
    </row>
    <row r="3304" spans="2:11" x14ac:dyDescent="0.3">
      <c r="B3304" s="63">
        <v>43918</v>
      </c>
      <c r="C3304" s="66" t="s">
        <v>98</v>
      </c>
      <c r="D3304" s="65">
        <v>91.4</v>
      </c>
      <c r="E3304" s="66">
        <v>17</v>
      </c>
      <c r="F3304" s="79">
        <f>tblGem[[#This Row],[Aantal]]-SUMIFS(tblGem[Aantal],tblGem[Datum],tblGem[[#This Row],[Datum]]-1,tblGem[Plaats],tblGem[[#This Row],[Plaats]])</f>
        <v>0</v>
      </c>
      <c r="G3304" s="59" t="str">
        <f>INDEX(tblGemProv[Grootte],MATCH(tblGem[[#This Row],[Plaats]],tblGemProv[Gemeentenaam],0))</f>
        <v>Klein</v>
      </c>
      <c r="H3304" s="59" t="str">
        <f>INDEX(tblGemProv[Provincie],MATCH(tblGem[[#This Row],[Plaats]],tblGemProv[Gemeentenaam],0))</f>
        <v>Noord-Holland</v>
      </c>
      <c r="I3304" s="68">
        <f>INDEX(tblGemProv[InwonerAantal],MATCH(tblGem[[#This Row],[Plaats]],tblGemProv[Gemeentenaam],0))</f>
        <v>18476</v>
      </c>
      <c r="J3304" s="107">
        <f>tblGem[[#This Row],[Aantal]]/INDEX($N$5:$N$16,MATCH(tblGem[[#This Row],[Prov]],$M$5:$M$16,0))*100000</f>
        <v>0.60045592264997449</v>
      </c>
      <c r="K3304" s="69">
        <f>tblGem[[#This Row],[Aantal]]/tblGem[[#This Row],[Inwoners]]*100000</f>
        <v>92.011257848019056</v>
      </c>
    </row>
    <row r="3305" spans="2:11" x14ac:dyDescent="0.3">
      <c r="B3305" s="63">
        <v>43918</v>
      </c>
      <c r="C3305" s="66" t="s">
        <v>99</v>
      </c>
      <c r="D3305" s="65">
        <v>30.7</v>
      </c>
      <c r="E3305" s="66">
        <v>49</v>
      </c>
      <c r="F3305" s="79">
        <f>tblGem[[#This Row],[Aantal]]-SUMIFS(tblGem[Aantal],tblGem[Datum],tblGem[[#This Row],[Datum]]-1,tblGem[Plaats],tblGem[[#This Row],[Plaats]])</f>
        <v>4</v>
      </c>
      <c r="G3305" s="59" t="str">
        <f>INDEX(tblGemProv[Grootte],MATCH(tblGem[[#This Row],[Plaats]],tblGemProv[Gemeentenaam],0))</f>
        <v>Groot</v>
      </c>
      <c r="H3305" s="59" t="str">
        <f>INDEX(tblGemProv[Provincie],MATCH(tblGem[[#This Row],[Plaats]],tblGemProv[Gemeentenaam],0))</f>
        <v>Overijssel</v>
      </c>
      <c r="I3305" s="68">
        <f>INDEX(tblGemProv[InwonerAantal],MATCH(tblGem[[#This Row],[Plaats]],tblGemProv[Gemeentenaam],0))</f>
        <v>158261</v>
      </c>
      <c r="J3305" s="107">
        <f>tblGem[[#This Row],[Aantal]]/INDEX($N$5:$N$16,MATCH(tblGem[[#This Row],[Prov]],$M$5:$M$16,0))*100000</f>
        <v>4.2553154534820203</v>
      </c>
      <c r="K3305" s="69">
        <f>tblGem[[#This Row],[Aantal]]/tblGem[[#This Row],[Inwoners]]*100000</f>
        <v>30.96151294380801</v>
      </c>
    </row>
    <row r="3306" spans="2:11" x14ac:dyDescent="0.3">
      <c r="B3306" s="63">
        <v>43918</v>
      </c>
      <c r="C3306" s="66" t="s">
        <v>100</v>
      </c>
      <c r="D3306" s="65">
        <v>60.3</v>
      </c>
      <c r="E3306" s="66">
        <v>20</v>
      </c>
      <c r="F3306" s="79">
        <f>tblGem[[#This Row],[Aantal]]-SUMIFS(tblGem[Aantal],tblGem[Datum],tblGem[[#This Row],[Datum]]-1,tblGem[Plaats],tblGem[[#This Row],[Plaats]])</f>
        <v>2</v>
      </c>
      <c r="G3306" s="59" t="str">
        <f>INDEX(tblGemProv[Grootte],MATCH(tblGem[[#This Row],[Plaats]],tblGemProv[Gemeentenaam],0))</f>
        <v>Klein</v>
      </c>
      <c r="H3306" s="59" t="str">
        <f>INDEX(tblGemProv[Provincie],MATCH(tblGem[[#This Row],[Plaats]],tblGemProv[Gemeentenaam],0))</f>
        <v>Gelderland</v>
      </c>
      <c r="I3306" s="68">
        <f>INDEX(tblGemProv[InwonerAantal],MATCH(tblGem[[#This Row],[Plaats]],tblGemProv[Gemeentenaam],0))</f>
        <v>32863</v>
      </c>
      <c r="J3306" s="107">
        <f>tblGem[[#This Row],[Aantal]]/INDEX($N$5:$N$16,MATCH(tblGem[[#This Row],[Prov]],$M$5:$M$16,0))*100000</f>
        <v>0.97082524514550972</v>
      </c>
      <c r="K3306" s="69">
        <f>tblGem[[#This Row],[Aantal]]/tblGem[[#This Row],[Inwoners]]*100000</f>
        <v>60.858716489669227</v>
      </c>
    </row>
    <row r="3307" spans="2:11" x14ac:dyDescent="0.3">
      <c r="B3307" s="63">
        <v>43918</v>
      </c>
      <c r="C3307" s="66" t="s">
        <v>101</v>
      </c>
      <c r="D3307" s="65">
        <v>70.400000000000006</v>
      </c>
      <c r="E3307" s="66">
        <v>19</v>
      </c>
      <c r="F3307" s="79">
        <f>tblGem[[#This Row],[Aantal]]-SUMIFS(tblGem[Aantal],tblGem[Datum],tblGem[[#This Row],[Datum]]-1,tblGem[Plaats],tblGem[[#This Row],[Plaats]])</f>
        <v>1</v>
      </c>
      <c r="G3307" s="59" t="str">
        <f>INDEX(tblGemProv[Grootte],MATCH(tblGem[[#This Row],[Plaats]],tblGemProv[Gemeentenaam],0))</f>
        <v>Klein</v>
      </c>
      <c r="H3307" s="59" t="str">
        <f>INDEX(tblGemProv[Provincie],MATCH(tblGem[[#This Row],[Plaats]],tblGemProv[Gemeentenaam],0))</f>
        <v>Gelderland</v>
      </c>
      <c r="I3307" s="68">
        <f>INDEX(tblGemProv[InwonerAantal],MATCH(tblGem[[#This Row],[Plaats]],tblGemProv[Gemeentenaam],0))</f>
        <v>26793</v>
      </c>
      <c r="J3307" s="107">
        <f>tblGem[[#This Row],[Aantal]]/INDEX($N$5:$N$16,MATCH(tblGem[[#This Row],[Prov]],$M$5:$M$16,0))*100000</f>
        <v>0.92228398288823421</v>
      </c>
      <c r="K3307" s="69">
        <f>tblGem[[#This Row],[Aantal]]/tblGem[[#This Row],[Inwoners]]*100000</f>
        <v>70.91404471317135</v>
      </c>
    </row>
    <row r="3308" spans="2:11" x14ac:dyDescent="0.3">
      <c r="B3308" s="63">
        <v>43918</v>
      </c>
      <c r="C3308" s="66" t="s">
        <v>102</v>
      </c>
      <c r="D3308" s="65">
        <v>113.9</v>
      </c>
      <c r="E3308" s="66">
        <v>50</v>
      </c>
      <c r="F3308" s="79">
        <f>tblGem[[#This Row],[Aantal]]-SUMIFS(tblGem[Aantal],tblGem[Datum],tblGem[[#This Row],[Datum]]-1,tblGem[Plaats],tblGem[[#This Row],[Plaats]])</f>
        <v>10</v>
      </c>
      <c r="G3308" s="59" t="str">
        <f>INDEX(tblGemProv[Grootte],MATCH(tblGem[[#This Row],[Plaats]],tblGemProv[Gemeentenaam],0))</f>
        <v>Klein</v>
      </c>
      <c r="H3308" s="59" t="str">
        <f>INDEX(tblGemProv[Provincie],MATCH(tblGem[[#This Row],[Plaats]],tblGemProv[Gemeentenaam],0))</f>
        <v>Noord-Brabant</v>
      </c>
      <c r="I3308" s="68">
        <f>INDEX(tblGemProv[InwonerAantal],MATCH(tblGem[[#This Row],[Plaats]],tblGemProv[Gemeentenaam],0))</f>
        <v>43532</v>
      </c>
      <c r="J3308" s="107">
        <f>tblGem[[#This Row],[Aantal]]/INDEX($N$5:$N$16,MATCH(tblGem[[#This Row],[Prov]],$M$5:$M$16,0))*100000</f>
        <v>1.9776243668635591</v>
      </c>
      <c r="K3308" s="69">
        <f>tblGem[[#This Row],[Aantal]]/tblGem[[#This Row],[Inwoners]]*100000</f>
        <v>114.85803546816135</v>
      </c>
    </row>
    <row r="3309" spans="2:11" x14ac:dyDescent="0.3">
      <c r="B3309" s="63">
        <v>43918</v>
      </c>
      <c r="C3309" s="66" t="s">
        <v>103</v>
      </c>
      <c r="D3309" s="65">
        <v>55.7</v>
      </c>
      <c r="E3309" s="66">
        <v>12</v>
      </c>
      <c r="F3309" s="79">
        <f>tblGem[[#This Row],[Aantal]]-SUMIFS(tblGem[Aantal],tblGem[Datum],tblGem[[#This Row],[Datum]]-1,tblGem[Plaats],tblGem[[#This Row],[Plaats]])</f>
        <v>1</v>
      </c>
      <c r="G3309" s="59" t="str">
        <f>INDEX(tblGemProv[Grootte],MATCH(tblGem[[#This Row],[Plaats]],tblGemProv[Gemeentenaam],0))</f>
        <v>Klein</v>
      </c>
      <c r="H3309" s="59" t="str">
        <f>INDEX(tblGemProv[Provincie],MATCH(tblGem[[#This Row],[Plaats]],tblGemProv[Gemeentenaam],0))</f>
        <v>Noord-Brabant</v>
      </c>
      <c r="I3309" s="68">
        <f>INDEX(tblGemProv[InwonerAantal],MATCH(tblGem[[#This Row],[Plaats]],tblGemProv[Gemeentenaam],0))</f>
        <v>21517</v>
      </c>
      <c r="J3309" s="107">
        <f>tblGem[[#This Row],[Aantal]]/INDEX($N$5:$N$16,MATCH(tblGem[[#This Row],[Prov]],$M$5:$M$16,0))*100000</f>
        <v>0.47462984804725411</v>
      </c>
      <c r="K3309" s="69">
        <f>tblGem[[#This Row],[Aantal]]/tblGem[[#This Row],[Inwoners]]*100000</f>
        <v>55.769856392619786</v>
      </c>
    </row>
    <row r="3310" spans="2:11" x14ac:dyDescent="0.3">
      <c r="B3310" s="63">
        <v>43918</v>
      </c>
      <c r="C3310" s="66" t="s">
        <v>104</v>
      </c>
      <c r="D3310" s="65">
        <v>55.4</v>
      </c>
      <c r="E3310" s="66">
        <v>22</v>
      </c>
      <c r="F3310" s="79">
        <f>tblGem[[#This Row],[Aantal]]-SUMIFS(tblGem[Aantal],tblGem[Datum],tblGem[[#This Row],[Datum]]-1,tblGem[Plaats],tblGem[[#This Row],[Plaats]])</f>
        <v>2</v>
      </c>
      <c r="G3310" s="59" t="str">
        <f>INDEX(tblGemProv[Grootte],MATCH(tblGem[[#This Row],[Plaats]],tblGemProv[Gemeentenaam],0))</f>
        <v>Klein</v>
      </c>
      <c r="H3310" s="59" t="str">
        <f>INDEX(tblGemProv[Provincie],MATCH(tblGem[[#This Row],[Plaats]],tblGemProv[Gemeentenaam],0))</f>
        <v>Noord-Brabant</v>
      </c>
      <c r="I3310" s="68">
        <f>INDEX(tblGemProv[InwonerAantal],MATCH(tblGem[[#This Row],[Plaats]],tblGemProv[Gemeentenaam],0))</f>
        <v>39252</v>
      </c>
      <c r="J3310" s="107">
        <f>tblGem[[#This Row],[Aantal]]/INDEX($N$5:$N$16,MATCH(tblGem[[#This Row],[Prov]],$M$5:$M$16,0))*100000</f>
        <v>0.87015472141996597</v>
      </c>
      <c r="K3310" s="69">
        <f>tblGem[[#This Row],[Aantal]]/tblGem[[#This Row],[Inwoners]]*100000</f>
        <v>56.048099459900129</v>
      </c>
    </row>
    <row r="3311" spans="2:11" x14ac:dyDescent="0.3">
      <c r="B3311" s="63">
        <v>43918</v>
      </c>
      <c r="C3311" s="66" t="s">
        <v>105</v>
      </c>
      <c r="D3311" s="65">
        <v>266.89999999999998</v>
      </c>
      <c r="E3311" s="66">
        <v>82</v>
      </c>
      <c r="F3311" s="79">
        <f>tblGem[[#This Row],[Aantal]]-SUMIFS(tblGem[Aantal],tblGem[Datum],tblGem[[#This Row],[Datum]]-1,tblGem[Plaats],tblGem[[#This Row],[Plaats]])</f>
        <v>6</v>
      </c>
      <c r="G3311" s="59" t="str">
        <f>INDEX(tblGemProv[Grootte],MATCH(tblGem[[#This Row],[Plaats]],tblGemProv[Gemeentenaam],0))</f>
        <v>Klein</v>
      </c>
      <c r="H3311" s="59" t="str">
        <f>INDEX(tblGemProv[Provincie],MATCH(tblGem[[#This Row],[Plaats]],tblGemProv[Gemeentenaam],0))</f>
        <v>Noord-Brabant</v>
      </c>
      <c r="I3311" s="68">
        <f>INDEX(tblGemProv[InwonerAantal],MATCH(tblGem[[#This Row],[Plaats]],tblGemProv[Gemeentenaam],0))</f>
        <v>30340</v>
      </c>
      <c r="J3311" s="107">
        <f>tblGem[[#This Row],[Aantal]]/INDEX($N$5:$N$16,MATCH(tblGem[[#This Row],[Prov]],$M$5:$M$16,0))*100000</f>
        <v>3.2433039616562369</v>
      </c>
      <c r="K3311" s="69">
        <f>tblGem[[#This Row],[Aantal]]/tblGem[[#This Row],[Inwoners]]*100000</f>
        <v>270.27027027027026</v>
      </c>
    </row>
    <row r="3312" spans="2:11" x14ac:dyDescent="0.3">
      <c r="B3312" s="63">
        <v>43918</v>
      </c>
      <c r="C3312" s="66" t="s">
        <v>106</v>
      </c>
      <c r="D3312" s="65">
        <v>82.7</v>
      </c>
      <c r="E3312" s="66">
        <v>14</v>
      </c>
      <c r="F3312" s="79">
        <f>tblGem[[#This Row],[Aantal]]-SUMIFS(tblGem[Aantal],tblGem[Datum],tblGem[[#This Row],[Datum]]-1,tblGem[Plaats],tblGem[[#This Row],[Plaats]])</f>
        <v>5</v>
      </c>
      <c r="G3312" s="59" t="str">
        <f>INDEX(tblGemProv[Grootte],MATCH(tblGem[[#This Row],[Plaats]],tblGemProv[Gemeentenaam],0))</f>
        <v>Klein</v>
      </c>
      <c r="H3312" s="59" t="str">
        <f>INDEX(tblGemProv[Provincie],MATCH(tblGem[[#This Row],[Plaats]],tblGemProv[Gemeentenaam],0))</f>
        <v>Limburg</v>
      </c>
      <c r="I3312" s="68">
        <f>INDEX(tblGemProv[InwonerAantal],MATCH(tblGem[[#This Row],[Plaats]],tblGemProv[Gemeentenaam],0))</f>
        <v>17052</v>
      </c>
      <c r="J3312" s="107">
        <f>tblGem[[#This Row],[Aantal]]/INDEX($N$5:$N$16,MATCH(tblGem[[#This Row],[Prov]],$M$5:$M$16,0))*100000</f>
        <v>1.2531350754297808</v>
      </c>
      <c r="K3312" s="69">
        <f>tblGem[[#This Row],[Aantal]]/tblGem[[#This Row],[Inwoners]]*100000</f>
        <v>82.101806239737272</v>
      </c>
    </row>
    <row r="3313" spans="2:11" x14ac:dyDescent="0.3">
      <c r="B3313" s="63">
        <v>43918</v>
      </c>
      <c r="C3313" s="66" t="s">
        <v>107</v>
      </c>
      <c r="D3313" s="65">
        <v>94.6</v>
      </c>
      <c r="E3313" s="66">
        <v>25</v>
      </c>
      <c r="F3313" s="79">
        <f>tblGem[[#This Row],[Aantal]]-SUMIFS(tblGem[Aantal],tblGem[Datum],tblGem[[#This Row],[Datum]]-1,tblGem[Plaats],tblGem[[#This Row],[Plaats]])</f>
        <v>3</v>
      </c>
      <c r="G3313" s="59" t="str">
        <f>INDEX(tblGemProv[Grootte],MATCH(tblGem[[#This Row],[Plaats]],tblGemProv[Gemeentenaam],0))</f>
        <v>Klein</v>
      </c>
      <c r="H3313" s="59" t="str">
        <f>INDEX(tblGemProv[Provincie],MATCH(tblGem[[#This Row],[Plaats]],tblGemProv[Gemeentenaam],0))</f>
        <v>Noord-Brabant</v>
      </c>
      <c r="I3313" s="68">
        <f>INDEX(tblGemProv[InwonerAantal],MATCH(tblGem[[#This Row],[Plaats]],tblGemProv[Gemeentenaam],0))</f>
        <v>26313</v>
      </c>
      <c r="J3313" s="107">
        <f>tblGem[[#This Row],[Aantal]]/INDEX($N$5:$N$16,MATCH(tblGem[[#This Row],[Prov]],$M$5:$M$16,0))*100000</f>
        <v>0.98881218343177957</v>
      </c>
      <c r="K3313" s="69">
        <f>tblGem[[#This Row],[Aantal]]/tblGem[[#This Row],[Inwoners]]*100000</f>
        <v>95.010071067533161</v>
      </c>
    </row>
    <row r="3314" spans="2:11" x14ac:dyDescent="0.3">
      <c r="B3314" s="63">
        <v>43918</v>
      </c>
      <c r="C3314" s="66" t="s">
        <v>108</v>
      </c>
      <c r="D3314" s="65">
        <v>183.8</v>
      </c>
      <c r="E3314" s="66">
        <v>92</v>
      </c>
      <c r="F3314" s="79">
        <f>tblGem[[#This Row],[Aantal]]-SUMIFS(tblGem[Aantal],tblGem[Datum],tblGem[[#This Row],[Datum]]-1,tblGem[Plaats],tblGem[[#This Row],[Plaats]])</f>
        <v>15</v>
      </c>
      <c r="G3314" s="59" t="str">
        <f>INDEX(tblGemProv[Grootte],MATCH(tblGem[[#This Row],[Plaats]],tblGemProv[Gemeentenaam],0))</f>
        <v>Klein</v>
      </c>
      <c r="H3314" s="59" t="str">
        <f>INDEX(tblGemProv[Provincie],MATCH(tblGem[[#This Row],[Plaats]],tblGemProv[Gemeentenaam],0))</f>
        <v>Zuid-Holland</v>
      </c>
      <c r="I3314" s="68">
        <f>INDEX(tblGemProv[InwonerAantal],MATCH(tblGem[[#This Row],[Plaats]],tblGemProv[Gemeentenaam],0))</f>
        <v>49129</v>
      </c>
      <c r="J3314" s="107">
        <f>tblGem[[#This Row],[Aantal]]/INDEX($N$5:$N$16,MATCH(tblGem[[#This Row],[Prov]],$M$5:$M$16,0))*100000</f>
        <v>2.5233062992147581</v>
      </c>
      <c r="K3314" s="69">
        <f>tblGem[[#This Row],[Aantal]]/tblGem[[#This Row],[Inwoners]]*100000</f>
        <v>187.26210588450812</v>
      </c>
    </row>
    <row r="3315" spans="2:11" x14ac:dyDescent="0.3">
      <c r="B3315" s="63">
        <v>43918</v>
      </c>
      <c r="C3315" s="66" t="s">
        <v>109</v>
      </c>
      <c r="D3315" s="65">
        <v>31.5</v>
      </c>
      <c r="E3315" s="66">
        <v>12</v>
      </c>
      <c r="F3315" s="79">
        <f>tblGem[[#This Row],[Aantal]]-SUMIFS(tblGem[Aantal],tblGem[Datum],tblGem[[#This Row],[Datum]]-1,tblGem[Plaats],tblGem[[#This Row],[Plaats]])</f>
        <v>0</v>
      </c>
      <c r="G3315" s="59" t="str">
        <f>INDEX(tblGemProv[Grootte],MATCH(tblGem[[#This Row],[Plaats]],tblGemProv[Gemeentenaam],0))</f>
        <v>Klein</v>
      </c>
      <c r="H3315" s="59" t="str">
        <f>INDEX(tblGemProv[Provincie],MATCH(tblGem[[#This Row],[Plaats]],tblGemProv[Gemeentenaam],0))</f>
        <v>Zeeland</v>
      </c>
      <c r="I3315" s="68">
        <f>INDEX(tblGemProv[InwonerAantal],MATCH(tblGem[[#This Row],[Plaats]],tblGemProv[Gemeentenaam],0))</f>
        <v>37636</v>
      </c>
      <c r="J3315" s="107">
        <f>tblGem[[#This Row],[Aantal]]/INDEX($N$5:$N$16,MATCH(tblGem[[#This Row],[Prov]],$M$5:$M$16,0))*100000</f>
        <v>3.1388633129655981</v>
      </c>
      <c r="K3315" s="69">
        <f>tblGem[[#This Row],[Aantal]]/tblGem[[#This Row],[Inwoners]]*100000</f>
        <v>31.884366032522053</v>
      </c>
    </row>
    <row r="3316" spans="2:11" x14ac:dyDescent="0.3">
      <c r="B3316" s="63">
        <v>43918</v>
      </c>
      <c r="C3316" s="66" t="s">
        <v>110</v>
      </c>
      <c r="D3316" s="65">
        <v>108.8</v>
      </c>
      <c r="E3316" s="66">
        <v>26</v>
      </c>
      <c r="F3316" s="79">
        <f>tblGem[[#This Row],[Aantal]]-SUMIFS(tblGem[Aantal],tblGem[Datum],tblGem[[#This Row],[Datum]]-1,tblGem[Plaats],tblGem[[#This Row],[Plaats]])</f>
        <v>2</v>
      </c>
      <c r="G3316" s="59" t="str">
        <f>INDEX(tblGemProv[Grootte],MATCH(tblGem[[#This Row],[Plaats]],tblGemProv[Gemeentenaam],0))</f>
        <v>Klein</v>
      </c>
      <c r="H3316" s="59" t="str">
        <f>INDEX(tblGemProv[Provincie],MATCH(tblGem[[#This Row],[Plaats]],tblGemProv[Gemeentenaam],0))</f>
        <v>Noord-Brabant</v>
      </c>
      <c r="I3316" s="68">
        <f>INDEX(tblGemProv[InwonerAantal],MATCH(tblGem[[#This Row],[Plaats]],tblGemProv[Gemeentenaam],0))</f>
        <v>23621</v>
      </c>
      <c r="J3316" s="107">
        <f>tblGem[[#This Row],[Aantal]]/INDEX($N$5:$N$16,MATCH(tblGem[[#This Row],[Prov]],$M$5:$M$16,0))*100000</f>
        <v>1.0283646707690506</v>
      </c>
      <c r="K3316" s="69">
        <f>tblGem[[#This Row],[Aantal]]/tblGem[[#This Row],[Inwoners]]*100000</f>
        <v>110.0715465052284</v>
      </c>
    </row>
    <row r="3317" spans="2:11" x14ac:dyDescent="0.3">
      <c r="B3317" s="63">
        <v>43918</v>
      </c>
      <c r="C3317" s="66" t="s">
        <v>111</v>
      </c>
      <c r="D3317" s="65">
        <v>43.1</v>
      </c>
      <c r="E3317" s="66">
        <v>25</v>
      </c>
      <c r="F3317" s="79">
        <f>tblGem[[#This Row],[Aantal]]-SUMIFS(tblGem[Aantal],tblGem[Datum],tblGem[[#This Row],[Datum]]-1,tblGem[Plaats],tblGem[[#This Row],[Plaats]])</f>
        <v>1</v>
      </c>
      <c r="G3317" s="59" t="str">
        <f>INDEX(tblGemProv[Grootte],MATCH(tblGem[[#This Row],[Plaats]],tblGemProv[Gemeentenaam],0))</f>
        <v>Middelgroot</v>
      </c>
      <c r="H3317" s="59" t="str">
        <f>INDEX(tblGemProv[Provincie],MATCH(tblGem[[#This Row],[Plaats]],tblGemProv[Gemeentenaam],0))</f>
        <v>Noord-Holland</v>
      </c>
      <c r="I3317" s="68">
        <f>INDEX(tblGemProv[InwonerAantal],MATCH(tblGem[[#This Row],[Plaats]],tblGemProv[Gemeentenaam],0))</f>
        <v>57337</v>
      </c>
      <c r="J3317" s="107">
        <f>tblGem[[#This Row],[Aantal]]/INDEX($N$5:$N$16,MATCH(tblGem[[#This Row],[Prov]],$M$5:$M$16,0))*100000</f>
        <v>0.88302341566172715</v>
      </c>
      <c r="K3317" s="69">
        <f>tblGem[[#This Row],[Aantal]]/tblGem[[#This Row],[Inwoners]]*100000</f>
        <v>43.601862671573329</v>
      </c>
    </row>
    <row r="3318" spans="2:11" x14ac:dyDescent="0.3">
      <c r="B3318" s="63">
        <v>43918</v>
      </c>
      <c r="C3318" s="66" t="s">
        <v>112</v>
      </c>
      <c r="D3318" s="65">
        <v>37.799999999999997</v>
      </c>
      <c r="E3318" s="66">
        <v>14</v>
      </c>
      <c r="F3318" s="79">
        <f>tblGem[[#This Row],[Aantal]]-SUMIFS(tblGem[Aantal],tblGem[Datum],tblGem[[#This Row],[Datum]]-1,tblGem[Plaats],tblGem[[#This Row],[Plaats]])</f>
        <v>1</v>
      </c>
      <c r="G3318" s="59" t="str">
        <f>INDEX(tblGemProv[Grootte],MATCH(tblGem[[#This Row],[Plaats]],tblGemProv[Gemeentenaam],0))</f>
        <v>Klein</v>
      </c>
      <c r="H3318" s="59" t="str">
        <f>INDEX(tblGemProv[Provincie],MATCH(tblGem[[#This Row],[Plaats]],tblGemProv[Gemeentenaam],0))</f>
        <v>Zuid-Holland</v>
      </c>
      <c r="I3318" s="68">
        <f>INDEX(tblGemProv[InwonerAantal],MATCH(tblGem[[#This Row],[Plaats]],tblGemProv[Gemeentenaam],0))</f>
        <v>36284</v>
      </c>
      <c r="J3318" s="107">
        <f>tblGem[[#This Row],[Aantal]]/INDEX($N$5:$N$16,MATCH(tblGem[[#This Row],[Prov]],$M$5:$M$16,0))*100000</f>
        <v>0.38398139335876752</v>
      </c>
      <c r="K3318" s="69">
        <f>tblGem[[#This Row],[Aantal]]/tblGem[[#This Row],[Inwoners]]*100000</f>
        <v>38.584500055120714</v>
      </c>
    </row>
    <row r="3319" spans="2:11" x14ac:dyDescent="0.3">
      <c r="B3319" s="63">
        <v>43918</v>
      </c>
      <c r="C3319" s="66" t="s">
        <v>113</v>
      </c>
      <c r="D3319" s="65">
        <v>47.7</v>
      </c>
      <c r="E3319" s="66">
        <v>35</v>
      </c>
      <c r="F3319" s="79">
        <f>tblGem[[#This Row],[Aantal]]-SUMIFS(tblGem[Aantal],tblGem[Datum],tblGem[[#This Row],[Datum]]-1,tblGem[Plaats],tblGem[[#This Row],[Plaats]])</f>
        <v>4</v>
      </c>
      <c r="G3319" s="59" t="str">
        <f>INDEX(tblGemProv[Grootte],MATCH(tblGem[[#This Row],[Plaats]],tblGemProv[Gemeentenaam],0))</f>
        <v>Middelgroot</v>
      </c>
      <c r="H3319" s="59" t="str">
        <f>INDEX(tblGemProv[Provincie],MATCH(tblGem[[#This Row],[Plaats]],tblGemProv[Gemeentenaam],0))</f>
        <v>Zuid-Holland</v>
      </c>
      <c r="I3319" s="68">
        <f>INDEX(tblGemProv[InwonerAantal],MATCH(tblGem[[#This Row],[Plaats]],tblGemProv[Gemeentenaam],0))</f>
        <v>72700</v>
      </c>
      <c r="J3319" s="107">
        <f>tblGem[[#This Row],[Aantal]]/INDEX($N$5:$N$16,MATCH(tblGem[[#This Row],[Prov]],$M$5:$M$16,0))*100000</f>
        <v>0.95995348339691888</v>
      </c>
      <c r="K3319" s="69">
        <f>tblGem[[#This Row],[Aantal]]/tblGem[[#This Row],[Inwoners]]*100000</f>
        <v>48.143053645116915</v>
      </c>
    </row>
    <row r="3320" spans="2:11" x14ac:dyDescent="0.3">
      <c r="B3320" s="63">
        <v>43918</v>
      </c>
      <c r="C3320" s="66" t="s">
        <v>114</v>
      </c>
      <c r="D3320" s="65">
        <v>152.80000000000001</v>
      </c>
      <c r="E3320" s="66">
        <v>19</v>
      </c>
      <c r="F3320" s="79">
        <f>tblGem[[#This Row],[Aantal]]-SUMIFS(tblGem[Aantal],tblGem[Datum],tblGem[[#This Row],[Datum]]-1,tblGem[Plaats],tblGem[[#This Row],[Plaats]])</f>
        <v>3</v>
      </c>
      <c r="G3320" s="59" t="str">
        <f>INDEX(tblGemProv[Grootte],MATCH(tblGem[[#This Row],[Plaats]],tblGemProv[Gemeentenaam],0))</f>
        <v>Klein</v>
      </c>
      <c r="H3320" s="59" t="str">
        <f>INDEX(tblGemProv[Provincie],MATCH(tblGem[[#This Row],[Plaats]],tblGemProv[Gemeentenaam],0))</f>
        <v>Noord-Brabant</v>
      </c>
      <c r="I3320" s="68">
        <f>INDEX(tblGemProv[InwonerAantal],MATCH(tblGem[[#This Row],[Plaats]],tblGemProv[Gemeentenaam],0))</f>
        <v>12419</v>
      </c>
      <c r="J3320" s="107">
        <f>tblGem[[#This Row],[Aantal]]/INDEX($N$5:$N$16,MATCH(tblGem[[#This Row],[Prov]],$M$5:$M$16,0))*100000</f>
        <v>0.75149725940815237</v>
      </c>
      <c r="K3320" s="69">
        <f>tblGem[[#This Row],[Aantal]]/tblGem[[#This Row],[Inwoners]]*100000</f>
        <v>152.99138416941781</v>
      </c>
    </row>
    <row r="3321" spans="2:11" x14ac:dyDescent="0.3">
      <c r="B3321" s="63">
        <v>43918</v>
      </c>
      <c r="C3321" s="66" t="s">
        <v>115</v>
      </c>
      <c r="D3321" s="65">
        <v>36.5</v>
      </c>
      <c r="E3321" s="66">
        <v>85</v>
      </c>
      <c r="F3321" s="79">
        <f>tblGem[[#This Row],[Aantal]]-SUMIFS(tblGem[Aantal],tblGem[Datum],tblGem[[#This Row],[Datum]]-1,tblGem[Plaats],tblGem[[#This Row],[Plaats]])</f>
        <v>5</v>
      </c>
      <c r="G3321" s="59" t="str">
        <f>INDEX(tblGemProv[Grootte],MATCH(tblGem[[#This Row],[Plaats]],tblGemProv[Gemeentenaam],0))</f>
        <v>Groot</v>
      </c>
      <c r="H3321" s="59" t="str">
        <f>INDEX(tblGemProv[Provincie],MATCH(tblGem[[#This Row],[Plaats]],tblGemProv[Gemeentenaam],0))</f>
        <v>Groningen</v>
      </c>
      <c r="I3321" s="68">
        <f>INDEX(tblGemProv[InwonerAantal],MATCH(tblGem[[#This Row],[Plaats]],tblGemProv[Gemeentenaam],0))</f>
        <v>229962</v>
      </c>
      <c r="J3321" s="107">
        <f>tblGem[[#This Row],[Aantal]]/INDEX($N$5:$N$16,MATCH(tblGem[[#This Row],[Prov]],$M$5:$M$16,0))*100000</f>
        <v>14.581185467532846</v>
      </c>
      <c r="K3321" s="69">
        <f>tblGem[[#This Row],[Aantal]]/tblGem[[#This Row],[Inwoners]]*100000</f>
        <v>36.962628608204838</v>
      </c>
    </row>
    <row r="3322" spans="2:11" x14ac:dyDescent="0.3">
      <c r="B3322" s="63">
        <v>43918</v>
      </c>
      <c r="C3322" s="66" t="s">
        <v>116</v>
      </c>
      <c r="D3322" s="65">
        <v>56.4</v>
      </c>
      <c r="E3322" s="66">
        <v>8</v>
      </c>
      <c r="F3322" s="79">
        <f>tblGem[[#This Row],[Aantal]]-SUMIFS(tblGem[Aantal],tblGem[Datum],tblGem[[#This Row],[Datum]]-1,tblGem[Plaats],tblGem[[#This Row],[Plaats]])</f>
        <v>1</v>
      </c>
      <c r="G3322" s="59" t="str">
        <f>INDEX(tblGemProv[Grootte],MATCH(tblGem[[#This Row],[Plaats]],tblGemProv[Gemeentenaam],0))</f>
        <v>Klein</v>
      </c>
      <c r="H3322" s="59" t="str">
        <f>INDEX(tblGemProv[Provincie],MATCH(tblGem[[#This Row],[Plaats]],tblGemProv[Gemeentenaam],0))</f>
        <v>Limburg</v>
      </c>
      <c r="I3322" s="68">
        <f>INDEX(tblGemProv[InwonerAantal],MATCH(tblGem[[#This Row],[Plaats]],tblGemProv[Gemeentenaam],0))</f>
        <v>14196</v>
      </c>
      <c r="J3322" s="107">
        <f>tblGem[[#This Row],[Aantal]]/INDEX($N$5:$N$16,MATCH(tblGem[[#This Row],[Prov]],$M$5:$M$16,0))*100000</f>
        <v>0.71607718595987457</v>
      </c>
      <c r="K3322" s="69">
        <f>tblGem[[#This Row],[Aantal]]/tblGem[[#This Row],[Inwoners]]*100000</f>
        <v>56.353902507748657</v>
      </c>
    </row>
    <row r="3323" spans="2:11" x14ac:dyDescent="0.3">
      <c r="B3323" s="63">
        <v>43918</v>
      </c>
      <c r="C3323" s="66" t="s">
        <v>117</v>
      </c>
      <c r="D3323" s="65">
        <v>37</v>
      </c>
      <c r="E3323" s="66">
        <v>9</v>
      </c>
      <c r="F3323" s="79">
        <f>tblGem[[#This Row],[Aantal]]-SUMIFS(tblGem[Aantal],tblGem[Datum],tblGem[[#This Row],[Datum]]-1,tblGem[Plaats],tblGem[[#This Row],[Plaats]])</f>
        <v>3</v>
      </c>
      <c r="G3323" s="59" t="str">
        <f>INDEX(tblGemProv[Grootte],MATCH(tblGem[[#This Row],[Plaats]],tblGemProv[Gemeentenaam],0))</f>
        <v>Klein</v>
      </c>
      <c r="H3323" s="59" t="str">
        <f>INDEX(tblGemProv[Provincie],MATCH(tblGem[[#This Row],[Plaats]],tblGemProv[Gemeentenaam],0))</f>
        <v>Overijssel</v>
      </c>
      <c r="I3323" s="68">
        <f>INDEX(tblGemProv[InwonerAantal],MATCH(tblGem[[#This Row],[Plaats]],tblGemProv[Gemeentenaam],0))</f>
        <v>24291</v>
      </c>
      <c r="J3323" s="107">
        <f>tblGem[[#This Row],[Aantal]]/INDEX($N$5:$N$16,MATCH(tblGem[[#This Row],[Prov]],$M$5:$M$16,0))*100000</f>
        <v>0.7815885526803712</v>
      </c>
      <c r="K3323" s="69">
        <f>tblGem[[#This Row],[Aantal]]/tblGem[[#This Row],[Inwoners]]*100000</f>
        <v>37.050759540570581</v>
      </c>
    </row>
    <row r="3324" spans="2:11" x14ac:dyDescent="0.3">
      <c r="B3324" s="63">
        <v>43918</v>
      </c>
      <c r="C3324" s="66" t="s">
        <v>118</v>
      </c>
      <c r="D3324" s="65">
        <v>146.1</v>
      </c>
      <c r="E3324" s="66">
        <v>21</v>
      </c>
      <c r="F3324" s="79">
        <f>tblGem[[#This Row],[Aantal]]-SUMIFS(tblGem[Aantal],tblGem[Datum],tblGem[[#This Row],[Datum]]-1,tblGem[Plaats],tblGem[[#This Row],[Plaats]])</f>
        <v>3</v>
      </c>
      <c r="G3324" s="59" t="str">
        <f>INDEX(tblGemProv[Grootte],MATCH(tblGem[[#This Row],[Plaats]],tblGemProv[Gemeentenaam],0))</f>
        <v>Klein</v>
      </c>
      <c r="H3324" s="59" t="str">
        <f>INDEX(tblGemProv[Provincie],MATCH(tblGem[[#This Row],[Plaats]],tblGemProv[Gemeentenaam],0))</f>
        <v>Noord-Brabant</v>
      </c>
      <c r="I3324" s="68">
        <f>INDEX(tblGemProv[InwonerAantal],MATCH(tblGem[[#This Row],[Plaats]],tblGemProv[Gemeentenaam],0))</f>
        <v>14103</v>
      </c>
      <c r="J3324" s="107">
        <f>tblGem[[#This Row],[Aantal]]/INDEX($N$5:$N$16,MATCH(tblGem[[#This Row],[Prov]],$M$5:$M$16,0))*100000</f>
        <v>0.83060223408269473</v>
      </c>
      <c r="K3324" s="69">
        <f>tblGem[[#This Row],[Aantal]]/tblGem[[#This Row],[Inwoners]]*100000</f>
        <v>148.90448840672198</v>
      </c>
    </row>
    <row r="3325" spans="2:11" x14ac:dyDescent="0.3">
      <c r="B3325" s="63">
        <v>43918</v>
      </c>
      <c r="C3325" s="66" t="s">
        <v>119</v>
      </c>
      <c r="D3325" s="65">
        <v>44.8</v>
      </c>
      <c r="E3325" s="66">
        <v>73</v>
      </c>
      <c r="F3325" s="79">
        <f>tblGem[[#This Row],[Aantal]]-SUMIFS(tblGem[Aantal],tblGem[Datum],tblGem[[#This Row],[Datum]]-1,tblGem[Plaats],tblGem[[#This Row],[Plaats]])</f>
        <v>7</v>
      </c>
      <c r="G3325" s="59" t="str">
        <f>INDEX(tblGemProv[Grootte],MATCH(tblGem[[#This Row],[Plaats]],tblGemProv[Gemeentenaam],0))</f>
        <v>Groot</v>
      </c>
      <c r="H3325" s="59" t="str">
        <f>INDEX(tblGemProv[Provincie],MATCH(tblGem[[#This Row],[Plaats]],tblGemProv[Gemeentenaam],0))</f>
        <v>Noord-Holland</v>
      </c>
      <c r="I3325" s="68">
        <f>INDEX(tblGemProv[InwonerAantal],MATCH(tblGem[[#This Row],[Plaats]],tblGemProv[Gemeentenaam],0))</f>
        <v>159709</v>
      </c>
      <c r="J3325" s="107">
        <f>tblGem[[#This Row],[Aantal]]/INDEX($N$5:$N$16,MATCH(tblGem[[#This Row],[Prov]],$M$5:$M$16,0))*100000</f>
        <v>2.5784283737322435</v>
      </c>
      <c r="K3325" s="69">
        <f>tblGem[[#This Row],[Aantal]]/tblGem[[#This Row],[Inwoners]]*100000</f>
        <v>45.708131664464744</v>
      </c>
    </row>
    <row r="3326" spans="2:11" x14ac:dyDescent="0.3">
      <c r="B3326" s="63">
        <v>43918</v>
      </c>
      <c r="C3326" s="66" t="s">
        <v>120</v>
      </c>
      <c r="D3326" s="65">
        <v>28.8</v>
      </c>
      <c r="E3326" s="66">
        <v>45</v>
      </c>
      <c r="F3326" s="79">
        <f>tblGem[[#This Row],[Aantal]]-SUMIFS(tblGem[Aantal],tblGem[Datum],tblGem[[#This Row],[Datum]]-1,tblGem[Plaats],tblGem[[#This Row],[Plaats]])</f>
        <v>5</v>
      </c>
      <c r="G3326" s="59" t="str">
        <f>INDEX(tblGemProv[Grootte],MATCH(tblGem[[#This Row],[Plaats]],tblGemProv[Gemeentenaam],0))</f>
        <v>Groot</v>
      </c>
      <c r="H3326" s="59" t="str">
        <f>INDEX(tblGemProv[Provincie],MATCH(tblGem[[#This Row],[Plaats]],tblGemProv[Gemeentenaam],0))</f>
        <v>Noord-Holland</v>
      </c>
      <c r="I3326" s="68">
        <f>INDEX(tblGemProv[InwonerAantal],MATCH(tblGem[[#This Row],[Plaats]],tblGemProv[Gemeentenaam],0))</f>
        <v>153149</v>
      </c>
      <c r="J3326" s="107">
        <f>tblGem[[#This Row],[Aantal]]/INDEX($N$5:$N$16,MATCH(tblGem[[#This Row],[Prov]],$M$5:$M$16,0))*100000</f>
        <v>1.589442148191109</v>
      </c>
      <c r="K3326" s="69">
        <f>tblGem[[#This Row],[Aantal]]/tblGem[[#This Row],[Inwoners]]*100000</f>
        <v>29.383149743060677</v>
      </c>
    </row>
    <row r="3327" spans="2:11" x14ac:dyDescent="0.3">
      <c r="B3327" s="63">
        <v>43918</v>
      </c>
      <c r="C3327" s="66" t="s">
        <v>121</v>
      </c>
      <c r="D3327" s="65">
        <v>39.6</v>
      </c>
      <c r="E3327" s="66">
        <v>12</v>
      </c>
      <c r="F3327" s="79">
        <f>tblGem[[#This Row],[Aantal]]-SUMIFS(tblGem[Aantal],tblGem[Datum],tblGem[[#This Row],[Datum]]-1,tblGem[Plaats],tblGem[[#This Row],[Plaats]])</f>
        <v>2</v>
      </c>
      <c r="G3327" s="59" t="str">
        <f>INDEX(tblGemProv[Grootte],MATCH(tblGem[[#This Row],[Plaats]],tblGemProv[Gemeentenaam],0))</f>
        <v>Klein</v>
      </c>
      <c r="H3327" s="59" t="str">
        <f>INDEX(tblGemProv[Provincie],MATCH(tblGem[[#This Row],[Plaats]],tblGemProv[Gemeentenaam],0))</f>
        <v>Noord-Brabant</v>
      </c>
      <c r="I3327" s="68">
        <f>INDEX(tblGemProv[InwonerAantal],MATCH(tblGem[[#This Row],[Plaats]],tblGemProv[Gemeentenaam],0))</f>
        <v>29888</v>
      </c>
      <c r="J3327" s="107">
        <f>tblGem[[#This Row],[Aantal]]/INDEX($N$5:$N$16,MATCH(tblGem[[#This Row],[Prov]],$M$5:$M$16,0))*100000</f>
        <v>0.47462984804725411</v>
      </c>
      <c r="K3327" s="69">
        <f>tblGem[[#This Row],[Aantal]]/tblGem[[#This Row],[Inwoners]]*100000</f>
        <v>40.149892933618844</v>
      </c>
    </row>
    <row r="3328" spans="2:11" x14ac:dyDescent="0.3">
      <c r="B3328" s="63">
        <v>43918</v>
      </c>
      <c r="C3328" s="66" t="s">
        <v>122</v>
      </c>
      <c r="D3328" s="65">
        <v>26.3</v>
      </c>
      <c r="E3328" s="66">
        <v>16</v>
      </c>
      <c r="F3328" s="79">
        <f>tblGem[[#This Row],[Aantal]]-SUMIFS(tblGem[Aantal],tblGem[Datum],tblGem[[#This Row],[Datum]]-1,tblGem[Plaats],tblGem[[#This Row],[Plaats]])</f>
        <v>5</v>
      </c>
      <c r="G3328" s="59" t="str">
        <f>INDEX(tblGemProv[Grootte],MATCH(tblGem[[#This Row],[Plaats]],tblGemProv[Gemeentenaam],0))</f>
        <v>Middelgroot</v>
      </c>
      <c r="H3328" s="59" t="str">
        <f>INDEX(tblGemProv[Provincie],MATCH(tblGem[[#This Row],[Plaats]],tblGemProv[Gemeentenaam],0))</f>
        <v>Overijssel</v>
      </c>
      <c r="I3328" s="68">
        <f>INDEX(tblGemProv[InwonerAantal],MATCH(tblGem[[#This Row],[Plaats]],tblGemProv[Gemeentenaam],0))</f>
        <v>60539</v>
      </c>
      <c r="J3328" s="107">
        <f>tblGem[[#This Row],[Aantal]]/INDEX($N$5:$N$16,MATCH(tblGem[[#This Row],[Prov]],$M$5:$M$16,0))*100000</f>
        <v>1.3894907603206597</v>
      </c>
      <c r="K3328" s="69">
        <f>tblGem[[#This Row],[Aantal]]/tblGem[[#This Row],[Inwoners]]*100000</f>
        <v>26.429243958440015</v>
      </c>
    </row>
    <row r="3329" spans="2:11" x14ac:dyDescent="0.3">
      <c r="B3329" s="63">
        <v>43918</v>
      </c>
      <c r="C3329" s="66" t="s">
        <v>123</v>
      </c>
      <c r="D3329" s="65">
        <v>37.200000000000003</v>
      </c>
      <c r="E3329" s="66">
        <v>18</v>
      </c>
      <c r="F3329" s="79">
        <f>tblGem[[#This Row],[Aantal]]-SUMIFS(tblGem[Aantal],tblGem[Datum],tblGem[[#This Row],[Datum]]-1,tblGem[Plaats],tblGem[[#This Row],[Plaats]])</f>
        <v>0</v>
      </c>
      <c r="G3329" s="59" t="str">
        <f>INDEX(tblGemProv[Grootte],MATCH(tblGem[[#This Row],[Plaats]],tblGemProv[Gemeentenaam],0))</f>
        <v>Klein</v>
      </c>
      <c r="H3329" s="59" t="str">
        <f>INDEX(tblGemProv[Provincie],MATCH(tblGem[[#This Row],[Plaats]],tblGemProv[Gemeentenaam],0))</f>
        <v>Gelderland</v>
      </c>
      <c r="I3329" s="68">
        <f>INDEX(tblGemProv[InwonerAantal],MATCH(tblGem[[#This Row],[Plaats]],tblGemProv[Gemeentenaam],0))</f>
        <v>46832</v>
      </c>
      <c r="J3329" s="107">
        <f>tblGem[[#This Row],[Aantal]]/INDEX($N$5:$N$16,MATCH(tblGem[[#This Row],[Prov]],$M$5:$M$16,0))*100000</f>
        <v>0.87374272063095881</v>
      </c>
      <c r="K3329" s="69">
        <f>tblGem[[#This Row],[Aantal]]/tblGem[[#This Row],[Inwoners]]*100000</f>
        <v>38.435257943286643</v>
      </c>
    </row>
    <row r="3330" spans="2:11" x14ac:dyDescent="0.3">
      <c r="B3330" s="63">
        <v>43918</v>
      </c>
      <c r="C3330" s="66" t="s">
        <v>124</v>
      </c>
      <c r="D3330" s="65">
        <v>38.299999999999997</v>
      </c>
      <c r="E3330" s="66">
        <v>7</v>
      </c>
      <c r="F3330" s="79">
        <f>tblGem[[#This Row],[Aantal]]-SUMIFS(tblGem[Aantal],tblGem[Datum],tblGem[[#This Row],[Datum]]-1,tblGem[Plaats],tblGem[[#This Row],[Plaats]])</f>
        <v>0</v>
      </c>
      <c r="G3330" s="59" t="str">
        <f>INDEX(tblGemProv[Grootte],MATCH(tblGem[[#This Row],[Plaats]],tblGemProv[Gemeentenaam],0))</f>
        <v>Klein</v>
      </c>
      <c r="H3330" s="59" t="str">
        <f>INDEX(tblGemProv[Provincie],MATCH(tblGem[[#This Row],[Plaats]],tblGemProv[Gemeentenaam],0))</f>
        <v>Zuid-Holland</v>
      </c>
      <c r="I3330" s="68">
        <f>INDEX(tblGemProv[InwonerAantal],MATCH(tblGem[[#This Row],[Plaats]],tblGemProv[Gemeentenaam],0))</f>
        <v>17958</v>
      </c>
      <c r="J3330" s="107">
        <f>tblGem[[#This Row],[Aantal]]/INDEX($N$5:$N$16,MATCH(tblGem[[#This Row],[Prov]],$M$5:$M$16,0))*100000</f>
        <v>0.19199069667938376</v>
      </c>
      <c r="K3330" s="69">
        <f>tblGem[[#This Row],[Aantal]]/tblGem[[#This Row],[Inwoners]]*100000</f>
        <v>38.979841853213053</v>
      </c>
    </row>
    <row r="3331" spans="2:11" x14ac:dyDescent="0.3">
      <c r="B3331" s="63">
        <v>43918</v>
      </c>
      <c r="C3331" s="66" t="s">
        <v>125</v>
      </c>
      <c r="D3331" s="65">
        <v>19.100000000000001</v>
      </c>
      <c r="E3331" s="66">
        <v>3</v>
      </c>
      <c r="F3331" s="79">
        <f>tblGem[[#This Row],[Aantal]]-SUMIFS(tblGem[Aantal],tblGem[Datum],tblGem[[#This Row],[Datum]]-1,tblGem[Plaats],tblGem[[#This Row],[Plaats]])</f>
        <v>0</v>
      </c>
      <c r="G3331" s="59" t="str">
        <f>INDEX(tblGemProv[Grootte],MATCH(tblGem[[#This Row],[Plaats]],tblGemProv[Gemeentenaam],0))</f>
        <v>Klein</v>
      </c>
      <c r="H3331" s="59" t="str">
        <f>INDEX(tblGemProv[Provincie],MATCH(tblGem[[#This Row],[Plaats]],tblGemProv[Gemeentenaam],0))</f>
        <v>Friesland</v>
      </c>
      <c r="I3331" s="68">
        <f>INDEX(tblGemProv[InwonerAantal],MATCH(tblGem[[#This Row],[Plaats]],tblGemProv[Gemeentenaam],0))</f>
        <v>15783</v>
      </c>
      <c r="J3331" s="107">
        <f>tblGem[[#This Row],[Aantal]]/INDEX($N$5:$N$16,MATCH(tblGem[[#This Row],[Prov]],$M$5:$M$16,0))*100000</f>
        <v>0.46348653108140681</v>
      </c>
      <c r="K3331" s="69">
        <f>tblGem[[#This Row],[Aantal]]/tblGem[[#This Row],[Inwoners]]*100000</f>
        <v>19.007793195210038</v>
      </c>
    </row>
    <row r="3332" spans="2:11" x14ac:dyDescent="0.3">
      <c r="B3332" s="63">
        <v>43918</v>
      </c>
      <c r="C3332" s="66" t="s">
        <v>126</v>
      </c>
      <c r="D3332" s="65">
        <v>57.3</v>
      </c>
      <c r="E3332" s="66">
        <v>7</v>
      </c>
      <c r="F3332" s="79">
        <f>tblGem[[#This Row],[Aantal]]-SUMIFS(tblGem[Aantal],tblGem[Datum],tblGem[[#This Row],[Datum]]-1,tblGem[Plaats],tblGem[[#This Row],[Plaats]])</f>
        <v>0</v>
      </c>
      <c r="G3332" s="59" t="str">
        <f>INDEX(tblGemProv[Grootte],MATCH(tblGem[[#This Row],[Plaats]],tblGemProv[Gemeentenaam],0))</f>
        <v>Klein</v>
      </c>
      <c r="H3332" s="59" t="str">
        <f>INDEX(tblGemProv[Provincie],MATCH(tblGem[[#This Row],[Plaats]],tblGemProv[Gemeentenaam],0))</f>
        <v>Gelderland</v>
      </c>
      <c r="I3332" s="68">
        <f>INDEX(tblGemProv[InwonerAantal],MATCH(tblGem[[#This Row],[Plaats]],tblGemProv[Gemeentenaam],0))</f>
        <v>12154</v>
      </c>
      <c r="J3332" s="107">
        <f>tblGem[[#This Row],[Aantal]]/INDEX($N$5:$N$16,MATCH(tblGem[[#This Row],[Prov]],$M$5:$M$16,0))*100000</f>
        <v>0.33978883580092839</v>
      </c>
      <c r="K3332" s="69">
        <f>tblGem[[#This Row],[Aantal]]/tblGem[[#This Row],[Inwoners]]*100000</f>
        <v>57.594207668257368</v>
      </c>
    </row>
    <row r="3333" spans="2:11" x14ac:dyDescent="0.3">
      <c r="B3333" s="63">
        <v>43918</v>
      </c>
      <c r="C3333" s="66" t="s">
        <v>127</v>
      </c>
      <c r="D3333" s="65">
        <v>48.5</v>
      </c>
      <c r="E3333" s="66">
        <v>19</v>
      </c>
      <c r="F3333" s="79">
        <f>tblGem[[#This Row],[Aantal]]-SUMIFS(tblGem[Aantal],tblGem[Datum],tblGem[[#This Row],[Datum]]-1,tblGem[Plaats],tblGem[[#This Row],[Plaats]])</f>
        <v>3</v>
      </c>
      <c r="G3333" s="59" t="str">
        <f>INDEX(tblGemProv[Grootte],MATCH(tblGem[[#This Row],[Plaats]],tblGemProv[Gemeentenaam],0))</f>
        <v>Klein</v>
      </c>
      <c r="H3333" s="59" t="str">
        <f>INDEX(tblGemProv[Provincie],MATCH(tblGem[[#This Row],[Plaats]],tblGemProv[Gemeentenaam],0))</f>
        <v>Noord-Holland</v>
      </c>
      <c r="I3333" s="68">
        <f>INDEX(tblGemProv[InwonerAantal],MATCH(tblGem[[#This Row],[Plaats]],tblGemProv[Gemeentenaam],0))</f>
        <v>39146</v>
      </c>
      <c r="J3333" s="107">
        <f>tblGem[[#This Row],[Aantal]]/INDEX($N$5:$N$16,MATCH(tblGem[[#This Row],[Prov]],$M$5:$M$16,0))*100000</f>
        <v>0.67109779590291263</v>
      </c>
      <c r="K3333" s="69">
        <f>tblGem[[#This Row],[Aantal]]/tblGem[[#This Row],[Inwoners]]*100000</f>
        <v>48.536248914320744</v>
      </c>
    </row>
    <row r="3334" spans="2:11" x14ac:dyDescent="0.3">
      <c r="B3334" s="63">
        <v>43918</v>
      </c>
      <c r="C3334" s="66" t="s">
        <v>128</v>
      </c>
      <c r="D3334" s="65">
        <v>99.1</v>
      </c>
      <c r="E3334" s="66">
        <v>27</v>
      </c>
      <c r="F3334" s="79">
        <f>tblGem[[#This Row],[Aantal]]-SUMIFS(tblGem[Aantal],tblGem[Datum],tblGem[[#This Row],[Datum]]-1,tblGem[Plaats],tblGem[[#This Row],[Plaats]])</f>
        <v>3</v>
      </c>
      <c r="G3334" s="59" t="str">
        <f>INDEX(tblGemProv[Grootte],MATCH(tblGem[[#This Row],[Plaats]],tblGemProv[Gemeentenaam],0))</f>
        <v>Klein</v>
      </c>
      <c r="H3334" s="59" t="str">
        <f>INDEX(tblGemProv[Provincie],MATCH(tblGem[[#This Row],[Plaats]],tblGemProv[Gemeentenaam],0))</f>
        <v>Noord-Holland</v>
      </c>
      <c r="I3334" s="68">
        <f>INDEX(tblGemProv[InwonerAantal],MATCH(tblGem[[#This Row],[Plaats]],tblGemProv[Gemeentenaam],0))</f>
        <v>27080</v>
      </c>
      <c r="J3334" s="107">
        <f>tblGem[[#This Row],[Aantal]]/INDEX($N$5:$N$16,MATCH(tblGem[[#This Row],[Prov]],$M$5:$M$16,0))*100000</f>
        <v>0.95366528891466529</v>
      </c>
      <c r="K3334" s="69">
        <f>tblGem[[#This Row],[Aantal]]/tblGem[[#This Row],[Inwoners]]*100000</f>
        <v>99.704579025110789</v>
      </c>
    </row>
    <row r="3335" spans="2:11" x14ac:dyDescent="0.3">
      <c r="B3335" s="63">
        <v>43918</v>
      </c>
      <c r="C3335" s="66" t="s">
        <v>129</v>
      </c>
      <c r="D3335" s="65">
        <v>150.6</v>
      </c>
      <c r="E3335" s="66">
        <v>28</v>
      </c>
      <c r="F3335" s="79">
        <f>tblGem[[#This Row],[Aantal]]-SUMIFS(tblGem[Aantal],tblGem[Datum],tblGem[[#This Row],[Datum]]-1,tblGem[Plaats],tblGem[[#This Row],[Plaats]])</f>
        <v>1</v>
      </c>
      <c r="G3335" s="59" t="str">
        <f>INDEX(tblGemProv[Grootte],MATCH(tblGem[[#This Row],[Plaats]],tblGemProv[Gemeentenaam],0))</f>
        <v>Klein</v>
      </c>
      <c r="H3335" s="59" t="str">
        <f>INDEX(tblGemProv[Provincie],MATCH(tblGem[[#This Row],[Plaats]],tblGemProv[Gemeentenaam],0))</f>
        <v>Gelderland</v>
      </c>
      <c r="I3335" s="68">
        <f>INDEX(tblGemProv[InwonerAantal],MATCH(tblGem[[#This Row],[Plaats]],tblGemProv[Gemeentenaam],0))</f>
        <v>18603</v>
      </c>
      <c r="J3335" s="107">
        <f>tblGem[[#This Row],[Aantal]]/INDEX($N$5:$N$16,MATCH(tblGem[[#This Row],[Prov]],$M$5:$M$16,0))*100000</f>
        <v>1.3591553432037136</v>
      </c>
      <c r="K3335" s="69">
        <f>tblGem[[#This Row],[Aantal]]/tblGem[[#This Row],[Inwoners]]*100000</f>
        <v>150.51335806052788</v>
      </c>
    </row>
    <row r="3336" spans="2:11" x14ac:dyDescent="0.3">
      <c r="B3336" s="63">
        <v>43918</v>
      </c>
      <c r="C3336" s="66" t="s">
        <v>130</v>
      </c>
      <c r="D3336" s="65">
        <v>13.9</v>
      </c>
      <c r="E3336" s="66">
        <v>7</v>
      </c>
      <c r="F3336" s="79">
        <f>tblGem[[#This Row],[Aantal]]-SUMIFS(tblGem[Aantal],tblGem[Datum],tblGem[[#This Row],[Datum]]-1,tblGem[Plaats],tblGem[[#This Row],[Plaats]])</f>
        <v>2</v>
      </c>
      <c r="G3336" s="59" t="str">
        <f>INDEX(tblGemProv[Grootte],MATCH(tblGem[[#This Row],[Plaats]],tblGemProv[Gemeentenaam],0))</f>
        <v>Middelgroot</v>
      </c>
      <c r="H3336" s="59" t="str">
        <f>INDEX(tblGemProv[Provincie],MATCH(tblGem[[#This Row],[Plaats]],tblGemProv[Gemeentenaam],0))</f>
        <v>Friesland</v>
      </c>
      <c r="I3336" s="68">
        <f>INDEX(tblGemProv[InwonerAantal],MATCH(tblGem[[#This Row],[Plaats]],tblGemProv[Gemeentenaam],0))</f>
        <v>50192</v>
      </c>
      <c r="J3336" s="107">
        <f>tblGem[[#This Row],[Aantal]]/INDEX($N$5:$N$16,MATCH(tblGem[[#This Row],[Prov]],$M$5:$M$16,0))*100000</f>
        <v>1.0814685725232824</v>
      </c>
      <c r="K3336" s="69">
        <f>tblGem[[#This Row],[Aantal]]/tblGem[[#This Row],[Inwoners]]*100000</f>
        <v>13.946445648708959</v>
      </c>
    </row>
    <row r="3337" spans="2:11" x14ac:dyDescent="0.3">
      <c r="B3337" s="63">
        <v>43918</v>
      </c>
      <c r="C3337" s="66" t="s">
        <v>131</v>
      </c>
      <c r="D3337" s="65">
        <v>39.9</v>
      </c>
      <c r="E3337" s="66">
        <v>23</v>
      </c>
      <c r="F3337" s="79">
        <f>tblGem[[#This Row],[Aantal]]-SUMIFS(tblGem[Aantal],tblGem[Datum],tblGem[[#This Row],[Datum]]-1,tblGem[Plaats],tblGem[[#This Row],[Plaats]])</f>
        <v>3</v>
      </c>
      <c r="G3337" s="59" t="str">
        <f>INDEX(tblGemProv[Grootte],MATCH(tblGem[[#This Row],[Plaats]],tblGemProv[Gemeentenaam],0))</f>
        <v>Middelgroot</v>
      </c>
      <c r="H3337" s="59" t="str">
        <f>INDEX(tblGemProv[Provincie],MATCH(tblGem[[#This Row],[Plaats]],tblGemProv[Gemeentenaam],0))</f>
        <v>Noord-Holland</v>
      </c>
      <c r="I3337" s="68">
        <f>INDEX(tblGemProv[InwonerAantal],MATCH(tblGem[[#This Row],[Plaats]],tblGemProv[Gemeentenaam],0))</f>
        <v>55850</v>
      </c>
      <c r="J3337" s="107">
        <f>tblGem[[#This Row],[Aantal]]/INDEX($N$5:$N$16,MATCH(tblGem[[#This Row],[Prov]],$M$5:$M$16,0))*100000</f>
        <v>0.81238154240878901</v>
      </c>
      <c r="K3337" s="69">
        <f>tblGem[[#This Row],[Aantal]]/tblGem[[#This Row],[Inwoners]]*100000</f>
        <v>41.18173679498657</v>
      </c>
    </row>
    <row r="3338" spans="2:11" x14ac:dyDescent="0.3">
      <c r="B3338" s="63">
        <v>43918</v>
      </c>
      <c r="C3338" s="66" t="s">
        <v>132</v>
      </c>
      <c r="D3338" s="65">
        <v>86.2</v>
      </c>
      <c r="E3338" s="66">
        <v>75</v>
      </c>
      <c r="F3338" s="79">
        <f>tblGem[[#This Row],[Aantal]]-SUMIFS(tblGem[Aantal],tblGem[Datum],tblGem[[#This Row],[Datum]]-1,tblGem[Plaats],tblGem[[#This Row],[Plaats]])</f>
        <v>7</v>
      </c>
      <c r="G3338" s="59" t="str">
        <f>INDEX(tblGemProv[Grootte],MATCH(tblGem[[#This Row],[Plaats]],tblGemProv[Gemeentenaam],0))</f>
        <v>Middelgroot</v>
      </c>
      <c r="H3338" s="59" t="str">
        <f>INDEX(tblGemProv[Provincie],MATCH(tblGem[[#This Row],[Plaats]],tblGemProv[Gemeentenaam],0))</f>
        <v>Limburg</v>
      </c>
      <c r="I3338" s="68">
        <f>INDEX(tblGemProv[InwonerAantal],MATCH(tblGem[[#This Row],[Plaats]],tblGemProv[Gemeentenaam],0))</f>
        <v>86762</v>
      </c>
      <c r="J3338" s="107">
        <f>tblGem[[#This Row],[Aantal]]/INDEX($N$5:$N$16,MATCH(tblGem[[#This Row],[Prov]],$M$5:$M$16,0))*100000</f>
        <v>6.7132236183738252</v>
      </c>
      <c r="K3338" s="69">
        <f>tblGem[[#This Row],[Aantal]]/tblGem[[#This Row],[Inwoners]]*100000</f>
        <v>86.443373827251563</v>
      </c>
    </row>
    <row r="3339" spans="2:11" x14ac:dyDescent="0.3">
      <c r="B3339" s="63">
        <v>43918</v>
      </c>
      <c r="C3339" s="66" t="s">
        <v>133</v>
      </c>
      <c r="D3339" s="65">
        <v>74.3</v>
      </c>
      <c r="E3339" s="66">
        <v>12</v>
      </c>
      <c r="F3339" s="79">
        <f>tblGem[[#This Row],[Aantal]]-SUMIFS(tblGem[Aantal],tblGem[Datum],tblGem[[#This Row],[Datum]]-1,tblGem[Plaats],tblGem[[#This Row],[Plaats]])</f>
        <v>0</v>
      </c>
      <c r="G3339" s="59" t="str">
        <f>INDEX(tblGemProv[Grootte],MATCH(tblGem[[#This Row],[Plaats]],tblGemProv[Gemeentenaam],0))</f>
        <v>Klein</v>
      </c>
      <c r="H3339" s="59" t="str">
        <f>INDEX(tblGemProv[Provincie],MATCH(tblGem[[#This Row],[Plaats]],tblGemProv[Gemeentenaam],0))</f>
        <v>Noord-Brabant</v>
      </c>
      <c r="I3339" s="68">
        <f>INDEX(tblGemProv[InwonerAantal],MATCH(tblGem[[#This Row],[Plaats]],tblGemProv[Gemeentenaam],0))</f>
        <v>15886</v>
      </c>
      <c r="J3339" s="107">
        <f>tblGem[[#This Row],[Aantal]]/INDEX($N$5:$N$16,MATCH(tblGem[[#This Row],[Prov]],$M$5:$M$16,0))*100000</f>
        <v>0.47462984804725411</v>
      </c>
      <c r="K3339" s="69">
        <f>tblGem[[#This Row],[Aantal]]/tblGem[[#This Row],[Inwoners]]*100000</f>
        <v>75.538209744429054</v>
      </c>
    </row>
    <row r="3340" spans="2:11" x14ac:dyDescent="0.3">
      <c r="B3340" s="63">
        <v>43918</v>
      </c>
      <c r="C3340" s="66" t="s">
        <v>134</v>
      </c>
      <c r="D3340" s="65">
        <v>54.2</v>
      </c>
      <c r="E3340" s="66">
        <v>13</v>
      </c>
      <c r="F3340" s="79">
        <f>tblGem[[#This Row],[Aantal]]-SUMIFS(tblGem[Aantal],tblGem[Datum],tblGem[[#This Row],[Datum]]-1,tblGem[Plaats],tblGem[[#This Row],[Plaats]])</f>
        <v>0</v>
      </c>
      <c r="G3340" s="59" t="str">
        <f>INDEX(tblGemProv[Grootte],MATCH(tblGem[[#This Row],[Plaats]],tblGemProv[Gemeentenaam],0))</f>
        <v>Klein</v>
      </c>
      <c r="H3340" s="59" t="str">
        <f>INDEX(tblGemProv[Provincie],MATCH(tblGem[[#This Row],[Plaats]],tblGemProv[Gemeentenaam],0))</f>
        <v>Noord-Holland</v>
      </c>
      <c r="I3340" s="68">
        <f>INDEX(tblGemProv[InwonerAantal],MATCH(tblGem[[#This Row],[Plaats]],tblGemProv[Gemeentenaam],0))</f>
        <v>23099</v>
      </c>
      <c r="J3340" s="107">
        <f>tblGem[[#This Row],[Aantal]]/INDEX($N$5:$N$16,MATCH(tblGem[[#This Row],[Prov]],$M$5:$M$16,0))*100000</f>
        <v>0.45917217614409817</v>
      </c>
      <c r="K3340" s="69">
        <f>tblGem[[#This Row],[Aantal]]/tblGem[[#This Row],[Inwoners]]*100000</f>
        <v>56.279492618728085</v>
      </c>
    </row>
    <row r="3341" spans="2:11" x14ac:dyDescent="0.3">
      <c r="B3341" s="63">
        <v>43918</v>
      </c>
      <c r="C3341" s="66" t="s">
        <v>135</v>
      </c>
      <c r="D3341" s="65">
        <v>27.8</v>
      </c>
      <c r="E3341" s="66">
        <v>10</v>
      </c>
      <c r="F3341" s="79">
        <f>tblGem[[#This Row],[Aantal]]-SUMIFS(tblGem[Aantal],tblGem[Datum],tblGem[[#This Row],[Datum]]-1,tblGem[Plaats],tblGem[[#This Row],[Plaats]])</f>
        <v>2</v>
      </c>
      <c r="G3341" s="59" t="str">
        <f>INDEX(tblGemProv[Grootte],MATCH(tblGem[[#This Row],[Plaats]],tblGemProv[Gemeentenaam],0))</f>
        <v>Klein</v>
      </c>
      <c r="H3341" s="59" t="str">
        <f>INDEX(tblGemProv[Provincie],MATCH(tblGem[[#This Row],[Plaats]],tblGemProv[Gemeentenaam],0))</f>
        <v>Overijssel</v>
      </c>
      <c r="I3341" s="68">
        <f>INDEX(tblGemProv[InwonerAantal],MATCH(tblGem[[#This Row],[Plaats]],tblGemProv[Gemeentenaam],0))</f>
        <v>35796</v>
      </c>
      <c r="J3341" s="107">
        <f>tblGem[[#This Row],[Aantal]]/INDEX($N$5:$N$16,MATCH(tblGem[[#This Row],[Prov]],$M$5:$M$16,0))*100000</f>
        <v>0.86843172520041234</v>
      </c>
      <c r="K3341" s="69">
        <f>tblGem[[#This Row],[Aantal]]/tblGem[[#This Row],[Inwoners]]*100000</f>
        <v>27.936082243826124</v>
      </c>
    </row>
    <row r="3342" spans="2:11" x14ac:dyDescent="0.3">
      <c r="B3342" s="63">
        <v>43918</v>
      </c>
      <c r="C3342" s="66" t="s">
        <v>136</v>
      </c>
      <c r="D3342" s="65">
        <v>37.4</v>
      </c>
      <c r="E3342" s="66">
        <v>15</v>
      </c>
      <c r="F3342" s="79">
        <f>tblGem[[#This Row],[Aantal]]-SUMIFS(tblGem[Aantal],tblGem[Datum],tblGem[[#This Row],[Datum]]-1,tblGem[Plaats],tblGem[[#This Row],[Plaats]])</f>
        <v>5</v>
      </c>
      <c r="G3342" s="59" t="str">
        <f>INDEX(tblGemProv[Grootte],MATCH(tblGem[[#This Row],[Plaats]],tblGemProv[Gemeentenaam],0))</f>
        <v>Klein</v>
      </c>
      <c r="H3342" s="59" t="str">
        <f>INDEX(tblGemProv[Provincie],MATCH(tblGem[[#This Row],[Plaats]],tblGemProv[Gemeentenaam],0))</f>
        <v>Zuid-Holland</v>
      </c>
      <c r="I3342" s="68">
        <f>INDEX(tblGemProv[InwonerAantal],MATCH(tblGem[[#This Row],[Plaats]],tblGemProv[Gemeentenaam],0))</f>
        <v>39997</v>
      </c>
      <c r="J3342" s="107">
        <f>tblGem[[#This Row],[Aantal]]/INDEX($N$5:$N$16,MATCH(tblGem[[#This Row],[Prov]],$M$5:$M$16,0))*100000</f>
        <v>0.41140863574153658</v>
      </c>
      <c r="K3342" s="69">
        <f>tblGem[[#This Row],[Aantal]]/tblGem[[#This Row],[Inwoners]]*100000</f>
        <v>37.502812710953322</v>
      </c>
    </row>
    <row r="3343" spans="2:11" x14ac:dyDescent="0.3">
      <c r="B3343" s="63">
        <v>43918</v>
      </c>
      <c r="C3343" s="66" t="s">
        <v>137</v>
      </c>
      <c r="D3343" s="65">
        <v>98.5</v>
      </c>
      <c r="E3343" s="66">
        <v>91</v>
      </c>
      <c r="F3343" s="79">
        <f>tblGem[[#This Row],[Aantal]]-SUMIFS(tblGem[Aantal],tblGem[Datum],tblGem[[#This Row],[Datum]]-1,tblGem[Plaats],tblGem[[#This Row],[Plaats]])</f>
        <v>16</v>
      </c>
      <c r="G3343" s="59" t="str">
        <f>INDEX(tblGemProv[Grootte],MATCH(tblGem[[#This Row],[Plaats]],tblGemProv[Gemeentenaam],0))</f>
        <v>Middelgroot</v>
      </c>
      <c r="H3343" s="59" t="str">
        <f>INDEX(tblGemProv[Provincie],MATCH(tblGem[[#This Row],[Plaats]],tblGemProv[Gemeentenaam],0))</f>
        <v>Noord-Brabant</v>
      </c>
      <c r="I3343" s="68">
        <f>INDEX(tblGemProv[InwonerAantal],MATCH(tblGem[[#This Row],[Plaats]],tblGemProv[Gemeentenaam],0))</f>
        <v>90903</v>
      </c>
      <c r="J3343" s="107">
        <f>tblGem[[#This Row],[Aantal]]/INDEX($N$5:$N$16,MATCH(tblGem[[#This Row],[Prov]],$M$5:$M$16,0))*100000</f>
        <v>3.5992763476916774</v>
      </c>
      <c r="K3343" s="69">
        <f>tblGem[[#This Row],[Aantal]]/tblGem[[#This Row],[Inwoners]]*100000</f>
        <v>100.10670714937901</v>
      </c>
    </row>
    <row r="3344" spans="2:11" x14ac:dyDescent="0.3">
      <c r="B3344" s="63">
        <v>43918</v>
      </c>
      <c r="C3344" s="66" t="s">
        <v>138</v>
      </c>
      <c r="D3344" s="65">
        <v>16</v>
      </c>
      <c r="E3344" s="66">
        <v>5</v>
      </c>
      <c r="F3344" s="79">
        <f>tblGem[[#This Row],[Aantal]]-SUMIFS(tblGem[Aantal],tblGem[Datum],tblGem[[#This Row],[Datum]]-1,tblGem[Plaats],tblGem[[#This Row],[Plaats]])</f>
        <v>0</v>
      </c>
      <c r="G3344" s="59" t="str">
        <f>INDEX(tblGemProv[Grootte],MATCH(tblGem[[#This Row],[Plaats]],tblGemProv[Gemeentenaam],0))</f>
        <v>Klein</v>
      </c>
      <c r="H3344" s="59" t="str">
        <f>INDEX(tblGemProv[Provincie],MATCH(tblGem[[#This Row],[Plaats]],tblGemProv[Gemeentenaam],0))</f>
        <v>Zuid-Holland</v>
      </c>
      <c r="I3344" s="68">
        <f>INDEX(tblGemProv[InwonerAantal],MATCH(tblGem[[#This Row],[Plaats]],tblGemProv[Gemeentenaam],0))</f>
        <v>30677</v>
      </c>
      <c r="J3344" s="107">
        <f>tblGem[[#This Row],[Aantal]]/INDEX($N$5:$N$16,MATCH(tblGem[[#This Row],[Prov]],$M$5:$M$16,0))*100000</f>
        <v>0.13713621191384553</v>
      </c>
      <c r="K3344" s="69">
        <f>tblGem[[#This Row],[Aantal]]/tblGem[[#This Row],[Inwoners]]*100000</f>
        <v>16.298855820321414</v>
      </c>
    </row>
    <row r="3345" spans="2:11" x14ac:dyDescent="0.3">
      <c r="B3345" s="63">
        <v>43918</v>
      </c>
      <c r="C3345" s="66" t="s">
        <v>139</v>
      </c>
      <c r="D3345" s="65">
        <v>30.8</v>
      </c>
      <c r="E3345" s="66">
        <v>25</v>
      </c>
      <c r="F3345" s="79">
        <f>tblGem[[#This Row],[Aantal]]-SUMIFS(tblGem[Aantal],tblGem[Datum],tblGem[[#This Row],[Datum]]-1,tblGem[Plaats],tblGem[[#This Row],[Plaats]])</f>
        <v>2</v>
      </c>
      <c r="G3345" s="59" t="str">
        <f>INDEX(tblGemProv[Grootte],MATCH(tblGem[[#This Row],[Plaats]],tblGemProv[Gemeentenaam],0))</f>
        <v>Middelgroot</v>
      </c>
      <c r="H3345" s="59" t="str">
        <f>INDEX(tblGemProv[Provincie],MATCH(tblGem[[#This Row],[Plaats]],tblGemProv[Gemeentenaam],0))</f>
        <v>Overijssel</v>
      </c>
      <c r="I3345" s="68">
        <f>INDEX(tblGemProv[InwonerAantal],MATCH(tblGem[[#This Row],[Plaats]],tblGemProv[Gemeentenaam],0))</f>
        <v>80593</v>
      </c>
      <c r="J3345" s="107">
        <f>tblGem[[#This Row],[Aantal]]/INDEX($N$5:$N$16,MATCH(tblGem[[#This Row],[Prov]],$M$5:$M$16,0))*100000</f>
        <v>2.1710793130010306</v>
      </c>
      <c r="K3345" s="69">
        <f>tblGem[[#This Row],[Aantal]]/tblGem[[#This Row],[Inwoners]]*100000</f>
        <v>31.020063777251124</v>
      </c>
    </row>
    <row r="3346" spans="2:11" x14ac:dyDescent="0.3">
      <c r="B3346" s="63">
        <v>43918</v>
      </c>
      <c r="C3346" s="66" t="s">
        <v>140</v>
      </c>
      <c r="D3346" s="65">
        <v>14.6</v>
      </c>
      <c r="E3346" s="66">
        <v>7</v>
      </c>
      <c r="F3346" s="79">
        <f>tblGem[[#This Row],[Aantal]]-SUMIFS(tblGem[Aantal],tblGem[Datum],tblGem[[#This Row],[Datum]]-1,tblGem[Plaats],tblGem[[#This Row],[Plaats]])</f>
        <v>0</v>
      </c>
      <c r="G3346" s="59" t="str">
        <f>INDEX(tblGemProv[Grootte],MATCH(tblGem[[#This Row],[Plaats]],tblGemProv[Gemeentenaam],0))</f>
        <v>Klein</v>
      </c>
      <c r="H3346" s="59" t="str">
        <f>INDEX(tblGemProv[Provincie],MATCH(tblGem[[#This Row],[Plaats]],tblGemProv[Gemeentenaam],0))</f>
        <v>Groningen</v>
      </c>
      <c r="I3346" s="68">
        <f>INDEX(tblGemProv[InwonerAantal],MATCH(tblGem[[#This Row],[Plaats]],tblGemProv[Gemeentenaam],0))</f>
        <v>48019</v>
      </c>
      <c r="J3346" s="107">
        <f>tblGem[[#This Row],[Aantal]]/INDEX($N$5:$N$16,MATCH(tblGem[[#This Row],[Prov]],$M$5:$M$16,0))*100000</f>
        <v>1.2008035090909404</v>
      </c>
      <c r="K3346" s="69">
        <f>tblGem[[#This Row],[Aantal]]/tblGem[[#This Row],[Inwoners]]*100000</f>
        <v>14.577563047960183</v>
      </c>
    </row>
    <row r="3347" spans="2:11" x14ac:dyDescent="0.3">
      <c r="B3347" s="63">
        <v>43918</v>
      </c>
      <c r="C3347" s="66" t="s">
        <v>141</v>
      </c>
      <c r="D3347" s="65">
        <v>97.3</v>
      </c>
      <c r="E3347" s="66">
        <v>16</v>
      </c>
      <c r="F3347" s="79">
        <f>tblGem[[#This Row],[Aantal]]-SUMIFS(tblGem[Aantal],tblGem[Datum],tblGem[[#This Row],[Datum]]-1,tblGem[Plaats],tblGem[[#This Row],[Plaats]])</f>
        <v>1</v>
      </c>
      <c r="G3347" s="59" t="str">
        <f>INDEX(tblGemProv[Grootte],MATCH(tblGem[[#This Row],[Plaats]],tblGemProv[Gemeentenaam],0))</f>
        <v>Klein</v>
      </c>
      <c r="H3347" s="59" t="str">
        <f>INDEX(tblGemProv[Provincie],MATCH(tblGem[[#This Row],[Plaats]],tblGemProv[Gemeentenaam],0))</f>
        <v>Gelderland</v>
      </c>
      <c r="I3347" s="68">
        <f>INDEX(tblGemProv[InwonerAantal],MATCH(tblGem[[#This Row],[Plaats]],tblGemProv[Gemeentenaam],0))</f>
        <v>16462</v>
      </c>
      <c r="J3347" s="107">
        <f>tblGem[[#This Row],[Aantal]]/INDEX($N$5:$N$16,MATCH(tblGem[[#This Row],[Prov]],$M$5:$M$16,0))*100000</f>
        <v>0.7766601961164078</v>
      </c>
      <c r="K3347" s="69">
        <f>tblGem[[#This Row],[Aantal]]/tblGem[[#This Row],[Inwoners]]*100000</f>
        <v>97.193536629814119</v>
      </c>
    </row>
    <row r="3348" spans="2:11" x14ac:dyDescent="0.3">
      <c r="B3348" s="63">
        <v>43918</v>
      </c>
      <c r="C3348" s="66" t="s">
        <v>142</v>
      </c>
      <c r="D3348" s="65">
        <v>87.3</v>
      </c>
      <c r="E3348" s="66">
        <v>39</v>
      </c>
      <c r="F3348" s="79">
        <f>tblGem[[#This Row],[Aantal]]-SUMIFS(tblGem[Aantal],tblGem[Datum],tblGem[[#This Row],[Datum]]-1,tblGem[Plaats],tblGem[[#This Row],[Plaats]])</f>
        <v>2</v>
      </c>
      <c r="G3348" s="59" t="str">
        <f>INDEX(tblGemProv[Grootte],MATCH(tblGem[[#This Row],[Plaats]],tblGemProv[Gemeentenaam],0))</f>
        <v>Klein</v>
      </c>
      <c r="H3348" s="59" t="str">
        <f>INDEX(tblGemProv[Provincie],MATCH(tblGem[[#This Row],[Plaats]],tblGemProv[Gemeentenaam],0))</f>
        <v>Noord-Brabant</v>
      </c>
      <c r="I3348" s="68">
        <f>INDEX(tblGemProv[InwonerAantal],MATCH(tblGem[[#This Row],[Plaats]],tblGemProv[Gemeentenaam],0))</f>
        <v>43723</v>
      </c>
      <c r="J3348" s="107">
        <f>tblGem[[#This Row],[Aantal]]/INDEX($N$5:$N$16,MATCH(tblGem[[#This Row],[Prov]],$M$5:$M$16,0))*100000</f>
        <v>1.542547006153576</v>
      </c>
      <c r="K3348" s="69">
        <f>tblGem[[#This Row],[Aantal]]/tblGem[[#This Row],[Inwoners]]*100000</f>
        <v>89.197904992795557</v>
      </c>
    </row>
    <row r="3349" spans="2:11" x14ac:dyDescent="0.3">
      <c r="B3349" s="63">
        <v>43918</v>
      </c>
      <c r="C3349" s="66" t="s">
        <v>143</v>
      </c>
      <c r="D3349" s="65">
        <v>18</v>
      </c>
      <c r="E3349" s="66">
        <v>4</v>
      </c>
      <c r="F3349" s="79">
        <f>tblGem[[#This Row],[Aantal]]-SUMIFS(tblGem[Aantal],tblGem[Datum],tblGem[[#This Row],[Datum]]-1,tblGem[Plaats],tblGem[[#This Row],[Plaats]])</f>
        <v>1</v>
      </c>
      <c r="G3349" s="59" t="str">
        <f>INDEX(tblGemProv[Grootte],MATCH(tblGem[[#This Row],[Plaats]],tblGemProv[Gemeentenaam],0))</f>
        <v>Klein</v>
      </c>
      <c r="H3349" s="59" t="str">
        <f>INDEX(tblGemProv[Provincie],MATCH(tblGem[[#This Row],[Plaats]],tblGemProv[Gemeentenaam],0))</f>
        <v>Zuid-Holland</v>
      </c>
      <c r="I3349" s="68">
        <f>INDEX(tblGemProv[InwonerAantal],MATCH(tblGem[[#This Row],[Plaats]],tblGemProv[Gemeentenaam],0))</f>
        <v>21812</v>
      </c>
      <c r="J3349" s="107">
        <f>tblGem[[#This Row],[Aantal]]/INDEX($N$5:$N$16,MATCH(tblGem[[#This Row],[Prov]],$M$5:$M$16,0))*100000</f>
        <v>0.10970896953107644</v>
      </c>
      <c r="K3349" s="69">
        <f>tblGem[[#This Row],[Aantal]]/tblGem[[#This Row],[Inwoners]]*100000</f>
        <v>18.338529249954153</v>
      </c>
    </row>
    <row r="3350" spans="2:11" x14ac:dyDescent="0.3">
      <c r="B3350" s="63">
        <v>43918</v>
      </c>
      <c r="C3350" s="66" t="s">
        <v>144</v>
      </c>
      <c r="D3350" s="65">
        <v>77.3</v>
      </c>
      <c r="E3350" s="66">
        <v>12</v>
      </c>
      <c r="F3350" s="79">
        <f>tblGem[[#This Row],[Aantal]]-SUMIFS(tblGem[Aantal],tblGem[Datum],tblGem[[#This Row],[Datum]]-1,tblGem[Plaats],tblGem[[#This Row],[Plaats]])</f>
        <v>2</v>
      </c>
      <c r="G3350" s="59" t="str">
        <f>INDEX(tblGemProv[Grootte],MATCH(tblGem[[#This Row],[Plaats]],tblGemProv[Gemeentenaam],0))</f>
        <v>Klein</v>
      </c>
      <c r="H3350" s="59" t="str">
        <f>INDEX(tblGemProv[Provincie],MATCH(tblGem[[#This Row],[Plaats]],tblGemProv[Gemeentenaam],0))</f>
        <v>Noord-Brabant</v>
      </c>
      <c r="I3350" s="68">
        <f>INDEX(tblGemProv[InwonerAantal],MATCH(tblGem[[#This Row],[Plaats]],tblGemProv[Gemeentenaam],0))</f>
        <v>15366</v>
      </c>
      <c r="J3350" s="107">
        <f>tblGem[[#This Row],[Aantal]]/INDEX($N$5:$N$16,MATCH(tblGem[[#This Row],[Prov]],$M$5:$M$16,0))*100000</f>
        <v>0.47462984804725411</v>
      </c>
      <c r="K3350" s="69">
        <f>tblGem[[#This Row],[Aantal]]/tblGem[[#This Row],[Inwoners]]*100000</f>
        <v>78.094494338149161</v>
      </c>
    </row>
    <row r="3351" spans="2:11" x14ac:dyDescent="0.3">
      <c r="B3351" s="63">
        <v>43918</v>
      </c>
      <c r="C3351" s="66" t="s">
        <v>145</v>
      </c>
      <c r="D3351" s="65">
        <v>26.4</v>
      </c>
      <c r="E3351" s="66">
        <v>24</v>
      </c>
      <c r="F3351" s="79">
        <f>tblGem[[#This Row],[Aantal]]-SUMIFS(tblGem[Aantal],tblGem[Datum],tblGem[[#This Row],[Datum]]-1,tblGem[Plaats],tblGem[[#This Row],[Plaats]])</f>
        <v>0</v>
      </c>
      <c r="G3351" s="59" t="str">
        <f>INDEX(tblGemProv[Grootte],MATCH(tblGem[[#This Row],[Plaats]],tblGemProv[Gemeentenaam],0))</f>
        <v>Middelgroot</v>
      </c>
      <c r="H3351" s="59" t="str">
        <f>INDEX(tblGemProv[Provincie],MATCH(tblGem[[#This Row],[Plaats]],tblGemProv[Gemeentenaam],0))</f>
        <v>Noord-Holland</v>
      </c>
      <c r="I3351" s="68">
        <f>INDEX(tblGemProv[InwonerAantal],MATCH(tblGem[[#This Row],[Plaats]],tblGemProv[Gemeentenaam],0))</f>
        <v>89521</v>
      </c>
      <c r="J3351" s="107">
        <f>tblGem[[#This Row],[Aantal]]/INDEX($N$5:$N$16,MATCH(tblGem[[#This Row],[Prov]],$M$5:$M$16,0))*100000</f>
        <v>0.84770247903525797</v>
      </c>
      <c r="K3351" s="69">
        <f>tblGem[[#This Row],[Aantal]]/tblGem[[#This Row],[Inwoners]]*100000</f>
        <v>26.809351995621139</v>
      </c>
    </row>
    <row r="3352" spans="2:11" x14ac:dyDescent="0.3">
      <c r="B3352" s="63">
        <v>43918</v>
      </c>
      <c r="C3352" s="66" t="s">
        <v>146</v>
      </c>
      <c r="D3352" s="65">
        <v>62.9</v>
      </c>
      <c r="E3352" s="66">
        <v>55</v>
      </c>
      <c r="F3352" s="79">
        <f>tblGem[[#This Row],[Aantal]]-SUMIFS(tblGem[Aantal],tblGem[Datum],tblGem[[#This Row],[Datum]]-1,tblGem[Plaats],tblGem[[#This Row],[Plaats]])</f>
        <v>4</v>
      </c>
      <c r="G3352" s="59" t="str">
        <f>INDEX(tblGemProv[Grootte],MATCH(tblGem[[#This Row],[Plaats]],tblGemProv[Gemeentenaam],0))</f>
        <v>Middelgroot</v>
      </c>
      <c r="H3352" s="59" t="str">
        <f>INDEX(tblGemProv[Provincie],MATCH(tblGem[[#This Row],[Plaats]],tblGemProv[Gemeentenaam],0))</f>
        <v>Zuid-Holland</v>
      </c>
      <c r="I3352" s="68">
        <f>INDEX(tblGemProv[InwonerAantal],MATCH(tblGem[[#This Row],[Plaats]],tblGemProv[Gemeentenaam],0))</f>
        <v>86115</v>
      </c>
      <c r="J3352" s="107">
        <f>tblGem[[#This Row],[Aantal]]/INDEX($N$5:$N$16,MATCH(tblGem[[#This Row],[Prov]],$M$5:$M$16,0))*100000</f>
        <v>1.508498331052301</v>
      </c>
      <c r="K3352" s="69">
        <f>tblGem[[#This Row],[Aantal]]/tblGem[[#This Row],[Inwoners]]*100000</f>
        <v>63.86808337687976</v>
      </c>
    </row>
    <row r="3353" spans="2:11" x14ac:dyDescent="0.3">
      <c r="B3353" s="63">
        <v>43918</v>
      </c>
      <c r="C3353" s="66" t="s">
        <v>147</v>
      </c>
      <c r="D3353" s="65">
        <v>48.6</v>
      </c>
      <c r="E3353" s="66">
        <v>17</v>
      </c>
      <c r="F3353" s="79">
        <f>tblGem[[#This Row],[Aantal]]-SUMIFS(tblGem[Aantal],tblGem[Datum],tblGem[[#This Row],[Datum]]-1,tblGem[Plaats],tblGem[[#This Row],[Plaats]])</f>
        <v>3</v>
      </c>
      <c r="G3353" s="59" t="str">
        <f>INDEX(tblGemProv[Grootte],MATCH(tblGem[[#This Row],[Plaats]],tblGemProv[Gemeentenaam],0))</f>
        <v>Klein</v>
      </c>
      <c r="H3353" s="59" t="str">
        <f>INDEX(tblGemProv[Provincie],MATCH(tblGem[[#This Row],[Plaats]],tblGemProv[Gemeentenaam],0))</f>
        <v>Overijssel</v>
      </c>
      <c r="I3353" s="68">
        <f>INDEX(tblGemProv[InwonerAantal],MATCH(tblGem[[#This Row],[Plaats]],tblGemProv[Gemeentenaam],0))</f>
        <v>34930</v>
      </c>
      <c r="J3353" s="107">
        <f>tblGem[[#This Row],[Aantal]]/INDEX($N$5:$N$16,MATCH(tblGem[[#This Row],[Prov]],$M$5:$M$16,0))*100000</f>
        <v>1.476333932840701</v>
      </c>
      <c r="K3353" s="69">
        <f>tblGem[[#This Row],[Aantal]]/tblGem[[#This Row],[Inwoners]]*100000</f>
        <v>48.668766103635846</v>
      </c>
    </row>
    <row r="3354" spans="2:11" x14ac:dyDescent="0.3">
      <c r="B3354" s="63">
        <v>43918</v>
      </c>
      <c r="C3354" s="66" t="s">
        <v>148</v>
      </c>
      <c r="D3354" s="65">
        <v>37.200000000000003</v>
      </c>
      <c r="E3354" s="66">
        <v>18</v>
      </c>
      <c r="F3354" s="79">
        <f>tblGem[[#This Row],[Aantal]]-SUMIFS(tblGem[Aantal],tblGem[Datum],tblGem[[#This Row],[Datum]]-1,tblGem[Plaats],tblGem[[#This Row],[Plaats]])</f>
        <v>1</v>
      </c>
      <c r="G3354" s="59" t="str">
        <f>INDEX(tblGemProv[Grootte],MATCH(tblGem[[#This Row],[Plaats]],tblGemProv[Gemeentenaam],0))</f>
        <v>Klein</v>
      </c>
      <c r="H3354" s="59" t="str">
        <f>INDEX(tblGemProv[Provincie],MATCH(tblGem[[#This Row],[Plaats]],tblGemProv[Gemeentenaam],0))</f>
        <v>Noord-Holland</v>
      </c>
      <c r="I3354" s="68">
        <f>INDEX(tblGemProv[InwonerAantal],MATCH(tblGem[[#This Row],[Plaats]],tblGemProv[Gemeentenaam],0))</f>
        <v>47681</v>
      </c>
      <c r="J3354" s="107">
        <f>tblGem[[#This Row],[Aantal]]/INDEX($N$5:$N$16,MATCH(tblGem[[#This Row],[Prov]],$M$5:$M$16,0))*100000</f>
        <v>0.63577685927644356</v>
      </c>
      <c r="K3354" s="69">
        <f>tblGem[[#This Row],[Aantal]]/tblGem[[#This Row],[Inwoners]]*100000</f>
        <v>37.750886097187561</v>
      </c>
    </row>
    <row r="3355" spans="2:11" x14ac:dyDescent="0.3">
      <c r="B3355" s="63">
        <v>43918</v>
      </c>
      <c r="C3355" s="66" t="s">
        <v>149</v>
      </c>
      <c r="D3355" s="65">
        <v>16.2</v>
      </c>
      <c r="E3355" s="66">
        <v>9</v>
      </c>
      <c r="F3355" s="79">
        <f>tblGem[[#This Row],[Aantal]]-SUMIFS(tblGem[Aantal],tblGem[Datum],tblGem[[#This Row],[Datum]]-1,tblGem[Plaats],tblGem[[#This Row],[Plaats]])</f>
        <v>1</v>
      </c>
      <c r="G3355" s="59" t="str">
        <f>INDEX(tblGemProv[Grootte],MATCH(tblGem[[#This Row],[Plaats]],tblGemProv[Gemeentenaam],0))</f>
        <v>Middelgroot</v>
      </c>
      <c r="H3355" s="59" t="str">
        <f>INDEX(tblGemProv[Provincie],MATCH(tblGem[[#This Row],[Plaats]],tblGemProv[Gemeentenaam],0))</f>
        <v>Drenthe</v>
      </c>
      <c r="I3355" s="68">
        <f>INDEX(tblGemProv[InwonerAantal],MATCH(tblGem[[#This Row],[Plaats]],tblGemProv[Gemeentenaam],0))</f>
        <v>55677</v>
      </c>
      <c r="J3355" s="107">
        <f>tblGem[[#This Row],[Aantal]]/INDEX($N$5:$N$16,MATCH(tblGem[[#This Row],[Prov]],$M$5:$M$16,0))*100000</f>
        <v>1.8288965657386711</v>
      </c>
      <c r="K3355" s="69">
        <f>tblGem[[#This Row],[Aantal]]/tblGem[[#This Row],[Inwoners]]*100000</f>
        <v>16.164664044398943</v>
      </c>
    </row>
    <row r="3356" spans="2:11" x14ac:dyDescent="0.3">
      <c r="B3356" s="63">
        <v>43918</v>
      </c>
      <c r="C3356" s="66" t="s">
        <v>150</v>
      </c>
      <c r="D3356" s="65">
        <v>27.3</v>
      </c>
      <c r="E3356" s="66">
        <v>20</v>
      </c>
      <c r="F3356" s="79">
        <f>tblGem[[#This Row],[Aantal]]-SUMIFS(tblGem[Aantal],tblGem[Datum],tblGem[[#This Row],[Datum]]-1,tblGem[Plaats],tblGem[[#This Row],[Plaats]])</f>
        <v>3</v>
      </c>
      <c r="G3356" s="59" t="str">
        <f>INDEX(tblGemProv[Grootte],MATCH(tblGem[[#This Row],[Plaats]],tblGemProv[Gemeentenaam],0))</f>
        <v>Middelgroot</v>
      </c>
      <c r="H3356" s="59" t="str">
        <f>INDEX(tblGemProv[Provincie],MATCH(tblGem[[#This Row],[Plaats]],tblGemProv[Gemeentenaam],0))</f>
        <v>Noord-Holland</v>
      </c>
      <c r="I3356" s="68">
        <f>INDEX(tblGemProv[InwonerAantal],MATCH(tblGem[[#This Row],[Plaats]],tblGemProv[Gemeentenaam],0))</f>
        <v>72806</v>
      </c>
      <c r="J3356" s="107">
        <f>tblGem[[#This Row],[Aantal]]/INDEX($N$5:$N$16,MATCH(tblGem[[#This Row],[Prov]],$M$5:$M$16,0))*100000</f>
        <v>0.7064187325293817</v>
      </c>
      <c r="K3356" s="69">
        <f>tblGem[[#This Row],[Aantal]]/tblGem[[#This Row],[Inwoners]]*100000</f>
        <v>27.47026343982639</v>
      </c>
    </row>
    <row r="3357" spans="2:11" x14ac:dyDescent="0.3">
      <c r="B3357" s="63">
        <v>43918</v>
      </c>
      <c r="C3357" s="66" t="s">
        <v>151</v>
      </c>
      <c r="D3357" s="65">
        <v>63.6</v>
      </c>
      <c r="E3357" s="66">
        <v>27</v>
      </c>
      <c r="F3357" s="79">
        <f>tblGem[[#This Row],[Aantal]]-SUMIFS(tblGem[Aantal],tblGem[Datum],tblGem[[#This Row],[Datum]]-1,tblGem[Plaats],tblGem[[#This Row],[Plaats]])</f>
        <v>2</v>
      </c>
      <c r="G3357" s="59" t="str">
        <f>INDEX(tblGemProv[Grootte],MATCH(tblGem[[#This Row],[Plaats]],tblGemProv[Gemeentenaam],0))</f>
        <v>Klein</v>
      </c>
      <c r="H3357" s="59" t="str">
        <f>INDEX(tblGemProv[Provincie],MATCH(tblGem[[#This Row],[Plaats]],tblGemProv[Gemeentenaam],0))</f>
        <v>Limburg</v>
      </c>
      <c r="I3357" s="68">
        <f>INDEX(tblGemProv[InwonerAantal],MATCH(tblGem[[#This Row],[Plaats]],tblGemProv[Gemeentenaam],0))</f>
        <v>42271</v>
      </c>
      <c r="J3357" s="107">
        <f>tblGem[[#This Row],[Aantal]]/INDEX($N$5:$N$16,MATCH(tblGem[[#This Row],[Prov]],$M$5:$M$16,0))*100000</f>
        <v>2.4167605026145766</v>
      </c>
      <c r="K3357" s="69">
        <f>tblGem[[#This Row],[Aantal]]/tblGem[[#This Row],[Inwoners]]*100000</f>
        <v>63.873577630053695</v>
      </c>
    </row>
    <row r="3358" spans="2:11" x14ac:dyDescent="0.3">
      <c r="B3358" s="63">
        <v>43918</v>
      </c>
      <c r="C3358" s="66" t="s">
        <v>152</v>
      </c>
      <c r="D3358" s="65">
        <v>103.7</v>
      </c>
      <c r="E3358" s="66">
        <v>52</v>
      </c>
      <c r="F3358" s="79">
        <f>tblGem[[#This Row],[Aantal]]-SUMIFS(tblGem[Aantal],tblGem[Datum],tblGem[[#This Row],[Datum]]-1,tblGem[Plaats],tblGem[[#This Row],[Plaats]])</f>
        <v>5</v>
      </c>
      <c r="G3358" s="59" t="str">
        <f>INDEX(tblGemProv[Grootte],MATCH(tblGem[[#This Row],[Plaats]],tblGemProv[Gemeentenaam],0))</f>
        <v>Klein</v>
      </c>
      <c r="H3358" s="59" t="str">
        <f>INDEX(tblGemProv[Provincie],MATCH(tblGem[[#This Row],[Plaats]],tblGemProv[Gemeentenaam],0))</f>
        <v>Utrecht</v>
      </c>
      <c r="I3358" s="68">
        <f>INDEX(tblGemProv[InwonerAantal],MATCH(tblGem[[#This Row],[Plaats]],tblGemProv[Gemeentenaam],0))</f>
        <v>49579</v>
      </c>
      <c r="J3358" s="107">
        <f>tblGem[[#This Row],[Aantal]]/INDEX($N$5:$N$16,MATCH(tblGem[[#This Row],[Prov]],$M$5:$M$16,0))*100000</f>
        <v>3.9082522746779826</v>
      </c>
      <c r="K3358" s="69">
        <f>tblGem[[#This Row],[Aantal]]/tblGem[[#This Row],[Inwoners]]*100000</f>
        <v>104.88311583533351</v>
      </c>
    </row>
    <row r="3359" spans="2:11" x14ac:dyDescent="0.3">
      <c r="B3359" s="63">
        <v>43918</v>
      </c>
      <c r="C3359" s="66" t="s">
        <v>153</v>
      </c>
      <c r="D3359" s="65">
        <v>31.5</v>
      </c>
      <c r="E3359" s="66">
        <v>13</v>
      </c>
      <c r="F3359" s="79">
        <f>tblGem[[#This Row],[Aantal]]-SUMIFS(tblGem[Aantal],tblGem[Datum],tblGem[[#This Row],[Datum]]-1,tblGem[Plaats],tblGem[[#This Row],[Plaats]])</f>
        <v>0</v>
      </c>
      <c r="G3359" s="59" t="str">
        <f>INDEX(tblGemProv[Grootte],MATCH(tblGem[[#This Row],[Plaats]],tblGemProv[Gemeentenaam],0))</f>
        <v>Klein</v>
      </c>
      <c r="H3359" s="59" t="str">
        <f>INDEX(tblGemProv[Provincie],MATCH(tblGem[[#This Row],[Plaats]],tblGemProv[Gemeentenaam],0))</f>
        <v>Noord-Holland</v>
      </c>
      <c r="I3359" s="68">
        <f>INDEX(tblGemProv[InwonerAantal],MATCH(tblGem[[#This Row],[Plaats]],tblGemProv[Gemeentenaam],0))</f>
        <v>41369</v>
      </c>
      <c r="J3359" s="107">
        <f>tblGem[[#This Row],[Aantal]]/INDEX($N$5:$N$16,MATCH(tblGem[[#This Row],[Prov]],$M$5:$M$16,0))*100000</f>
        <v>0.45917217614409817</v>
      </c>
      <c r="K3359" s="69">
        <f>tblGem[[#This Row],[Aantal]]/tblGem[[#This Row],[Inwoners]]*100000</f>
        <v>31.424496603737097</v>
      </c>
    </row>
    <row r="3360" spans="2:11" x14ac:dyDescent="0.3">
      <c r="B3360" s="63">
        <v>43918</v>
      </c>
      <c r="C3360" s="66" t="s">
        <v>154</v>
      </c>
      <c r="D3360" s="65">
        <v>10.9</v>
      </c>
      <c r="E3360" s="66">
        <v>3</v>
      </c>
      <c r="F3360" s="79">
        <f>tblGem[[#This Row],[Aantal]]-SUMIFS(tblGem[Aantal],tblGem[Datum],tblGem[[#This Row],[Datum]]-1,tblGem[Plaats],tblGem[[#This Row],[Plaats]])</f>
        <v>1</v>
      </c>
      <c r="G3360" s="59" t="str">
        <f>INDEX(tblGemProv[Grootte],MATCH(tblGem[[#This Row],[Plaats]],tblGemProv[Gemeentenaam],0))</f>
        <v>Klein</v>
      </c>
      <c r="H3360" s="59" t="str">
        <f>INDEX(tblGemProv[Provincie],MATCH(tblGem[[#This Row],[Plaats]],tblGemProv[Gemeentenaam],0))</f>
        <v>Zeeland</v>
      </c>
      <c r="I3360" s="68">
        <f>INDEX(tblGemProv[InwonerAantal],MATCH(tblGem[[#This Row],[Plaats]],tblGemProv[Gemeentenaam],0))</f>
        <v>27472</v>
      </c>
      <c r="J3360" s="107">
        <f>tblGem[[#This Row],[Aantal]]/INDEX($N$5:$N$16,MATCH(tblGem[[#This Row],[Prov]],$M$5:$M$16,0))*100000</f>
        <v>0.78471582824139952</v>
      </c>
      <c r="K3360" s="69">
        <f>tblGem[[#This Row],[Aantal]]/tblGem[[#This Row],[Inwoners]]*100000</f>
        <v>10.920209668025626</v>
      </c>
    </row>
    <row r="3361" spans="2:11" x14ac:dyDescent="0.3">
      <c r="B3361" s="63">
        <v>43918</v>
      </c>
      <c r="C3361" s="66" t="s">
        <v>155</v>
      </c>
      <c r="D3361" s="65">
        <v>90.9</v>
      </c>
      <c r="E3361" s="66">
        <v>31</v>
      </c>
      <c r="F3361" s="79">
        <f>tblGem[[#This Row],[Aantal]]-SUMIFS(tblGem[Aantal],tblGem[Datum],tblGem[[#This Row],[Datum]]-1,tblGem[Plaats],tblGem[[#This Row],[Plaats]])</f>
        <v>5</v>
      </c>
      <c r="G3361" s="59" t="str">
        <f>INDEX(tblGemProv[Grootte],MATCH(tblGem[[#This Row],[Plaats]],tblGemProv[Gemeentenaam],0))</f>
        <v>Klein</v>
      </c>
      <c r="H3361" s="59" t="str">
        <f>INDEX(tblGemProv[Provincie],MATCH(tblGem[[#This Row],[Plaats]],tblGemProv[Gemeentenaam],0))</f>
        <v>Utrecht</v>
      </c>
      <c r="I3361" s="68">
        <f>INDEX(tblGemProv[InwonerAantal],MATCH(tblGem[[#This Row],[Plaats]],tblGemProv[Gemeentenaam],0))</f>
        <v>34302</v>
      </c>
      <c r="J3361" s="107">
        <f>tblGem[[#This Row],[Aantal]]/INDEX($N$5:$N$16,MATCH(tblGem[[#This Row],[Prov]],$M$5:$M$16,0))*100000</f>
        <v>2.3299196252887975</v>
      </c>
      <c r="K3361" s="69">
        <f>tblGem[[#This Row],[Aantal]]/tblGem[[#This Row],[Inwoners]]*100000</f>
        <v>90.373739140574884</v>
      </c>
    </row>
    <row r="3362" spans="2:11" x14ac:dyDescent="0.3">
      <c r="B3362" s="63">
        <v>43918</v>
      </c>
      <c r="C3362" s="66" t="s">
        <v>156</v>
      </c>
      <c r="D3362" s="65">
        <v>22</v>
      </c>
      <c r="E3362" s="66">
        <v>6</v>
      </c>
      <c r="F3362" s="79">
        <f>tblGem[[#This Row],[Aantal]]-SUMIFS(tblGem[Aantal],tblGem[Datum],tblGem[[#This Row],[Datum]]-1,tblGem[Plaats],tblGem[[#This Row],[Plaats]])</f>
        <v>1</v>
      </c>
      <c r="G3362" s="59" t="str">
        <f>INDEX(tblGemProv[Grootte],MATCH(tblGem[[#This Row],[Plaats]],tblGemProv[Gemeentenaam],0))</f>
        <v>Klein</v>
      </c>
      <c r="H3362" s="59" t="str">
        <f>INDEX(tblGemProv[Provincie],MATCH(tblGem[[#This Row],[Plaats]],tblGemProv[Gemeentenaam],0))</f>
        <v>Zuid-Holland</v>
      </c>
      <c r="I3362" s="68">
        <f>INDEX(tblGemProv[InwonerAantal],MATCH(tblGem[[#This Row],[Plaats]],tblGemProv[Gemeentenaam],0))</f>
        <v>26625</v>
      </c>
      <c r="J3362" s="107">
        <f>tblGem[[#This Row],[Aantal]]/INDEX($N$5:$N$16,MATCH(tblGem[[#This Row],[Prov]],$M$5:$M$16,0))*100000</f>
        <v>0.16456345429661468</v>
      </c>
      <c r="K3362" s="69">
        <f>tblGem[[#This Row],[Aantal]]/tblGem[[#This Row],[Inwoners]]*100000</f>
        <v>22.535211267605636</v>
      </c>
    </row>
    <row r="3363" spans="2:11" x14ac:dyDescent="0.3">
      <c r="B3363" s="63">
        <v>43918</v>
      </c>
      <c r="C3363" s="66" t="s">
        <v>157</v>
      </c>
      <c r="D3363" s="65">
        <v>101.2</v>
      </c>
      <c r="E3363" s="66">
        <v>55</v>
      </c>
      <c r="F3363" s="79">
        <f>tblGem[[#This Row],[Aantal]]-SUMIFS(tblGem[Aantal],tblGem[Datum],tblGem[[#This Row],[Datum]]-1,tblGem[Plaats],tblGem[[#This Row],[Plaats]])</f>
        <v>10</v>
      </c>
      <c r="G3363" s="59" t="str">
        <f>INDEX(tblGemProv[Grootte],MATCH(tblGem[[#This Row],[Plaats]],tblGemProv[Gemeentenaam],0))</f>
        <v>Middelgroot</v>
      </c>
      <c r="H3363" s="59" t="str">
        <f>INDEX(tblGemProv[Provincie],MATCH(tblGem[[#This Row],[Plaats]],tblGemProv[Gemeentenaam],0))</f>
        <v>Overijssel</v>
      </c>
      <c r="I3363" s="68">
        <f>INDEX(tblGemProv[InwonerAantal],MATCH(tblGem[[#This Row],[Plaats]],tblGemProv[Gemeentenaam],0))</f>
        <v>53259</v>
      </c>
      <c r="J3363" s="107">
        <f>tblGem[[#This Row],[Aantal]]/INDEX($N$5:$N$16,MATCH(tblGem[[#This Row],[Prov]],$M$5:$M$16,0))*100000</f>
        <v>4.7763744886022677</v>
      </c>
      <c r="K3363" s="69">
        <f>tblGem[[#This Row],[Aantal]]/tblGem[[#This Row],[Inwoners]]*100000</f>
        <v>103.26893107268256</v>
      </c>
    </row>
    <row r="3364" spans="2:11" x14ac:dyDescent="0.3">
      <c r="B3364" s="63">
        <v>43918</v>
      </c>
      <c r="C3364" s="66" t="s">
        <v>158</v>
      </c>
      <c r="D3364" s="65">
        <v>15.8</v>
      </c>
      <c r="E3364" s="66">
        <v>2</v>
      </c>
      <c r="F3364" s="79">
        <f>tblGem[[#This Row],[Aantal]]-SUMIFS(tblGem[Aantal],tblGem[Datum],tblGem[[#This Row],[Datum]]-1,tblGem[Plaats],tblGem[[#This Row],[Plaats]])</f>
        <v>0</v>
      </c>
      <c r="G3364" s="59" t="str">
        <f>INDEX(tblGemProv[Grootte],MATCH(tblGem[[#This Row],[Plaats]],tblGemProv[Gemeentenaam],0))</f>
        <v>Klein</v>
      </c>
      <c r="H3364" s="59" t="str">
        <f>INDEX(tblGemProv[Provincie],MATCH(tblGem[[#This Row],[Plaats]],tblGemProv[Gemeentenaam],0))</f>
        <v>Zeeland</v>
      </c>
      <c r="I3364" s="68">
        <f>INDEX(tblGemProv[InwonerAantal],MATCH(tblGem[[#This Row],[Plaats]],tblGemProv[Gemeentenaam],0))</f>
        <v>12720</v>
      </c>
      <c r="J3364" s="107">
        <f>tblGem[[#This Row],[Aantal]]/INDEX($N$5:$N$16,MATCH(tblGem[[#This Row],[Prov]],$M$5:$M$16,0))*100000</f>
        <v>0.52314388549426627</v>
      </c>
      <c r="K3364" s="69">
        <f>tblGem[[#This Row],[Aantal]]/tblGem[[#This Row],[Inwoners]]*100000</f>
        <v>15.723270440251572</v>
      </c>
    </row>
    <row r="3365" spans="2:11" x14ac:dyDescent="0.3">
      <c r="B3365" s="63">
        <v>43918</v>
      </c>
      <c r="C3365" s="66" t="s">
        <v>159</v>
      </c>
      <c r="D3365" s="65">
        <v>28.9</v>
      </c>
      <c r="E3365" s="66">
        <v>19</v>
      </c>
      <c r="F3365" s="79">
        <f>tblGem[[#This Row],[Aantal]]-SUMIFS(tblGem[Aantal],tblGem[Datum],tblGem[[#This Row],[Datum]]-1,tblGem[Plaats],tblGem[[#This Row],[Plaats]])</f>
        <v>4</v>
      </c>
      <c r="G3365" s="59" t="str">
        <f>INDEX(tblGemProv[Grootte],MATCH(tblGem[[#This Row],[Plaats]],tblGemProv[Gemeentenaam],0))</f>
        <v>Middelgroot</v>
      </c>
      <c r="H3365" s="59" t="str">
        <f>INDEX(tblGemProv[Provincie],MATCH(tblGem[[#This Row],[Plaats]],tblGemProv[Gemeentenaam],0))</f>
        <v>Zuid-Holland</v>
      </c>
      <c r="I3365" s="68">
        <f>INDEX(tblGemProv[InwonerAantal],MATCH(tblGem[[#This Row],[Plaats]],tblGemProv[Gemeentenaam],0))</f>
        <v>64956</v>
      </c>
      <c r="J3365" s="107">
        <f>tblGem[[#This Row],[Aantal]]/INDEX($N$5:$N$16,MATCH(tblGem[[#This Row],[Prov]],$M$5:$M$16,0))*100000</f>
        <v>0.52111760527261308</v>
      </c>
      <c r="K3365" s="69">
        <f>tblGem[[#This Row],[Aantal]]/tblGem[[#This Row],[Inwoners]]*100000</f>
        <v>29.250569616355683</v>
      </c>
    </row>
    <row r="3366" spans="2:11" x14ac:dyDescent="0.3">
      <c r="B3366" s="63">
        <v>43918</v>
      </c>
      <c r="C3366" s="66" t="s">
        <v>160</v>
      </c>
      <c r="D3366" s="65">
        <v>70</v>
      </c>
      <c r="E3366" s="66">
        <v>32</v>
      </c>
      <c r="F3366" s="79">
        <f>tblGem[[#This Row],[Aantal]]-SUMIFS(tblGem[Aantal],tblGem[Datum],tblGem[[#This Row],[Datum]]-1,tblGem[Plaats],tblGem[[#This Row],[Plaats]])</f>
        <v>4</v>
      </c>
      <c r="G3366" s="59" t="str">
        <f>INDEX(tblGemProv[Grootte],MATCH(tblGem[[#This Row],[Plaats]],tblGemProv[Gemeentenaam],0))</f>
        <v>Klein</v>
      </c>
      <c r="H3366" s="59" t="str">
        <f>INDEX(tblGemProv[Provincie],MATCH(tblGem[[#This Row],[Plaats]],tblGemProv[Gemeentenaam],0))</f>
        <v>Limburg</v>
      </c>
      <c r="I3366" s="68">
        <f>INDEX(tblGemProv[InwonerAantal],MATCH(tblGem[[#This Row],[Plaats]],tblGemProv[Gemeentenaam],0))</f>
        <v>45823</v>
      </c>
      <c r="J3366" s="107">
        <f>tblGem[[#This Row],[Aantal]]/INDEX($N$5:$N$16,MATCH(tblGem[[#This Row],[Prov]],$M$5:$M$16,0))*100000</f>
        <v>2.8643087438394983</v>
      </c>
      <c r="K3366" s="69">
        <f>tblGem[[#This Row],[Aantal]]/tblGem[[#This Row],[Inwoners]]*100000</f>
        <v>69.833926194269253</v>
      </c>
    </row>
    <row r="3367" spans="2:11" x14ac:dyDescent="0.3">
      <c r="B3367" s="63">
        <v>43918</v>
      </c>
      <c r="C3367" s="66" t="s">
        <v>161</v>
      </c>
      <c r="D3367" s="65">
        <v>39.6</v>
      </c>
      <c r="E3367" s="66">
        <v>9</v>
      </c>
      <c r="F3367" s="79">
        <f>tblGem[[#This Row],[Aantal]]-SUMIFS(tblGem[Aantal],tblGem[Datum],tblGem[[#This Row],[Datum]]-1,tblGem[Plaats],tblGem[[#This Row],[Plaats]])</f>
        <v>3</v>
      </c>
      <c r="G3367" s="59" t="str">
        <f>INDEX(tblGemProv[Grootte],MATCH(tblGem[[#This Row],[Plaats]],tblGemProv[Gemeentenaam],0))</f>
        <v>Klein</v>
      </c>
      <c r="H3367" s="59" t="str">
        <f>INDEX(tblGemProv[Provincie],MATCH(tblGem[[#This Row],[Plaats]],tblGemProv[Gemeentenaam],0))</f>
        <v>Noord-Holland</v>
      </c>
      <c r="I3367" s="68">
        <f>INDEX(tblGemProv[InwonerAantal],MATCH(tblGem[[#This Row],[Plaats]],tblGemProv[Gemeentenaam],0))</f>
        <v>22659</v>
      </c>
      <c r="J3367" s="107">
        <f>tblGem[[#This Row],[Aantal]]/INDEX($N$5:$N$16,MATCH(tblGem[[#This Row],[Prov]],$M$5:$M$16,0))*100000</f>
        <v>0.31788842963822178</v>
      </c>
      <c r="K3367" s="69">
        <f>tblGem[[#This Row],[Aantal]]/tblGem[[#This Row],[Inwoners]]*100000</f>
        <v>39.719316827750568</v>
      </c>
    </row>
    <row r="3368" spans="2:11" x14ac:dyDescent="0.3">
      <c r="B3368" s="63">
        <v>43918</v>
      </c>
      <c r="C3368" s="66" t="s">
        <v>162</v>
      </c>
      <c r="D3368" s="65">
        <v>40.6</v>
      </c>
      <c r="E3368" s="66">
        <v>12</v>
      </c>
      <c r="F3368" s="79">
        <f>tblGem[[#This Row],[Aantal]]-SUMIFS(tblGem[Aantal],tblGem[Datum],tblGem[[#This Row],[Datum]]-1,tblGem[Plaats],tblGem[[#This Row],[Plaats]])</f>
        <v>5</v>
      </c>
      <c r="G3368" s="59" t="str">
        <f>INDEX(tblGemProv[Grootte],MATCH(tblGem[[#This Row],[Plaats]],tblGemProv[Gemeentenaam],0))</f>
        <v>Klein</v>
      </c>
      <c r="H3368" s="59" t="str">
        <f>INDEX(tblGemProv[Provincie],MATCH(tblGem[[#This Row],[Plaats]],tblGemProv[Gemeentenaam],0))</f>
        <v>Zuid-Holland</v>
      </c>
      <c r="I3368" s="68">
        <f>INDEX(tblGemProv[InwonerAantal],MATCH(tblGem[[#This Row],[Plaats]],tblGemProv[Gemeentenaam],0))</f>
        <v>29306</v>
      </c>
      <c r="J3368" s="107">
        <f>tblGem[[#This Row],[Aantal]]/INDEX($N$5:$N$16,MATCH(tblGem[[#This Row],[Prov]],$M$5:$M$16,0))*100000</f>
        <v>0.32912690859322935</v>
      </c>
      <c r="K3368" s="69">
        <f>tblGem[[#This Row],[Aantal]]/tblGem[[#This Row],[Inwoners]]*100000</f>
        <v>40.947246297686483</v>
      </c>
    </row>
    <row r="3369" spans="2:11" x14ac:dyDescent="0.3">
      <c r="B3369" s="63">
        <v>43918</v>
      </c>
      <c r="C3369" s="66" t="s">
        <v>163</v>
      </c>
      <c r="D3369" s="65">
        <v>53.3</v>
      </c>
      <c r="E3369" s="66">
        <v>30</v>
      </c>
      <c r="F3369" s="79">
        <f>tblGem[[#This Row],[Aantal]]-SUMIFS(tblGem[Aantal],tblGem[Datum],tblGem[[#This Row],[Datum]]-1,tblGem[Plaats],tblGem[[#This Row],[Plaats]])</f>
        <v>6</v>
      </c>
      <c r="G3369" s="59" t="str">
        <f>INDEX(tblGemProv[Grootte],MATCH(tblGem[[#This Row],[Plaats]],tblGemProv[Gemeentenaam],0))</f>
        <v>Middelgroot</v>
      </c>
      <c r="H3369" s="59" t="str">
        <f>INDEX(tblGemProv[Provincie],MATCH(tblGem[[#This Row],[Plaats]],tblGemProv[Gemeentenaam],0))</f>
        <v>Zuid-Holland</v>
      </c>
      <c r="I3369" s="68">
        <f>INDEX(tblGemProv[InwonerAantal],MATCH(tblGem[[#This Row],[Plaats]],tblGemProv[Gemeentenaam],0))</f>
        <v>55644</v>
      </c>
      <c r="J3369" s="107">
        <f>tblGem[[#This Row],[Aantal]]/INDEX($N$5:$N$16,MATCH(tblGem[[#This Row],[Prov]],$M$5:$M$16,0))*100000</f>
        <v>0.82281727148307315</v>
      </c>
      <c r="K3369" s="69">
        <f>tblGem[[#This Row],[Aantal]]/tblGem[[#This Row],[Inwoners]]*100000</f>
        <v>53.914168643519517</v>
      </c>
    </row>
    <row r="3370" spans="2:11" x14ac:dyDescent="0.3">
      <c r="B3370" s="63">
        <v>43918</v>
      </c>
      <c r="C3370" s="66" t="s">
        <v>164</v>
      </c>
      <c r="D3370" s="65">
        <v>173.1</v>
      </c>
      <c r="E3370" s="66">
        <v>39</v>
      </c>
      <c r="F3370" s="79">
        <f>tblGem[[#This Row],[Aantal]]-SUMIFS(tblGem[Aantal],tblGem[Datum],tblGem[[#This Row],[Datum]]-1,tblGem[Plaats],tblGem[[#This Row],[Plaats]])</f>
        <v>6</v>
      </c>
      <c r="G3370" s="59" t="str">
        <f>INDEX(tblGemProv[Grootte],MATCH(tblGem[[#This Row],[Plaats]],tblGemProv[Gemeentenaam],0))</f>
        <v>Klein</v>
      </c>
      <c r="H3370" s="59" t="str">
        <f>INDEX(tblGemProv[Provincie],MATCH(tblGem[[#This Row],[Plaats]],tblGemProv[Gemeentenaam],0))</f>
        <v>Noord-Brabant</v>
      </c>
      <c r="I3370" s="68">
        <f>INDEX(tblGemProv[InwonerAantal],MATCH(tblGem[[#This Row],[Plaats]],tblGemProv[Gemeentenaam],0))</f>
        <v>22158</v>
      </c>
      <c r="J3370" s="107">
        <f>tblGem[[#This Row],[Aantal]]/INDEX($N$5:$N$16,MATCH(tblGem[[#This Row],[Prov]],$M$5:$M$16,0))*100000</f>
        <v>1.542547006153576</v>
      </c>
      <c r="K3370" s="69">
        <f>tblGem[[#This Row],[Aantal]]/tblGem[[#This Row],[Inwoners]]*100000</f>
        <v>176.00866504197131</v>
      </c>
    </row>
    <row r="3371" spans="2:11" x14ac:dyDescent="0.3">
      <c r="B3371" s="63">
        <v>43918</v>
      </c>
      <c r="C3371" s="66" t="s">
        <v>165</v>
      </c>
      <c r="D3371" s="65">
        <v>279.7</v>
      </c>
      <c r="E3371" s="66">
        <v>44</v>
      </c>
      <c r="F3371" s="79">
        <f>tblGem[[#This Row],[Aantal]]-SUMIFS(tblGem[Aantal],tblGem[Datum],tblGem[[#This Row],[Datum]]-1,tblGem[Plaats],tblGem[[#This Row],[Plaats]])</f>
        <v>2</v>
      </c>
      <c r="G3371" s="59" t="str">
        <f>INDEX(tblGemProv[Grootte],MATCH(tblGem[[#This Row],[Plaats]],tblGemProv[Gemeentenaam],0))</f>
        <v>Klein</v>
      </c>
      <c r="H3371" s="59" t="str">
        <f>INDEX(tblGemProv[Provincie],MATCH(tblGem[[#This Row],[Plaats]],tblGemProv[Gemeentenaam],0))</f>
        <v>Noord-Brabant</v>
      </c>
      <c r="I3371" s="68">
        <f>INDEX(tblGemProv[InwonerAantal],MATCH(tblGem[[#This Row],[Plaats]],tblGemProv[Gemeentenaam],0))</f>
        <v>15332</v>
      </c>
      <c r="J3371" s="107">
        <f>tblGem[[#This Row],[Aantal]]/INDEX($N$5:$N$16,MATCH(tblGem[[#This Row],[Prov]],$M$5:$M$16,0))*100000</f>
        <v>1.7403094428399319</v>
      </c>
      <c r="K3371" s="69">
        <f>tblGem[[#This Row],[Aantal]]/tblGem[[#This Row],[Inwoners]]*100000</f>
        <v>286.98147665014346</v>
      </c>
    </row>
    <row r="3372" spans="2:11" x14ac:dyDescent="0.3">
      <c r="B3372" s="63">
        <v>43918</v>
      </c>
      <c r="C3372" s="66" t="s">
        <v>166</v>
      </c>
      <c r="D3372" s="65">
        <v>77.400000000000006</v>
      </c>
      <c r="E3372" s="66">
        <v>29</v>
      </c>
      <c r="F3372" s="79">
        <f>tblGem[[#This Row],[Aantal]]-SUMIFS(tblGem[Aantal],tblGem[Datum],tblGem[[#This Row],[Datum]]-1,tblGem[Plaats],tblGem[[#This Row],[Plaats]])</f>
        <v>1</v>
      </c>
      <c r="G3372" s="59" t="str">
        <f>INDEX(tblGemProv[Grootte],MATCH(tblGem[[#This Row],[Plaats]],tblGemProv[Gemeentenaam],0))</f>
        <v>Klein</v>
      </c>
      <c r="H3372" s="59" t="str">
        <f>INDEX(tblGemProv[Provincie],MATCH(tblGem[[#This Row],[Plaats]],tblGemProv[Gemeentenaam],0))</f>
        <v>Limburg</v>
      </c>
      <c r="I3372" s="68">
        <f>INDEX(tblGemProv[InwonerAantal],MATCH(tblGem[[#This Row],[Plaats]],tblGemProv[Gemeentenaam],0))</f>
        <v>37612</v>
      </c>
      <c r="J3372" s="107">
        <f>tblGem[[#This Row],[Aantal]]/INDEX($N$5:$N$16,MATCH(tblGem[[#This Row],[Prov]],$M$5:$M$16,0))*100000</f>
        <v>2.5957797991045455</v>
      </c>
      <c r="K3372" s="69">
        <f>tblGem[[#This Row],[Aantal]]/tblGem[[#This Row],[Inwoners]]*100000</f>
        <v>77.103052217377424</v>
      </c>
    </row>
    <row r="3373" spans="2:11" x14ac:dyDescent="0.3">
      <c r="B3373" s="63">
        <v>43918</v>
      </c>
      <c r="C3373" s="66" t="s">
        <v>167</v>
      </c>
      <c r="D3373" s="65">
        <v>60.9</v>
      </c>
      <c r="E3373" s="66">
        <v>7</v>
      </c>
      <c r="F3373" s="79">
        <f>tblGem[[#This Row],[Aantal]]-SUMIFS(tblGem[Aantal],tblGem[Datum],tblGem[[#This Row],[Datum]]-1,tblGem[Plaats],tblGem[[#This Row],[Plaats]])</f>
        <v>0</v>
      </c>
      <c r="G3373" s="59" t="str">
        <f>INDEX(tblGemProv[Grootte],MATCH(tblGem[[#This Row],[Plaats]],tblGemProv[Gemeentenaam],0))</f>
        <v>Klein</v>
      </c>
      <c r="H3373" s="59" t="str">
        <f>INDEX(tblGemProv[Provincie],MATCH(tblGem[[#This Row],[Plaats]],tblGemProv[Gemeentenaam],0))</f>
        <v>Noord-Holland</v>
      </c>
      <c r="I3373" s="68">
        <f>INDEX(tblGemProv[InwonerAantal],MATCH(tblGem[[#This Row],[Plaats]],tblGemProv[Gemeentenaam],0))</f>
        <v>11435</v>
      </c>
      <c r="J3373" s="107">
        <f>tblGem[[#This Row],[Aantal]]/INDEX($N$5:$N$16,MATCH(tblGem[[#This Row],[Prov]],$M$5:$M$16,0))*100000</f>
        <v>0.24724655638528362</v>
      </c>
      <c r="K3373" s="69">
        <f>tblGem[[#This Row],[Aantal]]/tblGem[[#This Row],[Inwoners]]*100000</f>
        <v>61.215566243987752</v>
      </c>
    </row>
    <row r="3374" spans="2:11" x14ac:dyDescent="0.3">
      <c r="B3374" s="63">
        <v>43918</v>
      </c>
      <c r="C3374" s="66" t="s">
        <v>168</v>
      </c>
      <c r="D3374" s="65">
        <v>49.7</v>
      </c>
      <c r="E3374" s="66">
        <v>14</v>
      </c>
      <c r="F3374" s="79">
        <f>tblGem[[#This Row],[Aantal]]-SUMIFS(tblGem[Aantal],tblGem[Datum],tblGem[[#This Row],[Datum]]-1,tblGem[Plaats],tblGem[[#This Row],[Plaats]])</f>
        <v>0</v>
      </c>
      <c r="G3374" s="59" t="str">
        <f>INDEX(tblGemProv[Grootte],MATCH(tblGem[[#This Row],[Plaats]],tblGemProv[Gemeentenaam],0))</f>
        <v>Klein</v>
      </c>
      <c r="H3374" s="59" t="str">
        <f>INDEX(tblGemProv[Provincie],MATCH(tblGem[[#This Row],[Plaats]],tblGemProv[Gemeentenaam],0))</f>
        <v>Noord-Holland</v>
      </c>
      <c r="I3374" s="68">
        <f>INDEX(tblGemProv[InwonerAantal],MATCH(tblGem[[#This Row],[Plaats]],tblGemProv[Gemeentenaam],0))</f>
        <v>27836</v>
      </c>
      <c r="J3374" s="107">
        <f>tblGem[[#This Row],[Aantal]]/INDEX($N$5:$N$16,MATCH(tblGem[[#This Row],[Prov]],$M$5:$M$16,0))*100000</f>
        <v>0.49449311277056723</v>
      </c>
      <c r="K3374" s="69">
        <f>tblGem[[#This Row],[Aantal]]/tblGem[[#This Row],[Inwoners]]*100000</f>
        <v>50.294582554964791</v>
      </c>
    </row>
    <row r="3375" spans="2:11" x14ac:dyDescent="0.3">
      <c r="B3375" s="63">
        <v>43918</v>
      </c>
      <c r="C3375" s="66" t="s">
        <v>169</v>
      </c>
      <c r="D3375" s="65">
        <v>72.099999999999994</v>
      </c>
      <c r="E3375" s="66">
        <v>45</v>
      </c>
      <c r="F3375" s="79">
        <f>tblGem[[#This Row],[Aantal]]-SUMIFS(tblGem[Aantal],tblGem[Datum],tblGem[[#This Row],[Datum]]-1,tblGem[Plaats],tblGem[[#This Row],[Plaats]])</f>
        <v>11</v>
      </c>
      <c r="G3375" s="59" t="str">
        <f>INDEX(tblGemProv[Grootte],MATCH(tblGem[[#This Row],[Plaats]],tblGemProv[Gemeentenaam],0))</f>
        <v>Middelgroot</v>
      </c>
      <c r="H3375" s="59" t="str">
        <f>INDEX(tblGemProv[Provincie],MATCH(tblGem[[#This Row],[Plaats]],tblGemProv[Gemeentenaam],0))</f>
        <v>Zuid-Holland</v>
      </c>
      <c r="I3375" s="68">
        <f>INDEX(tblGemProv[InwonerAantal],MATCH(tblGem[[#This Row],[Plaats]],tblGemProv[Gemeentenaam],0))</f>
        <v>61155</v>
      </c>
      <c r="J3375" s="107">
        <f>tblGem[[#This Row],[Aantal]]/INDEX($N$5:$N$16,MATCH(tblGem[[#This Row],[Prov]],$M$5:$M$16,0))*100000</f>
        <v>1.23422590722461</v>
      </c>
      <c r="K3375" s="69">
        <f>tblGem[[#This Row],[Aantal]]/tblGem[[#This Row],[Inwoners]]*100000</f>
        <v>73.583517292126558</v>
      </c>
    </row>
    <row r="3376" spans="2:11" x14ac:dyDescent="0.3">
      <c r="B3376" s="63">
        <v>43918</v>
      </c>
      <c r="C3376" s="66" t="s">
        <v>170</v>
      </c>
      <c r="D3376" s="65">
        <v>71</v>
      </c>
      <c r="E3376" s="66">
        <v>8</v>
      </c>
      <c r="F3376" s="79">
        <f>tblGem[[#This Row],[Aantal]]-SUMIFS(tblGem[Aantal],tblGem[Datum],tblGem[[#This Row],[Datum]]-1,tblGem[Plaats],tblGem[[#This Row],[Plaats]])</f>
        <v>0</v>
      </c>
      <c r="G3376" s="59" t="str">
        <f>INDEX(tblGemProv[Grootte],MATCH(tblGem[[#This Row],[Plaats]],tblGemProv[Gemeentenaam],0))</f>
        <v>Klein</v>
      </c>
      <c r="H3376" s="59" t="str">
        <f>INDEX(tblGemProv[Provincie],MATCH(tblGem[[#This Row],[Plaats]],tblGemProv[Gemeentenaam],0))</f>
        <v>Noord-Holland</v>
      </c>
      <c r="I3376" s="68">
        <f>INDEX(tblGemProv[InwonerAantal],MATCH(tblGem[[#This Row],[Plaats]],tblGemProv[Gemeentenaam],0))</f>
        <v>11146</v>
      </c>
      <c r="J3376" s="107">
        <f>tblGem[[#This Row],[Aantal]]/INDEX($N$5:$N$16,MATCH(tblGem[[#This Row],[Prov]],$M$5:$M$16,0))*100000</f>
        <v>0.28256749301175271</v>
      </c>
      <c r="K3376" s="69">
        <f>tblGem[[#This Row],[Aantal]]/tblGem[[#This Row],[Inwoners]]*100000</f>
        <v>71.774627669118971</v>
      </c>
    </row>
    <row r="3377" spans="2:11" x14ac:dyDescent="0.3">
      <c r="B3377" s="63">
        <v>43918</v>
      </c>
      <c r="C3377" s="66" t="s">
        <v>171</v>
      </c>
      <c r="D3377" s="65">
        <v>16.100000000000001</v>
      </c>
      <c r="E3377" s="66">
        <v>20</v>
      </c>
      <c r="F3377" s="79">
        <f>tblGem[[#This Row],[Aantal]]-SUMIFS(tblGem[Aantal],tblGem[Datum],tblGem[[#This Row],[Datum]]-1,tblGem[Plaats],tblGem[[#This Row],[Plaats]])</f>
        <v>1</v>
      </c>
      <c r="G3377" s="59" t="str">
        <f>INDEX(tblGemProv[Grootte],MATCH(tblGem[[#This Row],[Plaats]],tblGemProv[Gemeentenaam],0))</f>
        <v>Groot</v>
      </c>
      <c r="H3377" s="59" t="str">
        <f>INDEX(tblGemProv[Provincie],MATCH(tblGem[[#This Row],[Plaats]],tblGemProv[Gemeentenaam],0))</f>
        <v>Friesland</v>
      </c>
      <c r="I3377" s="68">
        <f>INDEX(tblGemProv[InwonerAantal],MATCH(tblGem[[#This Row],[Plaats]],tblGemProv[Gemeentenaam],0))</f>
        <v>122415</v>
      </c>
      <c r="J3377" s="107">
        <f>tblGem[[#This Row],[Aantal]]/INDEX($N$5:$N$16,MATCH(tblGem[[#This Row],[Prov]],$M$5:$M$16,0))*100000</f>
        <v>3.0899102072093783</v>
      </c>
      <c r="K3377" s="69">
        <f>tblGem[[#This Row],[Aantal]]/tblGem[[#This Row],[Inwoners]]*100000</f>
        <v>16.337867091451212</v>
      </c>
    </row>
    <row r="3378" spans="2:11" x14ac:dyDescent="0.3">
      <c r="B3378" s="63">
        <v>43918</v>
      </c>
      <c r="C3378" s="66" t="s">
        <v>172</v>
      </c>
      <c r="D3378" s="65">
        <v>28</v>
      </c>
      <c r="E3378" s="66">
        <v>35</v>
      </c>
      <c r="F3378" s="79">
        <f>tblGem[[#This Row],[Aantal]]-SUMIFS(tblGem[Aantal],tblGem[Datum],tblGem[[#This Row],[Datum]]-1,tblGem[Plaats],tblGem[[#This Row],[Plaats]])</f>
        <v>5</v>
      </c>
      <c r="G3378" s="59" t="str">
        <f>INDEX(tblGemProv[Grootte],MATCH(tblGem[[#This Row],[Plaats]],tblGemProv[Gemeentenaam],0))</f>
        <v>Groot</v>
      </c>
      <c r="H3378" s="59" t="str">
        <f>INDEX(tblGemProv[Provincie],MATCH(tblGem[[#This Row],[Plaats]],tblGemProv[Gemeentenaam],0))</f>
        <v>Zuid-Holland</v>
      </c>
      <c r="I3378" s="68">
        <f>INDEX(tblGemProv[InwonerAantal],MATCH(tblGem[[#This Row],[Plaats]],tblGemProv[Gemeentenaam],0))</f>
        <v>124306</v>
      </c>
      <c r="J3378" s="107">
        <f>tblGem[[#This Row],[Aantal]]/INDEX($N$5:$N$16,MATCH(tblGem[[#This Row],[Prov]],$M$5:$M$16,0))*100000</f>
        <v>0.95995348339691888</v>
      </c>
      <c r="K3378" s="69">
        <f>tblGem[[#This Row],[Aantal]]/tblGem[[#This Row],[Inwoners]]*100000</f>
        <v>28.156323910350267</v>
      </c>
    </row>
    <row r="3379" spans="2:11" x14ac:dyDescent="0.3">
      <c r="B3379" s="63">
        <v>43918</v>
      </c>
      <c r="C3379" s="66" t="s">
        <v>173</v>
      </c>
      <c r="D3379" s="65">
        <v>18.5</v>
      </c>
      <c r="E3379" s="66">
        <v>5</v>
      </c>
      <c r="F3379" s="79">
        <f>tblGem[[#This Row],[Aantal]]-SUMIFS(tblGem[Aantal],tblGem[Datum],tblGem[[#This Row],[Datum]]-1,tblGem[Plaats],tblGem[[#This Row],[Plaats]])</f>
        <v>1</v>
      </c>
      <c r="G3379" s="59" t="str">
        <f>INDEX(tblGemProv[Grootte],MATCH(tblGem[[#This Row],[Plaats]],tblGemProv[Gemeentenaam],0))</f>
        <v>Klein</v>
      </c>
      <c r="H3379" s="59" t="str">
        <f>INDEX(tblGemProv[Provincie],MATCH(tblGem[[#This Row],[Plaats]],tblGemProv[Gemeentenaam],0))</f>
        <v>Zuid-Holland</v>
      </c>
      <c r="I3379" s="68">
        <f>INDEX(tblGemProv[InwonerAantal],MATCH(tblGem[[#This Row],[Plaats]],tblGemProv[Gemeentenaam],0))</f>
        <v>27197</v>
      </c>
      <c r="J3379" s="107">
        <f>tblGem[[#This Row],[Aantal]]/INDEX($N$5:$N$16,MATCH(tblGem[[#This Row],[Prov]],$M$5:$M$16,0))*100000</f>
        <v>0.13713621191384553</v>
      </c>
      <c r="K3379" s="69">
        <f>tblGem[[#This Row],[Aantal]]/tblGem[[#This Row],[Inwoners]]*100000</f>
        <v>18.384380630216569</v>
      </c>
    </row>
    <row r="3380" spans="2:11" x14ac:dyDescent="0.3">
      <c r="B3380" s="63">
        <v>43918</v>
      </c>
      <c r="C3380" s="66" t="s">
        <v>174</v>
      </c>
      <c r="D3380" s="65">
        <v>27.4</v>
      </c>
      <c r="E3380" s="66">
        <v>21</v>
      </c>
      <c r="F3380" s="79">
        <f>tblGem[[#This Row],[Aantal]]-SUMIFS(tblGem[Aantal],tblGem[Datum],tblGem[[#This Row],[Datum]]-1,tblGem[Plaats],tblGem[[#This Row],[Plaats]])</f>
        <v>3</v>
      </c>
      <c r="G3380" s="59" t="str">
        <f>INDEX(tblGemProv[Grootte],MATCH(tblGem[[#This Row],[Plaats]],tblGemProv[Gemeentenaam],0))</f>
        <v>Middelgroot</v>
      </c>
      <c r="H3380" s="59" t="str">
        <f>INDEX(tblGemProv[Provincie],MATCH(tblGem[[#This Row],[Plaats]],tblGemProv[Gemeentenaam],0))</f>
        <v>Zuid-Holland</v>
      </c>
      <c r="I3380" s="68">
        <f>INDEX(tblGemProv[InwonerAantal],MATCH(tblGem[[#This Row],[Plaats]],tblGemProv[Gemeentenaam],0))</f>
        <v>74947</v>
      </c>
      <c r="J3380" s="107">
        <f>tblGem[[#This Row],[Aantal]]/INDEX($N$5:$N$16,MATCH(tblGem[[#This Row],[Prov]],$M$5:$M$16,0))*100000</f>
        <v>0.57597209003815131</v>
      </c>
      <c r="K3380" s="69">
        <f>tblGem[[#This Row],[Aantal]]/tblGem[[#This Row],[Inwoners]]*100000</f>
        <v>28.019800659132454</v>
      </c>
    </row>
    <row r="3381" spans="2:11" x14ac:dyDescent="0.3">
      <c r="B3381" s="63">
        <v>43918</v>
      </c>
      <c r="C3381" s="66" t="s">
        <v>175</v>
      </c>
      <c r="D3381" s="65">
        <v>39.4</v>
      </c>
      <c r="E3381" s="66">
        <v>31</v>
      </c>
      <c r="F3381" s="79">
        <f>tblGem[[#This Row],[Aantal]]-SUMIFS(tblGem[Aantal],tblGem[Datum],tblGem[[#This Row],[Datum]]-1,tblGem[Plaats],tblGem[[#This Row],[Plaats]])</f>
        <v>2</v>
      </c>
      <c r="G3381" s="59" t="str">
        <f>INDEX(tblGemProv[Grootte],MATCH(tblGem[[#This Row],[Plaats]],tblGemProv[Gemeentenaam],0))</f>
        <v>Middelgroot</v>
      </c>
      <c r="H3381" s="59" t="str">
        <f>INDEX(tblGemProv[Provincie],MATCH(tblGem[[#This Row],[Plaats]],tblGemProv[Gemeentenaam],0))</f>
        <v>Flevoland</v>
      </c>
      <c r="I3381" s="68">
        <f>INDEX(tblGemProv[InwonerAantal],MATCH(tblGem[[#This Row],[Plaats]],tblGemProv[Gemeentenaam],0))</f>
        <v>77389</v>
      </c>
      <c r="J3381" s="107">
        <f>tblGem[[#This Row],[Aantal]]/INDEX($N$5:$N$16,MATCH(tblGem[[#This Row],[Prov]],$M$5:$M$16,0))*100000</f>
        <v>7.5303033983530501</v>
      </c>
      <c r="K3381" s="69">
        <f>tblGem[[#This Row],[Aantal]]/tblGem[[#This Row],[Inwoners]]*100000</f>
        <v>40.057372494799004</v>
      </c>
    </row>
    <row r="3382" spans="2:11" x14ac:dyDescent="0.3">
      <c r="B3382" s="63">
        <v>43918</v>
      </c>
      <c r="C3382" s="66" t="s">
        <v>176</v>
      </c>
      <c r="D3382" s="65">
        <v>114.2</v>
      </c>
      <c r="E3382" s="66">
        <v>41</v>
      </c>
      <c r="F3382" s="79">
        <f>tblGem[[#This Row],[Aantal]]-SUMIFS(tblGem[Aantal],tblGem[Datum],tblGem[[#This Row],[Datum]]-1,tblGem[Plaats],tblGem[[#This Row],[Plaats]])</f>
        <v>4</v>
      </c>
      <c r="G3382" s="59" t="str">
        <f>INDEX(tblGemProv[Grootte],MATCH(tblGem[[#This Row],[Plaats]],tblGemProv[Gemeentenaam],0))</f>
        <v>Klein</v>
      </c>
      <c r="H3382" s="59" t="str">
        <f>INDEX(tblGemProv[Provincie],MATCH(tblGem[[#This Row],[Plaats]],tblGemProv[Gemeentenaam],0))</f>
        <v>Limburg</v>
      </c>
      <c r="I3382" s="68">
        <f>INDEX(tblGemProv[InwonerAantal],MATCH(tblGem[[#This Row],[Plaats]],tblGemProv[Gemeentenaam],0))</f>
        <v>35857</v>
      </c>
      <c r="J3382" s="107">
        <f>tblGem[[#This Row],[Aantal]]/INDEX($N$5:$N$16,MATCH(tblGem[[#This Row],[Prov]],$M$5:$M$16,0))*100000</f>
        <v>3.6698955780443572</v>
      </c>
      <c r="K3382" s="69">
        <f>tblGem[[#This Row],[Aantal]]/tblGem[[#This Row],[Inwoners]]*100000</f>
        <v>114.34308503221128</v>
      </c>
    </row>
    <row r="3383" spans="2:11" x14ac:dyDescent="0.3">
      <c r="B3383" s="63">
        <v>43918</v>
      </c>
      <c r="C3383" s="66" t="s">
        <v>177</v>
      </c>
      <c r="D3383" s="65">
        <v>55.9</v>
      </c>
      <c r="E3383" s="66">
        <v>17</v>
      </c>
      <c r="F3383" s="79">
        <f>tblGem[[#This Row],[Aantal]]-SUMIFS(tblGem[Aantal],tblGem[Datum],tblGem[[#This Row],[Datum]]-1,tblGem[Plaats],tblGem[[#This Row],[Plaats]])</f>
        <v>1</v>
      </c>
      <c r="G3383" s="59" t="str">
        <f>INDEX(tblGemProv[Grootte],MATCH(tblGem[[#This Row],[Plaats]],tblGemProv[Gemeentenaam],0))</f>
        <v>Klein</v>
      </c>
      <c r="H3383" s="59" t="str">
        <f>INDEX(tblGemProv[Provincie],MATCH(tblGem[[#This Row],[Plaats]],tblGemProv[Gemeentenaam],0))</f>
        <v>Utrecht</v>
      </c>
      <c r="I3383" s="68">
        <f>INDEX(tblGemProv[InwonerAantal],MATCH(tblGem[[#This Row],[Plaats]],tblGemProv[Gemeentenaam],0))</f>
        <v>29755</v>
      </c>
      <c r="J3383" s="107">
        <f>tblGem[[#This Row],[Aantal]]/INDEX($N$5:$N$16,MATCH(tblGem[[#This Row],[Prov]],$M$5:$M$16,0))*100000</f>
        <v>1.2776978590293404</v>
      </c>
      <c r="K3383" s="69">
        <f>tblGem[[#This Row],[Aantal]]/tblGem[[#This Row],[Inwoners]]*100000</f>
        <v>57.133254915140306</v>
      </c>
    </row>
    <row r="3384" spans="2:11" x14ac:dyDescent="0.3">
      <c r="B3384" s="63">
        <v>43918</v>
      </c>
      <c r="C3384" s="66" t="s">
        <v>178</v>
      </c>
      <c r="D3384" s="65">
        <v>53.6</v>
      </c>
      <c r="E3384" s="66">
        <v>25</v>
      </c>
      <c r="F3384" s="79">
        <f>tblGem[[#This Row],[Aantal]]-SUMIFS(tblGem[Aantal],tblGem[Datum],tblGem[[#This Row],[Datum]]-1,tblGem[Plaats],tblGem[[#This Row],[Plaats]])</f>
        <v>3</v>
      </c>
      <c r="G3384" s="59" t="str">
        <f>INDEX(tblGemProv[Grootte],MATCH(tblGem[[#This Row],[Plaats]],tblGemProv[Gemeentenaam],0))</f>
        <v>Klein</v>
      </c>
      <c r="H3384" s="59" t="str">
        <f>INDEX(tblGemProv[Provincie],MATCH(tblGem[[#This Row],[Plaats]],tblGemProv[Gemeentenaam],0))</f>
        <v>Gelderland</v>
      </c>
      <c r="I3384" s="68">
        <f>INDEX(tblGemProv[InwonerAantal],MATCH(tblGem[[#This Row],[Plaats]],tblGemProv[Gemeentenaam],0))</f>
        <v>46372</v>
      </c>
      <c r="J3384" s="107">
        <f>tblGem[[#This Row],[Aantal]]/INDEX($N$5:$N$16,MATCH(tblGem[[#This Row],[Prov]],$M$5:$M$16,0))*100000</f>
        <v>1.2135315564318871</v>
      </c>
      <c r="K3384" s="69">
        <f>tblGem[[#This Row],[Aantal]]/tblGem[[#This Row],[Inwoners]]*100000</f>
        <v>53.911843353747948</v>
      </c>
    </row>
    <row r="3385" spans="2:11" x14ac:dyDescent="0.3">
      <c r="B3385" s="63">
        <v>43918</v>
      </c>
      <c r="C3385" s="66" t="s">
        <v>179</v>
      </c>
      <c r="D3385" s="65">
        <v>13.1</v>
      </c>
      <c r="E3385" s="66">
        <v>3</v>
      </c>
      <c r="F3385" s="79">
        <f>tblGem[[#This Row],[Aantal]]-SUMIFS(tblGem[Aantal],tblGem[Datum],tblGem[[#This Row],[Datum]]-1,tblGem[Plaats],tblGem[[#This Row],[Plaats]])</f>
        <v>0</v>
      </c>
      <c r="G3385" s="59" t="str">
        <f>INDEX(tblGemProv[Grootte],MATCH(tblGem[[#This Row],[Plaats]],tblGemProv[Gemeentenaam],0))</f>
        <v>Klein</v>
      </c>
      <c r="H3385" s="59" t="str">
        <f>INDEX(tblGemProv[Provincie],MATCH(tblGem[[#This Row],[Plaats]],tblGemProv[Gemeentenaam],0))</f>
        <v>Zuid-Holland</v>
      </c>
      <c r="I3385" s="68">
        <f>INDEX(tblGemProv[InwonerAantal],MATCH(tblGem[[#This Row],[Plaats]],tblGemProv[Gemeentenaam],0))</f>
        <v>22746</v>
      </c>
      <c r="J3385" s="107">
        <f>tblGem[[#This Row],[Aantal]]/INDEX($N$5:$N$16,MATCH(tblGem[[#This Row],[Prov]],$M$5:$M$16,0))*100000</f>
        <v>8.2281727148307338E-2</v>
      </c>
      <c r="K3385" s="69">
        <f>tblGem[[#This Row],[Aantal]]/tblGem[[#This Row],[Inwoners]]*100000</f>
        <v>13.189132155104195</v>
      </c>
    </row>
    <row r="3386" spans="2:11" x14ac:dyDescent="0.3">
      <c r="B3386" s="63">
        <v>43918</v>
      </c>
      <c r="C3386" s="66" t="s">
        <v>180</v>
      </c>
      <c r="D3386" s="65">
        <v>41.5</v>
      </c>
      <c r="E3386" s="66">
        <v>14</v>
      </c>
      <c r="F3386" s="79">
        <f>tblGem[[#This Row],[Aantal]]-SUMIFS(tblGem[Aantal],tblGem[Datum],tblGem[[#This Row],[Datum]]-1,tblGem[Plaats],tblGem[[#This Row],[Plaats]])</f>
        <v>3</v>
      </c>
      <c r="G3386" s="59" t="str">
        <f>INDEX(tblGemProv[Grootte],MATCH(tblGem[[#This Row],[Plaats]],tblGemProv[Gemeentenaam],0))</f>
        <v>Klein</v>
      </c>
      <c r="H3386" s="59" t="str">
        <f>INDEX(tblGemProv[Provincie],MATCH(tblGem[[#This Row],[Plaats]],tblGemProv[Gemeentenaam],0))</f>
        <v>Gelderland</v>
      </c>
      <c r="I3386" s="68">
        <f>INDEX(tblGemProv[InwonerAantal],MATCH(tblGem[[#This Row],[Plaats]],tblGemProv[Gemeentenaam],0))</f>
        <v>33574</v>
      </c>
      <c r="J3386" s="107">
        <f>tblGem[[#This Row],[Aantal]]/INDEX($N$5:$N$16,MATCH(tblGem[[#This Row],[Prov]],$M$5:$M$16,0))*100000</f>
        <v>0.67957767160185678</v>
      </c>
      <c r="K3386" s="69">
        <f>tblGem[[#This Row],[Aantal]]/tblGem[[#This Row],[Inwoners]]*100000</f>
        <v>41.69893369869542</v>
      </c>
    </row>
    <row r="3387" spans="2:11" x14ac:dyDescent="0.3">
      <c r="B3387" s="63">
        <v>43918</v>
      </c>
      <c r="C3387" s="66" t="s">
        <v>181</v>
      </c>
      <c r="D3387" s="65">
        <v>123.9</v>
      </c>
      <c r="E3387" s="66">
        <v>29</v>
      </c>
      <c r="F3387" s="79">
        <f>tblGem[[#This Row],[Aantal]]-SUMIFS(tblGem[Aantal],tblGem[Datum],tblGem[[#This Row],[Datum]]-1,tblGem[Plaats],tblGem[[#This Row],[Plaats]])</f>
        <v>4</v>
      </c>
      <c r="G3387" s="59" t="str">
        <f>INDEX(tblGemProv[Grootte],MATCH(tblGem[[#This Row],[Plaats]],tblGemProv[Gemeentenaam],0))</f>
        <v>Klein</v>
      </c>
      <c r="H3387" s="59" t="str">
        <f>INDEX(tblGemProv[Provincie],MATCH(tblGem[[#This Row],[Plaats]],tblGemProv[Gemeentenaam],0))</f>
        <v>Noord-Brabant</v>
      </c>
      <c r="I3387" s="68">
        <f>INDEX(tblGemProv[InwonerAantal],MATCH(tblGem[[#This Row],[Plaats]],tblGemProv[Gemeentenaam],0))</f>
        <v>23120</v>
      </c>
      <c r="J3387" s="107">
        <f>tblGem[[#This Row],[Aantal]]/INDEX($N$5:$N$16,MATCH(tblGem[[#This Row],[Prov]],$M$5:$M$16,0))*100000</f>
        <v>1.1470221327808643</v>
      </c>
      <c r="K3387" s="69">
        <f>tblGem[[#This Row],[Aantal]]/tblGem[[#This Row],[Inwoners]]*100000</f>
        <v>125.43252595155708</v>
      </c>
    </row>
    <row r="3388" spans="2:11" x14ac:dyDescent="0.3">
      <c r="B3388" s="63">
        <v>43918</v>
      </c>
      <c r="C3388" s="66" t="s">
        <v>182</v>
      </c>
      <c r="D3388" s="65">
        <v>89.8</v>
      </c>
      <c r="E3388" s="66">
        <v>13</v>
      </c>
      <c r="F3388" s="79">
        <f>tblGem[[#This Row],[Aantal]]-SUMIFS(tblGem[Aantal],tblGem[Datum],tblGem[[#This Row],[Datum]]-1,tblGem[Plaats],tblGem[[#This Row],[Plaats]])</f>
        <v>0</v>
      </c>
      <c r="G3388" s="59" t="str">
        <f>INDEX(tblGemProv[Grootte],MATCH(tblGem[[#This Row],[Plaats]],tblGemProv[Gemeentenaam],0))</f>
        <v>Klein</v>
      </c>
      <c r="H3388" s="59" t="str">
        <f>INDEX(tblGemProv[Provincie],MATCH(tblGem[[#This Row],[Plaats]],tblGemProv[Gemeentenaam],0))</f>
        <v>Utrecht</v>
      </c>
      <c r="I3388" s="68">
        <f>INDEX(tblGemProv[InwonerAantal],MATCH(tblGem[[#This Row],[Plaats]],tblGemProv[Gemeentenaam],0))</f>
        <v>14395</v>
      </c>
      <c r="J3388" s="107">
        <f>tblGem[[#This Row],[Aantal]]/INDEX($N$5:$N$16,MATCH(tblGem[[#This Row],[Prov]],$M$5:$M$16,0))*100000</f>
        <v>0.97706306866949566</v>
      </c>
      <c r="K3388" s="69">
        <f>tblGem[[#This Row],[Aantal]]/tblGem[[#This Row],[Inwoners]]*100000</f>
        <v>90.309135116359855</v>
      </c>
    </row>
    <row r="3389" spans="2:11" x14ac:dyDescent="0.3">
      <c r="B3389" s="63">
        <v>43918</v>
      </c>
      <c r="C3389" s="66" t="s">
        <v>183</v>
      </c>
      <c r="D3389" s="65">
        <v>10.5</v>
      </c>
      <c r="E3389" s="66">
        <v>1</v>
      </c>
      <c r="F3389" s="79">
        <f>tblGem[[#This Row],[Aantal]]-SUMIFS(tblGem[Aantal],tblGem[Datum],tblGem[[#This Row],[Datum]]-1,tblGem[Plaats],tblGem[[#This Row],[Plaats]])</f>
        <v>0</v>
      </c>
      <c r="G3389" s="59" t="str">
        <f>INDEX(tblGemProv[Grootte],MATCH(tblGem[[#This Row],[Plaats]],tblGemProv[Gemeentenaam],0))</f>
        <v>Klein</v>
      </c>
      <c r="H3389" s="59" t="str">
        <f>INDEX(tblGemProv[Provincie],MATCH(tblGem[[#This Row],[Plaats]],tblGemProv[Gemeentenaam],0))</f>
        <v>Groningen</v>
      </c>
      <c r="I3389" s="68">
        <f>INDEX(tblGemProv[InwonerAantal],MATCH(tblGem[[#This Row],[Plaats]],tblGemProv[Gemeentenaam],0))</f>
        <v>9732</v>
      </c>
      <c r="J3389" s="107">
        <f>tblGem[[#This Row],[Aantal]]/INDEX($N$5:$N$16,MATCH(tblGem[[#This Row],[Prov]],$M$5:$M$16,0))*100000</f>
        <v>0.17154335844156288</v>
      </c>
      <c r="K3389" s="69">
        <f>tblGem[[#This Row],[Aantal]]/tblGem[[#This Row],[Inwoners]]*100000</f>
        <v>10.275380189066995</v>
      </c>
    </row>
    <row r="3390" spans="2:11" x14ac:dyDescent="0.3">
      <c r="B3390" s="63">
        <v>43918</v>
      </c>
      <c r="C3390" s="66" t="s">
        <v>184</v>
      </c>
      <c r="D3390" s="65">
        <v>4.4000000000000004</v>
      </c>
      <c r="E3390" s="66">
        <v>1</v>
      </c>
      <c r="F3390" s="79">
        <f>tblGem[[#This Row],[Aantal]]-SUMIFS(tblGem[Aantal],tblGem[Datum],tblGem[[#This Row],[Datum]]-1,tblGem[Plaats],tblGem[[#This Row],[Plaats]])</f>
        <v>0</v>
      </c>
      <c r="G3390" s="59" t="str">
        <f>INDEX(tblGemProv[Grootte],MATCH(tblGem[[#This Row],[Plaats]],tblGemProv[Gemeentenaam],0))</f>
        <v>Klein</v>
      </c>
      <c r="H3390" s="59" t="str">
        <f>INDEX(tblGemProv[Provincie],MATCH(tblGem[[#This Row],[Plaats]],tblGemProv[Gemeentenaam],0))</f>
        <v>Overijssel</v>
      </c>
      <c r="I3390" s="68">
        <f>INDEX(tblGemProv[InwonerAantal],MATCH(tblGem[[#This Row],[Plaats]],tblGemProv[Gemeentenaam],0))</f>
        <v>22547</v>
      </c>
      <c r="J3390" s="107">
        <f>tblGem[[#This Row],[Aantal]]/INDEX($N$5:$N$16,MATCH(tblGem[[#This Row],[Prov]],$M$5:$M$16,0))*100000</f>
        <v>8.6843172520041229E-2</v>
      </c>
      <c r="K3390" s="69">
        <f>tblGem[[#This Row],[Aantal]]/tblGem[[#This Row],[Inwoners]]*100000</f>
        <v>4.435179846542777</v>
      </c>
    </row>
    <row r="3391" spans="2:11" x14ac:dyDescent="0.3">
      <c r="B3391" s="63">
        <v>43918</v>
      </c>
      <c r="C3391" s="66" t="s">
        <v>185</v>
      </c>
      <c r="D3391" s="65">
        <v>32</v>
      </c>
      <c r="E3391" s="66">
        <v>8</v>
      </c>
      <c r="F3391" s="79">
        <f>tblGem[[#This Row],[Aantal]]-SUMIFS(tblGem[Aantal],tblGem[Datum],tblGem[[#This Row],[Datum]]-1,tblGem[Plaats],tblGem[[#This Row],[Plaats]])</f>
        <v>2</v>
      </c>
      <c r="G3391" s="59" t="str">
        <f>INDEX(tblGemProv[Grootte],MATCH(tblGem[[#This Row],[Plaats]],tblGemProv[Gemeentenaam],0))</f>
        <v>Klein</v>
      </c>
      <c r="H3391" s="59" t="str">
        <f>INDEX(tblGemProv[Provincie],MATCH(tblGem[[#This Row],[Plaats]],tblGemProv[Gemeentenaam],0))</f>
        <v>Gelderland</v>
      </c>
      <c r="I3391" s="68">
        <f>INDEX(tblGemProv[InwonerAantal],MATCH(tblGem[[#This Row],[Plaats]],tblGemProv[Gemeentenaam],0))</f>
        <v>24350</v>
      </c>
      <c r="J3391" s="107">
        <f>tblGem[[#This Row],[Aantal]]/INDEX($N$5:$N$16,MATCH(tblGem[[#This Row],[Prov]],$M$5:$M$16,0))*100000</f>
        <v>0.3883300980582039</v>
      </c>
      <c r="K3391" s="69">
        <f>tblGem[[#This Row],[Aantal]]/tblGem[[#This Row],[Inwoners]]*100000</f>
        <v>32.854209445585212</v>
      </c>
    </row>
    <row r="3392" spans="2:11" x14ac:dyDescent="0.3">
      <c r="B3392" s="63">
        <v>43918</v>
      </c>
      <c r="C3392" s="66" t="s">
        <v>186</v>
      </c>
      <c r="D3392" s="65">
        <v>54.3</v>
      </c>
      <c r="E3392" s="66">
        <v>13</v>
      </c>
      <c r="F3392" s="79">
        <f>tblGem[[#This Row],[Aantal]]-SUMIFS(tblGem[Aantal],tblGem[Datum],tblGem[[#This Row],[Datum]]-1,tblGem[Plaats],tblGem[[#This Row],[Plaats]])</f>
        <v>0</v>
      </c>
      <c r="G3392" s="59" t="str">
        <f>INDEX(tblGemProv[Grootte],MATCH(tblGem[[#This Row],[Plaats]],tblGemProv[Gemeentenaam],0))</f>
        <v>Klein</v>
      </c>
      <c r="H3392" s="59" t="str">
        <f>INDEX(tblGemProv[Provincie],MATCH(tblGem[[#This Row],[Plaats]],tblGemProv[Gemeentenaam],0))</f>
        <v>Limburg</v>
      </c>
      <c r="I3392" s="68">
        <f>INDEX(tblGemProv[InwonerAantal],MATCH(tblGem[[#This Row],[Plaats]],tblGemProv[Gemeentenaam],0))</f>
        <v>23697</v>
      </c>
      <c r="J3392" s="107">
        <f>tblGem[[#This Row],[Aantal]]/INDEX($N$5:$N$16,MATCH(tblGem[[#This Row],[Prov]],$M$5:$M$16,0))*100000</f>
        <v>1.1636254271847961</v>
      </c>
      <c r="K3392" s="69">
        <f>tblGem[[#This Row],[Aantal]]/tblGem[[#This Row],[Inwoners]]*100000</f>
        <v>54.859264885850529</v>
      </c>
    </row>
    <row r="3393" spans="2:11" x14ac:dyDescent="0.3">
      <c r="B3393" s="63">
        <v>43918</v>
      </c>
      <c r="C3393" s="66" t="s">
        <v>187</v>
      </c>
      <c r="D3393" s="65">
        <v>42.1</v>
      </c>
      <c r="E3393" s="66">
        <v>14</v>
      </c>
      <c r="F3393" s="79">
        <f>tblGem[[#This Row],[Aantal]]-SUMIFS(tblGem[Aantal],tblGem[Datum],tblGem[[#This Row],[Datum]]-1,tblGem[Plaats],tblGem[[#This Row],[Plaats]])</f>
        <v>3</v>
      </c>
      <c r="G3393" s="59" t="str">
        <f>INDEX(tblGemProv[Grootte],MATCH(tblGem[[#This Row],[Plaats]],tblGemProv[Gemeentenaam],0))</f>
        <v>Klein</v>
      </c>
      <c r="H3393" s="59" t="str">
        <f>INDEX(tblGemProv[Provincie],MATCH(tblGem[[#This Row],[Plaats]],tblGemProv[Gemeentenaam],0))</f>
        <v>Zuid-Holland</v>
      </c>
      <c r="I3393" s="68">
        <f>INDEX(tblGemProv[InwonerAantal],MATCH(tblGem[[#This Row],[Plaats]],tblGemProv[Gemeentenaam],0))</f>
        <v>32518</v>
      </c>
      <c r="J3393" s="107">
        <f>tblGem[[#This Row],[Aantal]]/INDEX($N$5:$N$16,MATCH(tblGem[[#This Row],[Prov]],$M$5:$M$16,0))*100000</f>
        <v>0.38398139335876752</v>
      </c>
      <c r="K3393" s="69">
        <f>tblGem[[#This Row],[Aantal]]/tblGem[[#This Row],[Inwoners]]*100000</f>
        <v>43.053078295098096</v>
      </c>
    </row>
    <row r="3394" spans="2:11" x14ac:dyDescent="0.3">
      <c r="B3394" s="63">
        <v>43918</v>
      </c>
      <c r="C3394" s="66" t="s">
        <v>188</v>
      </c>
      <c r="D3394" s="65">
        <v>133.30000000000001</v>
      </c>
      <c r="E3394" s="66">
        <v>162</v>
      </c>
      <c r="F3394" s="79">
        <f>tblGem[[#This Row],[Aantal]]-SUMIFS(tblGem[Aantal],tblGem[Datum],tblGem[[#This Row],[Datum]]-1,tblGem[Plaats],tblGem[[#This Row],[Plaats]])</f>
        <v>36</v>
      </c>
      <c r="G3394" s="59" t="str">
        <f>INDEX(tblGemProv[Grootte],MATCH(tblGem[[#This Row],[Plaats]],tblGemProv[Gemeentenaam],0))</f>
        <v>Groot</v>
      </c>
      <c r="H3394" s="59" t="str">
        <f>INDEX(tblGemProv[Provincie],MATCH(tblGem[[#This Row],[Plaats]],tblGemProv[Gemeentenaam],0))</f>
        <v>Limburg</v>
      </c>
      <c r="I3394" s="68">
        <f>INDEX(tblGemProv[InwonerAantal],MATCH(tblGem[[#This Row],[Plaats]],tblGemProv[Gemeentenaam],0))</f>
        <v>122723</v>
      </c>
      <c r="J3394" s="107">
        <f>tblGem[[#This Row],[Aantal]]/INDEX($N$5:$N$16,MATCH(tblGem[[#This Row],[Prov]],$M$5:$M$16,0))*100000</f>
        <v>14.50056301568746</v>
      </c>
      <c r="K3394" s="69">
        <f>tblGem[[#This Row],[Aantal]]/tblGem[[#This Row],[Inwoners]]*100000</f>
        <v>132.00459571555456</v>
      </c>
    </row>
    <row r="3395" spans="2:11" x14ac:dyDescent="0.3">
      <c r="B3395" s="63">
        <v>43918</v>
      </c>
      <c r="C3395" s="66" t="s">
        <v>189</v>
      </c>
      <c r="D3395" s="65">
        <v>31</v>
      </c>
      <c r="E3395" s="66">
        <v>14</v>
      </c>
      <c r="F3395" s="79">
        <f>tblGem[[#This Row],[Aantal]]-SUMIFS(tblGem[Aantal],tblGem[Datum],tblGem[[#This Row],[Datum]]-1,tblGem[Plaats],tblGem[[#This Row],[Plaats]])</f>
        <v>6</v>
      </c>
      <c r="G3395" s="59" t="str">
        <f>INDEX(tblGemProv[Grootte],MATCH(tblGem[[#This Row],[Plaats]],tblGemProv[Gemeentenaam],0))</f>
        <v>Klein</v>
      </c>
      <c r="H3395" s="59" t="str">
        <f>INDEX(tblGemProv[Provincie],MATCH(tblGem[[#This Row],[Plaats]],tblGemProv[Gemeentenaam],0))</f>
        <v>Noord-Holland</v>
      </c>
      <c r="I3395" s="68">
        <f>INDEX(tblGemProv[InwonerAantal],MATCH(tblGem[[#This Row],[Plaats]],tblGemProv[Gemeentenaam],0))</f>
        <v>44480</v>
      </c>
      <c r="J3395" s="107">
        <f>tblGem[[#This Row],[Aantal]]/INDEX($N$5:$N$16,MATCH(tblGem[[#This Row],[Prov]],$M$5:$M$16,0))*100000</f>
        <v>0.49449311277056723</v>
      </c>
      <c r="K3395" s="69">
        <f>tblGem[[#This Row],[Aantal]]/tblGem[[#This Row],[Inwoners]]*100000</f>
        <v>31.474820143884891</v>
      </c>
    </row>
    <row r="3396" spans="2:11" x14ac:dyDescent="0.3">
      <c r="B3396" s="63">
        <v>43918</v>
      </c>
      <c r="C3396" s="66" t="s">
        <v>190</v>
      </c>
      <c r="D3396" s="65">
        <v>53.1</v>
      </c>
      <c r="E3396" s="66">
        <v>10</v>
      </c>
      <c r="F3396" s="79">
        <f>tblGem[[#This Row],[Aantal]]-SUMIFS(tblGem[Aantal],tblGem[Datum],tblGem[[#This Row],[Datum]]-1,tblGem[Plaats],tblGem[[#This Row],[Plaats]])</f>
        <v>2</v>
      </c>
      <c r="G3396" s="59" t="str">
        <f>INDEX(tblGemProv[Grootte],MATCH(tblGem[[#This Row],[Plaats]],tblGemProv[Gemeentenaam],0))</f>
        <v>Klein</v>
      </c>
      <c r="H3396" s="59" t="str">
        <f>INDEX(tblGemProv[Provincie],MATCH(tblGem[[#This Row],[Plaats]],tblGemProv[Gemeentenaam],0))</f>
        <v>Limburg</v>
      </c>
      <c r="I3396" s="68">
        <f>INDEX(tblGemProv[InwonerAantal],MATCH(tblGem[[#This Row],[Plaats]],tblGemProv[Gemeentenaam],0))</f>
        <v>19039</v>
      </c>
      <c r="J3396" s="107">
        <f>tblGem[[#This Row],[Aantal]]/INDEX($N$5:$N$16,MATCH(tblGem[[#This Row],[Prov]],$M$5:$M$16,0))*100000</f>
        <v>0.8950964824498433</v>
      </c>
      <c r="K3396" s="69">
        <f>tblGem[[#This Row],[Aantal]]/tblGem[[#This Row],[Inwoners]]*100000</f>
        <v>52.523767004569571</v>
      </c>
    </row>
    <row r="3397" spans="2:11" x14ac:dyDescent="0.3">
      <c r="B3397" s="63">
        <v>43918</v>
      </c>
      <c r="C3397" s="66" t="s">
        <v>191</v>
      </c>
      <c r="D3397" s="65">
        <v>254.9</v>
      </c>
      <c r="E3397" s="66">
        <v>207</v>
      </c>
      <c r="F3397" s="79">
        <f>tblGem[[#This Row],[Aantal]]-SUMIFS(tblGem[Aantal],tblGem[Datum],tblGem[[#This Row],[Datum]]-1,tblGem[Plaats],tblGem[[#This Row],[Plaats]])</f>
        <v>12</v>
      </c>
      <c r="G3397" s="59" t="str">
        <f>INDEX(tblGemProv[Grootte],MATCH(tblGem[[#This Row],[Plaats]],tblGemProv[Gemeentenaam],0))</f>
        <v>Middelgroot</v>
      </c>
      <c r="H3397" s="59" t="str">
        <f>INDEX(tblGemProv[Provincie],MATCH(tblGem[[#This Row],[Plaats]],tblGemProv[Gemeentenaam],0))</f>
        <v>Noord-Brabant</v>
      </c>
      <c r="I3397" s="68">
        <f>INDEX(tblGemProv[InwonerAantal],MATCH(tblGem[[#This Row],[Plaats]],tblGemProv[Gemeentenaam],0))</f>
        <v>80148</v>
      </c>
      <c r="J3397" s="107">
        <f>tblGem[[#This Row],[Aantal]]/INDEX($N$5:$N$16,MATCH(tblGem[[#This Row],[Prov]],$M$5:$M$16,0))*100000</f>
        <v>8.187364878815135</v>
      </c>
      <c r="K3397" s="69">
        <f>tblGem[[#This Row],[Aantal]]/tblGem[[#This Row],[Inwoners]]*100000</f>
        <v>258.27219643659231</v>
      </c>
    </row>
    <row r="3398" spans="2:11" x14ac:dyDescent="0.3">
      <c r="B3398" s="63">
        <v>43918</v>
      </c>
      <c r="C3398" s="66" t="s">
        <v>192</v>
      </c>
      <c r="D3398" s="65">
        <v>17.7</v>
      </c>
      <c r="E3398" s="66">
        <v>6</v>
      </c>
      <c r="F3398" s="79">
        <f>tblGem[[#This Row],[Aantal]]-SUMIFS(tblGem[Aantal],tblGem[Datum],tblGem[[#This Row],[Datum]]-1,tblGem[Plaats],tblGem[[#This Row],[Plaats]])</f>
        <v>2</v>
      </c>
      <c r="G3398" s="59" t="str">
        <f>INDEX(tblGemProv[Grootte],MATCH(tblGem[[#This Row],[Plaats]],tblGemProv[Gemeentenaam],0))</f>
        <v>Klein</v>
      </c>
      <c r="H3398" s="59" t="str">
        <f>INDEX(tblGemProv[Provincie],MATCH(tblGem[[#This Row],[Plaats]],tblGemProv[Gemeentenaam],0))</f>
        <v>Drenthe</v>
      </c>
      <c r="I3398" s="68">
        <f>INDEX(tblGemProv[InwonerAantal],MATCH(tblGem[[#This Row],[Plaats]],tblGemProv[Gemeentenaam],0))</f>
        <v>33410</v>
      </c>
      <c r="J3398" s="107">
        <f>tblGem[[#This Row],[Aantal]]/INDEX($N$5:$N$16,MATCH(tblGem[[#This Row],[Prov]],$M$5:$M$16,0))*100000</f>
        <v>1.2192643771591141</v>
      </c>
      <c r="K3398" s="69">
        <f>tblGem[[#This Row],[Aantal]]/tblGem[[#This Row],[Inwoners]]*100000</f>
        <v>17.958695001496558</v>
      </c>
    </row>
    <row r="3399" spans="2:11" x14ac:dyDescent="0.3">
      <c r="B3399" s="63">
        <v>43918</v>
      </c>
      <c r="C3399" s="66" t="s">
        <v>193</v>
      </c>
      <c r="D3399" s="65">
        <v>20.5</v>
      </c>
      <c r="E3399" s="66">
        <v>10</v>
      </c>
      <c r="F3399" s="79">
        <f>tblGem[[#This Row],[Aantal]]-SUMIFS(tblGem[Aantal],tblGem[Datum],tblGem[[#This Row],[Datum]]-1,tblGem[Plaats],tblGem[[#This Row],[Plaats]])</f>
        <v>1</v>
      </c>
      <c r="G3399" s="59" t="str">
        <f>INDEX(tblGemProv[Grootte],MATCH(tblGem[[#This Row],[Plaats]],tblGemProv[Gemeentenaam],0))</f>
        <v>Klein</v>
      </c>
      <c r="H3399" s="59" t="str">
        <f>INDEX(tblGemProv[Provincie],MATCH(tblGem[[#This Row],[Plaats]],tblGemProv[Gemeentenaam],0))</f>
        <v>Zeeland</v>
      </c>
      <c r="I3399" s="68">
        <f>INDEX(tblGemProv[InwonerAantal],MATCH(tblGem[[#This Row],[Plaats]],tblGemProv[Gemeentenaam],0))</f>
        <v>48303</v>
      </c>
      <c r="J3399" s="107">
        <f>tblGem[[#This Row],[Aantal]]/INDEX($N$5:$N$16,MATCH(tblGem[[#This Row],[Prov]],$M$5:$M$16,0))*100000</f>
        <v>2.615719427471332</v>
      </c>
      <c r="K3399" s="69">
        <f>tblGem[[#This Row],[Aantal]]/tblGem[[#This Row],[Inwoners]]*100000</f>
        <v>20.702647868662403</v>
      </c>
    </row>
    <row r="3400" spans="2:11" x14ac:dyDescent="0.3">
      <c r="B3400" s="63">
        <v>43918</v>
      </c>
      <c r="C3400" s="66" t="s">
        <v>194</v>
      </c>
      <c r="D3400" s="65">
        <v>20.7</v>
      </c>
      <c r="E3400" s="66">
        <v>4</v>
      </c>
      <c r="F3400" s="79">
        <f>tblGem[[#This Row],[Aantal]]-SUMIFS(tblGem[Aantal],tblGem[Datum],tblGem[[#This Row],[Datum]]-1,tblGem[Plaats],tblGem[[#This Row],[Plaats]])</f>
        <v>1</v>
      </c>
      <c r="G3400" s="59" t="str">
        <f>INDEX(tblGemProv[Grootte],MATCH(tblGem[[#This Row],[Plaats]],tblGemProv[Gemeentenaam],0))</f>
        <v>Klein</v>
      </c>
      <c r="H3400" s="59" t="str">
        <f>INDEX(tblGemProv[Provincie],MATCH(tblGem[[#This Row],[Plaats]],tblGemProv[Gemeentenaam],0))</f>
        <v>Zuid-Holland</v>
      </c>
      <c r="I3400" s="68">
        <f>INDEX(tblGemProv[InwonerAantal],MATCH(tblGem[[#This Row],[Plaats]],tblGemProv[Gemeentenaam],0))</f>
        <v>19338</v>
      </c>
      <c r="J3400" s="107">
        <f>tblGem[[#This Row],[Aantal]]/INDEX($N$5:$N$16,MATCH(tblGem[[#This Row],[Prov]],$M$5:$M$16,0))*100000</f>
        <v>0.10970896953107644</v>
      </c>
      <c r="K3400" s="69">
        <f>tblGem[[#This Row],[Aantal]]/tblGem[[#This Row],[Inwoners]]*100000</f>
        <v>20.684662322887579</v>
      </c>
    </row>
    <row r="3401" spans="2:11" x14ac:dyDescent="0.3">
      <c r="B3401" s="63">
        <v>43918</v>
      </c>
      <c r="C3401" s="66" t="s">
        <v>195</v>
      </c>
      <c r="D3401" s="65">
        <v>12.1</v>
      </c>
      <c r="E3401" s="66">
        <v>4</v>
      </c>
      <c r="F3401" s="79">
        <f>tblGem[[#This Row],[Aantal]]-SUMIFS(tblGem[Aantal],tblGem[Datum],tblGem[[#This Row],[Datum]]-1,tblGem[Plaats],tblGem[[#This Row],[Plaats]])</f>
        <v>2</v>
      </c>
      <c r="G3401" s="59" t="str">
        <f>INDEX(tblGemProv[Grootte],MATCH(tblGem[[#This Row],[Plaats]],tblGemProv[Gemeentenaam],0))</f>
        <v>Klein</v>
      </c>
      <c r="H3401" s="59" t="str">
        <f>INDEX(tblGemProv[Provincie],MATCH(tblGem[[#This Row],[Plaats]],tblGemProv[Gemeentenaam],0))</f>
        <v>Drenthe</v>
      </c>
      <c r="I3401" s="68">
        <f>INDEX(tblGemProv[InwonerAantal],MATCH(tblGem[[#This Row],[Plaats]],tblGemProv[Gemeentenaam],0))</f>
        <v>33172</v>
      </c>
      <c r="J3401" s="107">
        <f>tblGem[[#This Row],[Aantal]]/INDEX($N$5:$N$16,MATCH(tblGem[[#This Row],[Prov]],$M$5:$M$16,0))*100000</f>
        <v>0.8128429181060759</v>
      </c>
      <c r="K3401" s="69">
        <f>tblGem[[#This Row],[Aantal]]/tblGem[[#This Row],[Inwoners]]*100000</f>
        <v>12.058362474375979</v>
      </c>
    </row>
    <row r="3402" spans="2:11" x14ac:dyDescent="0.3">
      <c r="B3402" s="63">
        <v>43918</v>
      </c>
      <c r="C3402" s="66" t="s">
        <v>196</v>
      </c>
      <c r="D3402" s="65">
        <v>9.9</v>
      </c>
      <c r="E3402" s="66">
        <v>6</v>
      </c>
      <c r="F3402" s="79">
        <f>tblGem[[#This Row],[Aantal]]-SUMIFS(tblGem[Aantal],tblGem[Datum],tblGem[[#This Row],[Datum]]-1,tblGem[Plaats],tblGem[[#This Row],[Plaats]])</f>
        <v>1</v>
      </c>
      <c r="G3402" s="59" t="str">
        <f>INDEX(tblGemProv[Grootte],MATCH(tblGem[[#This Row],[Plaats]],tblGemProv[Gemeentenaam],0))</f>
        <v>Middelgroot</v>
      </c>
      <c r="H3402" s="59" t="str">
        <f>INDEX(tblGemProv[Provincie],MATCH(tblGem[[#This Row],[Plaats]],tblGemProv[Gemeentenaam],0))</f>
        <v>Groningen</v>
      </c>
      <c r="I3402" s="68">
        <f>INDEX(tblGemProv[InwonerAantal],MATCH(tblGem[[#This Row],[Plaats]],tblGemProv[Gemeentenaam],0))</f>
        <v>60951</v>
      </c>
      <c r="J3402" s="107">
        <f>tblGem[[#This Row],[Aantal]]/INDEX($N$5:$N$16,MATCH(tblGem[[#This Row],[Prov]],$M$5:$M$16,0))*100000</f>
        <v>1.0292601506493775</v>
      </c>
      <c r="K3402" s="69">
        <f>tblGem[[#This Row],[Aantal]]/tblGem[[#This Row],[Inwoners]]*100000</f>
        <v>9.8439730275139041</v>
      </c>
    </row>
    <row r="3403" spans="2:11" x14ac:dyDescent="0.3">
      <c r="B3403" s="63">
        <v>43918</v>
      </c>
      <c r="C3403" s="66" t="s">
        <v>197</v>
      </c>
      <c r="D3403" s="65">
        <v>82.3</v>
      </c>
      <c r="E3403" s="66">
        <v>9</v>
      </c>
      <c r="F3403" s="79">
        <f>tblGem[[#This Row],[Aantal]]-SUMIFS(tblGem[Aantal],tblGem[Datum],tblGem[[#This Row],[Datum]]-1,tblGem[Plaats],tblGem[[#This Row],[Plaats]])</f>
        <v>2</v>
      </c>
      <c r="G3403" s="59" t="str">
        <f>INDEX(tblGemProv[Grootte],MATCH(tblGem[[#This Row],[Plaats]],tblGemProv[Gemeentenaam],0))</f>
        <v>Klein</v>
      </c>
      <c r="H3403" s="59" t="str">
        <f>INDEX(tblGemProv[Provincie],MATCH(tblGem[[#This Row],[Plaats]],tblGemProv[Gemeentenaam],0))</f>
        <v>Noord-Brabant</v>
      </c>
      <c r="I3403" s="68">
        <f>INDEX(tblGemProv[InwonerAantal],MATCH(tblGem[[#This Row],[Plaats]],tblGemProv[Gemeentenaam],0))</f>
        <v>10831</v>
      </c>
      <c r="J3403" s="107">
        <f>tblGem[[#This Row],[Aantal]]/INDEX($N$5:$N$16,MATCH(tblGem[[#This Row],[Prov]],$M$5:$M$16,0))*100000</f>
        <v>0.35597238603544057</v>
      </c>
      <c r="K3403" s="69">
        <f>tblGem[[#This Row],[Aantal]]/tblGem[[#This Row],[Inwoners]]*100000</f>
        <v>83.094820422860309</v>
      </c>
    </row>
    <row r="3404" spans="2:11" x14ac:dyDescent="0.3">
      <c r="B3404" s="63">
        <v>43918</v>
      </c>
      <c r="C3404" s="66" t="s">
        <v>198</v>
      </c>
      <c r="D3404" s="65">
        <v>26.9</v>
      </c>
      <c r="E3404" s="66">
        <v>10</v>
      </c>
      <c r="F3404" s="79">
        <f>tblGem[[#This Row],[Aantal]]-SUMIFS(tblGem[Aantal],tblGem[Datum],tblGem[[#This Row],[Datum]]-1,tblGem[Plaats],tblGem[[#This Row],[Plaats]])</f>
        <v>4</v>
      </c>
      <c r="G3404" s="59" t="str">
        <f>INDEX(tblGemProv[Grootte],MATCH(tblGem[[#This Row],[Plaats]],tblGemProv[Gemeentenaam],0))</f>
        <v>Klein</v>
      </c>
      <c r="H3404" s="59" t="str">
        <f>INDEX(tblGemProv[Provincie],MATCH(tblGem[[#This Row],[Plaats]],tblGemProv[Gemeentenaam],0))</f>
        <v>Noord-Brabant</v>
      </c>
      <c r="I3404" s="68">
        <f>INDEX(tblGemProv[InwonerAantal],MATCH(tblGem[[#This Row],[Plaats]],tblGemProv[Gemeentenaam],0))</f>
        <v>36967</v>
      </c>
      <c r="J3404" s="107">
        <f>tblGem[[#This Row],[Aantal]]/INDEX($N$5:$N$16,MATCH(tblGem[[#This Row],[Prov]],$M$5:$M$16,0))*100000</f>
        <v>0.3955248733727118</v>
      </c>
      <c r="K3404" s="69">
        <f>tblGem[[#This Row],[Aantal]]/tblGem[[#This Row],[Inwoners]]*100000</f>
        <v>27.051153731706655</v>
      </c>
    </row>
    <row r="3405" spans="2:11" x14ac:dyDescent="0.3">
      <c r="B3405" s="63">
        <v>43918</v>
      </c>
      <c r="C3405" s="66" t="s">
        <v>199</v>
      </c>
      <c r="D3405" s="65">
        <v>41</v>
      </c>
      <c r="E3405" s="66">
        <v>18</v>
      </c>
      <c r="F3405" s="79">
        <f>tblGem[[#This Row],[Aantal]]-SUMIFS(tblGem[Aantal],tblGem[Datum],tblGem[[#This Row],[Datum]]-1,tblGem[Plaats],tblGem[[#This Row],[Plaats]])</f>
        <v>1</v>
      </c>
      <c r="G3405" s="59" t="str">
        <f>INDEX(tblGemProv[Grootte],MATCH(tblGem[[#This Row],[Plaats]],tblGemProv[Gemeentenaam],0))</f>
        <v>Klein</v>
      </c>
      <c r="H3405" s="59" t="str">
        <f>INDEX(tblGemProv[Provincie],MATCH(tblGem[[#This Row],[Plaats]],tblGemProv[Gemeentenaam],0))</f>
        <v>Zuid-Holland</v>
      </c>
      <c r="I3405" s="68">
        <f>INDEX(tblGemProv[InwonerAantal],MATCH(tblGem[[#This Row],[Plaats]],tblGemProv[Gemeentenaam],0))</f>
        <v>43846</v>
      </c>
      <c r="J3405" s="107">
        <f>tblGem[[#This Row],[Aantal]]/INDEX($N$5:$N$16,MATCH(tblGem[[#This Row],[Prov]],$M$5:$M$16,0))*100000</f>
        <v>0.49369036288984397</v>
      </c>
      <c r="K3405" s="69">
        <f>tblGem[[#This Row],[Aantal]]/tblGem[[#This Row],[Inwoners]]*100000</f>
        <v>41.052775623774117</v>
      </c>
    </row>
    <row r="3406" spans="2:11" x14ac:dyDescent="0.3">
      <c r="B3406" s="63">
        <v>43918</v>
      </c>
      <c r="C3406" s="66" t="s">
        <v>200</v>
      </c>
      <c r="D3406" s="65">
        <v>16.7</v>
      </c>
      <c r="E3406" s="66">
        <v>6</v>
      </c>
      <c r="F3406" s="79">
        <f>tblGem[[#This Row],[Aantal]]-SUMIFS(tblGem[Aantal],tblGem[Datum],tblGem[[#This Row],[Datum]]-1,tblGem[Plaats],tblGem[[#This Row],[Plaats]])</f>
        <v>1</v>
      </c>
      <c r="G3406" s="59" t="str">
        <f>INDEX(tblGemProv[Grootte],MATCH(tblGem[[#This Row],[Plaats]],tblGemProv[Gemeentenaam],0))</f>
        <v>Klein</v>
      </c>
      <c r="H3406" s="59" t="str">
        <f>INDEX(tblGemProv[Provincie],MATCH(tblGem[[#This Row],[Plaats]],tblGemProv[Gemeentenaam],0))</f>
        <v>Gelderland</v>
      </c>
      <c r="I3406" s="68">
        <f>INDEX(tblGemProv[InwonerAantal],MATCH(tblGem[[#This Row],[Plaats]],tblGemProv[Gemeentenaam],0))</f>
        <v>35627</v>
      </c>
      <c r="J3406" s="107">
        <f>tblGem[[#This Row],[Aantal]]/INDEX($N$5:$N$16,MATCH(tblGem[[#This Row],[Prov]],$M$5:$M$16,0))*100000</f>
        <v>0.29124757354365294</v>
      </c>
      <c r="K3406" s="69">
        <f>tblGem[[#This Row],[Aantal]]/tblGem[[#This Row],[Inwoners]]*100000</f>
        <v>16.841159794537848</v>
      </c>
    </row>
    <row r="3407" spans="2:11" x14ac:dyDescent="0.3">
      <c r="B3407" s="63">
        <v>43918</v>
      </c>
      <c r="C3407" s="66" t="s">
        <v>201</v>
      </c>
      <c r="D3407" s="65">
        <v>86.2</v>
      </c>
      <c r="E3407" s="66">
        <v>12</v>
      </c>
      <c r="F3407" s="79">
        <f>tblGem[[#This Row],[Aantal]]-SUMIFS(tblGem[Aantal],tblGem[Datum],tblGem[[#This Row],[Datum]]-1,tblGem[Plaats],tblGem[[#This Row],[Plaats]])</f>
        <v>1</v>
      </c>
      <c r="G3407" s="59" t="str">
        <f>INDEX(tblGemProv[Grootte],MATCH(tblGem[[#This Row],[Plaats]],tblGemProv[Gemeentenaam],0))</f>
        <v>Klein</v>
      </c>
      <c r="H3407" s="59" t="str">
        <f>INDEX(tblGemProv[Provincie],MATCH(tblGem[[#This Row],[Plaats]],tblGemProv[Gemeentenaam],0))</f>
        <v>Utrecht</v>
      </c>
      <c r="I3407" s="68">
        <f>INDEX(tblGemProv[InwonerAantal],MATCH(tblGem[[#This Row],[Plaats]],tblGemProv[Gemeentenaam],0))</f>
        <v>13879</v>
      </c>
      <c r="J3407" s="107">
        <f>tblGem[[#This Row],[Aantal]]/INDEX($N$5:$N$16,MATCH(tblGem[[#This Row],[Prov]],$M$5:$M$16,0))*100000</f>
        <v>0.90190437107953447</v>
      </c>
      <c r="K3407" s="69">
        <f>tblGem[[#This Row],[Aantal]]/tblGem[[#This Row],[Inwoners]]*100000</f>
        <v>86.461560631169391</v>
      </c>
    </row>
    <row r="3408" spans="2:11" x14ac:dyDescent="0.3">
      <c r="B3408" s="63">
        <v>43918</v>
      </c>
      <c r="C3408" s="66" t="s">
        <v>202</v>
      </c>
      <c r="D3408" s="65">
        <v>101.9</v>
      </c>
      <c r="E3408" s="66">
        <v>8</v>
      </c>
      <c r="F3408" s="79">
        <f>tblGem[[#This Row],[Aantal]]-SUMIFS(tblGem[Aantal],tblGem[Datum],tblGem[[#This Row],[Datum]]-1,tblGem[Plaats],tblGem[[#This Row],[Plaats]])</f>
        <v>3</v>
      </c>
      <c r="G3408" s="59" t="str">
        <f>INDEX(tblGemProv[Grootte],MATCH(tblGem[[#This Row],[Plaats]],tblGemProv[Gemeentenaam],0))</f>
        <v>Klein</v>
      </c>
      <c r="H3408" s="59" t="str">
        <f>INDEX(tblGemProv[Provincie],MATCH(tblGem[[#This Row],[Plaats]],tblGemProv[Gemeentenaam],0))</f>
        <v>Limburg</v>
      </c>
      <c r="I3408" s="68">
        <f>INDEX(tblGemProv[InwonerAantal],MATCH(tblGem[[#This Row],[Plaats]],tblGemProv[Gemeentenaam],0))</f>
        <v>7768</v>
      </c>
      <c r="J3408" s="107">
        <f>tblGem[[#This Row],[Aantal]]/INDEX($N$5:$N$16,MATCH(tblGem[[#This Row],[Prov]],$M$5:$M$16,0))*100000</f>
        <v>0.71607718595987457</v>
      </c>
      <c r="K3408" s="69">
        <f>tblGem[[#This Row],[Aantal]]/tblGem[[#This Row],[Inwoners]]*100000</f>
        <v>102.98661174047373</v>
      </c>
    </row>
    <row r="3409" spans="2:11" x14ac:dyDescent="0.3">
      <c r="B3409" s="63">
        <v>43918</v>
      </c>
      <c r="C3409" s="66" t="s">
        <v>203</v>
      </c>
      <c r="D3409" s="65">
        <v>82.2</v>
      </c>
      <c r="E3409" s="66">
        <v>20</v>
      </c>
      <c r="F3409" s="79">
        <f>tblGem[[#This Row],[Aantal]]-SUMIFS(tblGem[Aantal],tblGem[Datum],tblGem[[#This Row],[Datum]]-1,tblGem[Plaats],tblGem[[#This Row],[Plaats]])</f>
        <v>4</v>
      </c>
      <c r="G3409" s="59" t="str">
        <f>INDEX(tblGemProv[Grootte],MATCH(tblGem[[#This Row],[Plaats]],tblGemProv[Gemeentenaam],0))</f>
        <v>Klein</v>
      </c>
      <c r="H3409" s="59" t="str">
        <f>INDEX(tblGemProv[Provincie],MATCH(tblGem[[#This Row],[Plaats]],tblGemProv[Gemeentenaam],0))</f>
        <v>Gelderland</v>
      </c>
      <c r="I3409" s="68">
        <f>INDEX(tblGemProv[InwonerAantal],MATCH(tblGem[[#This Row],[Plaats]],tblGemProv[Gemeentenaam],0))</f>
        <v>23615</v>
      </c>
      <c r="J3409" s="107">
        <f>tblGem[[#This Row],[Aantal]]/INDEX($N$5:$N$16,MATCH(tblGem[[#This Row],[Prov]],$M$5:$M$16,0))*100000</f>
        <v>0.97082524514550972</v>
      </c>
      <c r="K3409" s="69">
        <f>tblGem[[#This Row],[Aantal]]/tblGem[[#This Row],[Inwoners]]*100000</f>
        <v>84.691933093372853</v>
      </c>
    </row>
    <row r="3410" spans="2:11" x14ac:dyDescent="0.3">
      <c r="B3410" s="63">
        <v>43918</v>
      </c>
      <c r="C3410" s="66" t="s">
        <v>204</v>
      </c>
      <c r="D3410" s="65">
        <v>141</v>
      </c>
      <c r="E3410" s="66">
        <v>24</v>
      </c>
      <c r="F3410" s="79">
        <f>tblGem[[#This Row],[Aantal]]-SUMIFS(tblGem[Aantal],tblGem[Datum],tblGem[[#This Row],[Datum]]-1,tblGem[Plaats],tblGem[[#This Row],[Plaats]])</f>
        <v>3</v>
      </c>
      <c r="G3410" s="59" t="str">
        <f>INDEX(tblGemProv[Grootte],MATCH(tblGem[[#This Row],[Plaats]],tblGemProv[Gemeentenaam],0))</f>
        <v>Klein</v>
      </c>
      <c r="H3410" s="59" t="str">
        <f>INDEX(tblGemProv[Provincie],MATCH(tblGem[[#This Row],[Plaats]],tblGemProv[Gemeentenaam],0))</f>
        <v>Limburg</v>
      </c>
      <c r="I3410" s="68">
        <f>INDEX(tblGemProv[InwonerAantal],MATCH(tblGem[[#This Row],[Plaats]],tblGemProv[Gemeentenaam],0))</f>
        <v>17038</v>
      </c>
      <c r="J3410" s="107">
        <f>tblGem[[#This Row],[Aantal]]/INDEX($N$5:$N$16,MATCH(tblGem[[#This Row],[Prov]],$M$5:$M$16,0))*100000</f>
        <v>2.1482315578796238</v>
      </c>
      <c r="K3410" s="69">
        <f>tblGem[[#This Row],[Aantal]]/tblGem[[#This Row],[Inwoners]]*100000</f>
        <v>140.86160347458622</v>
      </c>
    </row>
    <row r="3411" spans="2:11" x14ac:dyDescent="0.3">
      <c r="B3411" s="63">
        <v>43918</v>
      </c>
      <c r="C3411" s="66" t="s">
        <v>205</v>
      </c>
      <c r="D3411" s="65">
        <v>39.4</v>
      </c>
      <c r="E3411" s="66">
        <v>25</v>
      </c>
      <c r="F3411" s="79">
        <f>tblGem[[#This Row],[Aantal]]-SUMIFS(tblGem[Aantal],tblGem[Datum],tblGem[[#This Row],[Datum]]-1,tblGem[Plaats],tblGem[[#This Row],[Plaats]])</f>
        <v>8</v>
      </c>
      <c r="G3411" s="59" t="str">
        <f>INDEX(tblGemProv[Grootte],MATCH(tblGem[[#This Row],[Plaats]],tblGemProv[Gemeentenaam],0))</f>
        <v>Middelgroot</v>
      </c>
      <c r="H3411" s="59" t="str">
        <f>INDEX(tblGemProv[Provincie],MATCH(tblGem[[#This Row],[Plaats]],tblGemProv[Gemeentenaam],0))</f>
        <v>Utrecht</v>
      </c>
      <c r="I3411" s="68">
        <f>INDEX(tblGemProv[InwonerAantal],MATCH(tblGem[[#This Row],[Plaats]],tblGemProv[Gemeentenaam],0))</f>
        <v>62426</v>
      </c>
      <c r="J3411" s="107">
        <f>tblGem[[#This Row],[Aantal]]/INDEX($N$5:$N$16,MATCH(tblGem[[#This Row],[Prov]],$M$5:$M$16,0))*100000</f>
        <v>1.8789674397490301</v>
      </c>
      <c r="K3411" s="69">
        <f>tblGem[[#This Row],[Aantal]]/tblGem[[#This Row],[Inwoners]]*100000</f>
        <v>40.047416140710602</v>
      </c>
    </row>
    <row r="3412" spans="2:11" x14ac:dyDescent="0.3">
      <c r="B3412" s="63">
        <v>43918</v>
      </c>
      <c r="C3412" s="66" t="s">
        <v>206</v>
      </c>
      <c r="D3412" s="65">
        <v>27.8</v>
      </c>
      <c r="E3412" s="66">
        <v>8</v>
      </c>
      <c r="F3412" s="79">
        <f>tblGem[[#This Row],[Aantal]]-SUMIFS(tblGem[Aantal],tblGem[Datum],tblGem[[#This Row],[Datum]]-1,tblGem[Plaats],tblGem[[#This Row],[Plaats]])</f>
        <v>1</v>
      </c>
      <c r="G3412" s="59" t="str">
        <f>INDEX(tblGemProv[Grootte],MATCH(tblGem[[#This Row],[Plaats]],tblGemProv[Gemeentenaam],0))</f>
        <v>Klein</v>
      </c>
      <c r="H3412" s="59" t="str">
        <f>INDEX(tblGemProv[Provincie],MATCH(tblGem[[#This Row],[Plaats]],tblGemProv[Gemeentenaam],0))</f>
        <v>Zuid-Holland</v>
      </c>
      <c r="I3412" s="68">
        <f>INDEX(tblGemProv[InwonerAantal],MATCH(tblGem[[#This Row],[Plaats]],tblGemProv[Gemeentenaam],0))</f>
        <v>28269</v>
      </c>
      <c r="J3412" s="107">
        <f>tblGem[[#This Row],[Aantal]]/INDEX($N$5:$N$16,MATCH(tblGem[[#This Row],[Prov]],$M$5:$M$16,0))*100000</f>
        <v>0.21941793906215287</v>
      </c>
      <c r="K3412" s="69">
        <f>tblGem[[#This Row],[Aantal]]/tblGem[[#This Row],[Inwoners]]*100000</f>
        <v>28.299550744631929</v>
      </c>
    </row>
    <row r="3413" spans="2:11" x14ac:dyDescent="0.3">
      <c r="B3413" s="63">
        <v>43918</v>
      </c>
      <c r="C3413" s="66" t="s">
        <v>207</v>
      </c>
      <c r="D3413" s="65">
        <v>41.7</v>
      </c>
      <c r="E3413" s="66">
        <v>18</v>
      </c>
      <c r="F3413" s="79">
        <f>tblGem[[#This Row],[Aantal]]-SUMIFS(tblGem[Aantal],tblGem[Datum],tblGem[[#This Row],[Datum]]-1,tblGem[Plaats],tblGem[[#This Row],[Plaats]])</f>
        <v>3</v>
      </c>
      <c r="G3413" s="59" t="str">
        <f>INDEX(tblGemProv[Grootte],MATCH(tblGem[[#This Row],[Plaats]],tblGemProv[Gemeentenaam],0))</f>
        <v>Klein</v>
      </c>
      <c r="H3413" s="59" t="str">
        <f>INDEX(tblGemProv[Provincie],MATCH(tblGem[[#This Row],[Plaats]],tblGemProv[Gemeentenaam],0))</f>
        <v>Gelderland</v>
      </c>
      <c r="I3413" s="68">
        <f>INDEX(tblGemProv[InwonerAantal],MATCH(tblGem[[#This Row],[Plaats]],tblGemProv[Gemeentenaam],0))</f>
        <v>42307</v>
      </c>
      <c r="J3413" s="107">
        <f>tblGem[[#This Row],[Aantal]]/INDEX($N$5:$N$16,MATCH(tblGem[[#This Row],[Prov]],$M$5:$M$16,0))*100000</f>
        <v>0.87374272063095881</v>
      </c>
      <c r="K3413" s="69">
        <f>tblGem[[#This Row],[Aantal]]/tblGem[[#This Row],[Inwoners]]*100000</f>
        <v>42.546150755194176</v>
      </c>
    </row>
    <row r="3414" spans="2:11" x14ac:dyDescent="0.3">
      <c r="B3414" s="63">
        <v>43918</v>
      </c>
      <c r="C3414" s="66" t="s">
        <v>208</v>
      </c>
      <c r="D3414" s="65">
        <v>83.9</v>
      </c>
      <c r="E3414" s="66">
        <v>149</v>
      </c>
      <c r="F3414" s="79">
        <f>tblGem[[#This Row],[Aantal]]-SUMIFS(tblGem[Aantal],tblGem[Datum],tblGem[[#This Row],[Datum]]-1,tblGem[Plaats],tblGem[[#This Row],[Plaats]])</f>
        <v>17</v>
      </c>
      <c r="G3414" s="59" t="str">
        <f>INDEX(tblGemProv[Grootte],MATCH(tblGem[[#This Row],[Plaats]],tblGemProv[Gemeentenaam],0))</f>
        <v>Groot</v>
      </c>
      <c r="H3414" s="59" t="str">
        <f>INDEX(tblGemProv[Provincie],MATCH(tblGem[[#This Row],[Plaats]],tblGemProv[Gemeentenaam],0))</f>
        <v>Gelderland</v>
      </c>
      <c r="I3414" s="68">
        <f>INDEX(tblGemProv[InwonerAantal],MATCH(tblGem[[#This Row],[Plaats]],tblGemProv[Gemeentenaam],0))</f>
        <v>175948</v>
      </c>
      <c r="J3414" s="107">
        <f>tblGem[[#This Row],[Aantal]]/INDEX($N$5:$N$16,MATCH(tblGem[[#This Row],[Prov]],$M$5:$M$16,0))*100000</f>
        <v>7.2326480763340468</v>
      </c>
      <c r="K3414" s="69">
        <f>tblGem[[#This Row],[Aantal]]/tblGem[[#This Row],[Inwoners]]*100000</f>
        <v>84.684111214677074</v>
      </c>
    </row>
    <row r="3415" spans="2:11" x14ac:dyDescent="0.3">
      <c r="B3415" s="63">
        <v>43918</v>
      </c>
      <c r="C3415" s="66" t="s">
        <v>209</v>
      </c>
      <c r="D3415" s="65">
        <v>43.4</v>
      </c>
      <c r="E3415" s="66">
        <v>37</v>
      </c>
      <c r="F3415" s="79">
        <f>tblGem[[#This Row],[Aantal]]-SUMIFS(tblGem[Aantal],tblGem[Datum],tblGem[[#This Row],[Datum]]-1,tblGem[Plaats],tblGem[[#This Row],[Plaats]])</f>
        <v>9</v>
      </c>
      <c r="G3415" s="59" t="str">
        <f>INDEX(tblGemProv[Grootte],MATCH(tblGem[[#This Row],[Plaats]],tblGemProv[Gemeentenaam],0))</f>
        <v>Middelgroot</v>
      </c>
      <c r="H3415" s="59" t="str">
        <f>INDEX(tblGemProv[Provincie],MATCH(tblGem[[#This Row],[Plaats]],tblGemProv[Gemeentenaam],0))</f>
        <v>Zuid-Holland</v>
      </c>
      <c r="I3415" s="68">
        <f>INDEX(tblGemProv[InwonerAantal],MATCH(tblGem[[#This Row],[Plaats]],tblGemProv[Gemeentenaam],0))</f>
        <v>84588</v>
      </c>
      <c r="J3415" s="107">
        <f>tblGem[[#This Row],[Aantal]]/INDEX($N$5:$N$16,MATCH(tblGem[[#This Row],[Prov]],$M$5:$M$16,0))*100000</f>
        <v>1.0148079681624569</v>
      </c>
      <c r="K3415" s="69">
        <f>tblGem[[#This Row],[Aantal]]/tblGem[[#This Row],[Inwoners]]*100000</f>
        <v>43.741429044308887</v>
      </c>
    </row>
    <row r="3416" spans="2:11" x14ac:dyDescent="0.3">
      <c r="B3416" s="63">
        <v>43918</v>
      </c>
      <c r="C3416" s="66" t="s">
        <v>210</v>
      </c>
      <c r="D3416" s="65">
        <v>8.8000000000000007</v>
      </c>
      <c r="E3416" s="66">
        <v>4</v>
      </c>
      <c r="F3416" s="79">
        <f>tblGem[[#This Row],[Aantal]]-SUMIFS(tblGem[Aantal],tblGem[Datum],tblGem[[#This Row],[Datum]]-1,tblGem[Plaats],tblGem[[#This Row],[Plaats]])</f>
        <v>0</v>
      </c>
      <c r="G3416" s="59" t="str">
        <f>INDEX(tblGemProv[Grootte],MATCH(tblGem[[#This Row],[Plaats]],tblGemProv[Gemeentenaam],0))</f>
        <v>Klein</v>
      </c>
      <c r="H3416" s="59" t="str">
        <f>INDEX(tblGemProv[Provincie],MATCH(tblGem[[#This Row],[Plaats]],tblGemProv[Gemeentenaam],0))</f>
        <v>Friesland</v>
      </c>
      <c r="I3416" s="68">
        <f>INDEX(tblGemProv[InwonerAantal],MATCH(tblGem[[#This Row],[Plaats]],tblGemProv[Gemeentenaam],0))</f>
        <v>45287</v>
      </c>
      <c r="J3416" s="107">
        <f>tblGem[[#This Row],[Aantal]]/INDEX($N$5:$N$16,MATCH(tblGem[[#This Row],[Prov]],$M$5:$M$16,0))*100000</f>
        <v>0.61798204144187574</v>
      </c>
      <c r="K3416" s="69">
        <f>tblGem[[#This Row],[Aantal]]/tblGem[[#This Row],[Inwoners]]*100000</f>
        <v>8.8325568043809479</v>
      </c>
    </row>
    <row r="3417" spans="2:11" x14ac:dyDescent="0.3">
      <c r="B3417" s="63">
        <v>43918</v>
      </c>
      <c r="C3417" s="66" t="s">
        <v>211</v>
      </c>
      <c r="D3417" s="65">
        <v>27</v>
      </c>
      <c r="E3417" s="66">
        <v>2</v>
      </c>
      <c r="F3417" s="79">
        <f>tblGem[[#This Row],[Aantal]]-SUMIFS(tblGem[Aantal],tblGem[Datum],tblGem[[#This Row],[Datum]]-1,tblGem[Plaats],tblGem[[#This Row],[Plaats]])</f>
        <v>0</v>
      </c>
      <c r="G3417" s="59" t="str">
        <f>INDEX(tblGemProv[Grootte],MATCH(tblGem[[#This Row],[Plaats]],tblGemProv[Gemeentenaam],0))</f>
        <v>Klein</v>
      </c>
      <c r="H3417" s="59" t="str">
        <f>INDEX(tblGemProv[Provincie],MATCH(tblGem[[#This Row],[Plaats]],tblGemProv[Gemeentenaam],0))</f>
        <v>Zeeland</v>
      </c>
      <c r="I3417" s="68">
        <f>INDEX(tblGemProv[InwonerAantal],MATCH(tblGem[[#This Row],[Plaats]],tblGemProv[Gemeentenaam],0))</f>
        <v>7314</v>
      </c>
      <c r="J3417" s="107">
        <f>tblGem[[#This Row],[Aantal]]/INDEX($N$5:$N$16,MATCH(tblGem[[#This Row],[Prov]],$M$5:$M$16,0))*100000</f>
        <v>0.52314388549426627</v>
      </c>
      <c r="K3417" s="69">
        <f>tblGem[[#This Row],[Aantal]]/tblGem[[#This Row],[Inwoners]]*100000</f>
        <v>27.344818156959256</v>
      </c>
    </row>
    <row r="3418" spans="2:11" x14ac:dyDescent="0.3">
      <c r="B3418" s="63">
        <v>43918</v>
      </c>
      <c r="C3418" s="66" t="s">
        <v>212</v>
      </c>
      <c r="D3418" s="65">
        <v>9.6</v>
      </c>
      <c r="E3418" s="66">
        <v>3</v>
      </c>
      <c r="F3418" s="79">
        <f>tblGem[[#This Row],[Aantal]]-SUMIFS(tblGem[Aantal],tblGem[Datum],tblGem[[#This Row],[Datum]]-1,tblGem[Plaats],tblGem[[#This Row],[Plaats]])</f>
        <v>0</v>
      </c>
      <c r="G3418" s="59" t="str">
        <f>INDEX(tblGemProv[Grootte],MATCH(tblGem[[#This Row],[Plaats]],tblGemProv[Gemeentenaam],0))</f>
        <v>Klein</v>
      </c>
      <c r="H3418" s="59" t="str">
        <f>INDEX(tblGemProv[Provincie],MATCH(tblGem[[#This Row],[Plaats]],tblGemProv[Gemeentenaam],0))</f>
        <v>Drenthe</v>
      </c>
      <c r="I3418" s="68">
        <f>INDEX(tblGemProv[InwonerAantal],MATCH(tblGem[[#This Row],[Plaats]],tblGemProv[Gemeentenaam],0))</f>
        <v>32370</v>
      </c>
      <c r="J3418" s="107">
        <f>tblGem[[#This Row],[Aantal]]/INDEX($N$5:$N$16,MATCH(tblGem[[#This Row],[Prov]],$M$5:$M$16,0))*100000</f>
        <v>0.60963218857955703</v>
      </c>
      <c r="K3418" s="69">
        <f>tblGem[[#This Row],[Aantal]]/tblGem[[#This Row],[Inwoners]]*100000</f>
        <v>9.2678405931417984</v>
      </c>
    </row>
    <row r="3419" spans="2:11" x14ac:dyDescent="0.3">
      <c r="B3419" s="63">
        <v>43918</v>
      </c>
      <c r="C3419" s="66" t="s">
        <v>213</v>
      </c>
      <c r="D3419" s="65">
        <v>21.2</v>
      </c>
      <c r="E3419" s="66">
        <v>10</v>
      </c>
      <c r="F3419" s="79">
        <f>tblGem[[#This Row],[Aantal]]-SUMIFS(tblGem[Aantal],tblGem[Datum],tblGem[[#This Row],[Datum]]-1,tblGem[Plaats],tblGem[[#This Row],[Plaats]])</f>
        <v>0</v>
      </c>
      <c r="G3419" s="59" t="str">
        <f>INDEX(tblGemProv[Grootte],MATCH(tblGem[[#This Row],[Plaats]],tblGemProv[Gemeentenaam],0))</f>
        <v>Klein</v>
      </c>
      <c r="H3419" s="59" t="str">
        <f>INDEX(tblGemProv[Provincie],MATCH(tblGem[[#This Row],[Plaats]],tblGemProv[Gemeentenaam],0))</f>
        <v>Flevoland</v>
      </c>
      <c r="I3419" s="68">
        <f>INDEX(tblGemProv[InwonerAantal],MATCH(tblGem[[#This Row],[Plaats]],tblGemProv[Gemeentenaam],0))</f>
        <v>46625</v>
      </c>
      <c r="J3419" s="107">
        <f>tblGem[[#This Row],[Aantal]]/INDEX($N$5:$N$16,MATCH(tblGem[[#This Row],[Prov]],$M$5:$M$16,0))*100000</f>
        <v>2.4291301285009839</v>
      </c>
      <c r="K3419" s="69">
        <f>tblGem[[#This Row],[Aantal]]/tblGem[[#This Row],[Inwoners]]*100000</f>
        <v>21.447721179624665</v>
      </c>
    </row>
    <row r="3420" spans="2:11" x14ac:dyDescent="0.3">
      <c r="B3420" s="63">
        <v>43918</v>
      </c>
      <c r="C3420" s="66" t="s">
        <v>214</v>
      </c>
      <c r="D3420" s="65">
        <v>34.5</v>
      </c>
      <c r="E3420" s="66">
        <v>15</v>
      </c>
      <c r="F3420" s="79">
        <f>tblGem[[#This Row],[Aantal]]-SUMIFS(tblGem[Aantal],tblGem[Datum],tblGem[[#This Row],[Datum]]-1,tblGem[Plaats],tblGem[[#This Row],[Plaats]])</f>
        <v>5</v>
      </c>
      <c r="G3420" s="59" t="str">
        <f>INDEX(tblGemProv[Grootte],MATCH(tblGem[[#This Row],[Plaats]],tblGemProv[Gemeentenaam],0))</f>
        <v>Klein</v>
      </c>
      <c r="H3420" s="59" t="str">
        <f>INDEX(tblGemProv[Provincie],MATCH(tblGem[[#This Row],[Plaats]],tblGemProv[Gemeentenaam],0))</f>
        <v>Zuid-Holland</v>
      </c>
      <c r="I3420" s="68">
        <f>INDEX(tblGemProv[InwonerAantal],MATCH(tblGem[[#This Row],[Plaats]],tblGemProv[Gemeentenaam],0))</f>
        <v>42661</v>
      </c>
      <c r="J3420" s="107">
        <f>tblGem[[#This Row],[Aantal]]/INDEX($N$5:$N$16,MATCH(tblGem[[#This Row],[Prov]],$M$5:$M$16,0))*100000</f>
        <v>0.41140863574153658</v>
      </c>
      <c r="K3420" s="69">
        <f>tblGem[[#This Row],[Aantal]]/tblGem[[#This Row],[Inwoners]]*100000</f>
        <v>35.160919809662218</v>
      </c>
    </row>
    <row r="3421" spans="2:11" x14ac:dyDescent="0.3">
      <c r="B3421" s="63">
        <v>43918</v>
      </c>
      <c r="C3421" s="66" t="s">
        <v>215</v>
      </c>
      <c r="D3421" s="65">
        <v>55.6</v>
      </c>
      <c r="E3421" s="66">
        <v>13</v>
      </c>
      <c r="F3421" s="79">
        <f>tblGem[[#This Row],[Aantal]]-SUMIFS(tblGem[Aantal],tblGem[Datum],tblGem[[#This Row],[Datum]]-1,tblGem[Plaats],tblGem[[#This Row],[Plaats]])</f>
        <v>2</v>
      </c>
      <c r="G3421" s="59" t="str">
        <f>INDEX(tblGemProv[Grootte],MATCH(tblGem[[#This Row],[Plaats]],tblGemProv[Gemeentenaam],0))</f>
        <v>Klein</v>
      </c>
      <c r="H3421" s="59" t="str">
        <f>INDEX(tblGemProv[Provincie],MATCH(tblGem[[#This Row],[Plaats]],tblGemProv[Gemeentenaam],0))</f>
        <v>Noord-Brabant</v>
      </c>
      <c r="I3421" s="68">
        <f>INDEX(tblGemProv[InwonerAantal],MATCH(tblGem[[#This Row],[Plaats]],tblGemProv[Gemeentenaam],0))</f>
        <v>23019</v>
      </c>
      <c r="J3421" s="107">
        <f>tblGem[[#This Row],[Aantal]]/INDEX($N$5:$N$16,MATCH(tblGem[[#This Row],[Prov]],$M$5:$M$16,0))*100000</f>
        <v>0.51418233538452529</v>
      </c>
      <c r="K3421" s="69">
        <f>tblGem[[#This Row],[Aantal]]/tblGem[[#This Row],[Inwoners]]*100000</f>
        <v>56.475085798688035</v>
      </c>
    </row>
    <row r="3422" spans="2:11" x14ac:dyDescent="0.3">
      <c r="B3422" s="63">
        <v>43918</v>
      </c>
      <c r="C3422" s="66" t="s">
        <v>216</v>
      </c>
      <c r="D3422" s="65">
        <v>154.4</v>
      </c>
      <c r="E3422" s="66">
        <v>43</v>
      </c>
      <c r="F3422" s="79">
        <f>tblGem[[#This Row],[Aantal]]-SUMIFS(tblGem[Aantal],tblGem[Datum],tblGem[[#This Row],[Datum]]-1,tblGem[Plaats],tblGem[[#This Row],[Plaats]])</f>
        <v>4</v>
      </c>
      <c r="G3422" s="59" t="str">
        <f>INDEX(tblGemProv[Grootte],MATCH(tblGem[[#This Row],[Plaats]],tblGemProv[Gemeentenaam],0))</f>
        <v>Klein</v>
      </c>
      <c r="H3422" s="59" t="str">
        <f>INDEX(tblGemProv[Provincie],MATCH(tblGem[[#This Row],[Plaats]],tblGemProv[Gemeentenaam],0))</f>
        <v>Gelderland</v>
      </c>
      <c r="I3422" s="68">
        <f>INDEX(tblGemProv[InwonerAantal],MATCH(tblGem[[#This Row],[Plaats]],tblGemProv[Gemeentenaam],0))</f>
        <v>27114</v>
      </c>
      <c r="J3422" s="107">
        <f>tblGem[[#This Row],[Aantal]]/INDEX($N$5:$N$16,MATCH(tblGem[[#This Row],[Prov]],$M$5:$M$16,0))*100000</f>
        <v>2.0872742770628459</v>
      </c>
      <c r="K3422" s="69">
        <f>tblGem[[#This Row],[Aantal]]/tblGem[[#This Row],[Inwoners]]*100000</f>
        <v>158.58965847901453</v>
      </c>
    </row>
    <row r="3423" spans="2:11" x14ac:dyDescent="0.3">
      <c r="B3423" s="63">
        <v>43918</v>
      </c>
      <c r="C3423" s="66" t="s">
        <v>217</v>
      </c>
      <c r="D3423" s="65">
        <v>52.3</v>
      </c>
      <c r="E3423" s="66">
        <v>13</v>
      </c>
      <c r="F3423" s="79">
        <f>tblGem[[#This Row],[Aantal]]-SUMIFS(tblGem[Aantal],tblGem[Datum],tblGem[[#This Row],[Datum]]-1,tblGem[Plaats],tblGem[[#This Row],[Plaats]])</f>
        <v>1</v>
      </c>
      <c r="G3423" s="59" t="str">
        <f>INDEX(tblGemProv[Grootte],MATCH(tblGem[[#This Row],[Plaats]],tblGemProv[Gemeentenaam],0))</f>
        <v>Klein</v>
      </c>
      <c r="H3423" s="59" t="str">
        <f>INDEX(tblGemProv[Provincie],MATCH(tblGem[[#This Row],[Plaats]],tblGemProv[Gemeentenaam],0))</f>
        <v>Zuid-Holland</v>
      </c>
      <c r="I3423" s="68">
        <f>INDEX(tblGemProv[InwonerAantal],MATCH(tblGem[[#This Row],[Plaats]],tblGemProv[Gemeentenaam],0))</f>
        <v>23887</v>
      </c>
      <c r="J3423" s="107">
        <f>tblGem[[#This Row],[Aantal]]/INDEX($N$5:$N$16,MATCH(tblGem[[#This Row],[Prov]],$M$5:$M$16,0))*100000</f>
        <v>0.35655415097599841</v>
      </c>
      <c r="K3423" s="69">
        <f>tblGem[[#This Row],[Aantal]]/tblGem[[#This Row],[Inwoners]]*100000</f>
        <v>54.422907857830623</v>
      </c>
    </row>
    <row r="3424" spans="2:11" x14ac:dyDescent="0.3">
      <c r="B3424" s="63">
        <v>43918</v>
      </c>
      <c r="C3424" s="66" t="s">
        <v>218</v>
      </c>
      <c r="D3424" s="65">
        <v>58.8</v>
      </c>
      <c r="E3424" s="66">
        <v>11</v>
      </c>
      <c r="F3424" s="79">
        <f>tblGem[[#This Row],[Aantal]]-SUMIFS(tblGem[Aantal],tblGem[Datum],tblGem[[#This Row],[Datum]]-1,tblGem[Plaats],tblGem[[#This Row],[Plaats]])</f>
        <v>1</v>
      </c>
      <c r="G3424" s="59" t="str">
        <f>INDEX(tblGemProv[Grootte],MATCH(tblGem[[#This Row],[Plaats]],tblGemProv[Gemeentenaam],0))</f>
        <v>Klein</v>
      </c>
      <c r="H3424" s="59" t="str">
        <f>INDEX(tblGemProv[Provincie],MATCH(tblGem[[#This Row],[Plaats]],tblGemProv[Gemeentenaam],0))</f>
        <v>Noord-Brabant</v>
      </c>
      <c r="I3424" s="68">
        <f>INDEX(tblGemProv[InwonerAantal],MATCH(tblGem[[#This Row],[Plaats]],tblGemProv[Gemeentenaam],0))</f>
        <v>18558</v>
      </c>
      <c r="J3424" s="107">
        <f>tblGem[[#This Row],[Aantal]]/INDEX($N$5:$N$16,MATCH(tblGem[[#This Row],[Prov]],$M$5:$M$16,0))*100000</f>
        <v>0.43507736070998299</v>
      </c>
      <c r="K3424" s="69">
        <f>tblGem[[#This Row],[Aantal]]/tblGem[[#This Row],[Inwoners]]*100000</f>
        <v>59.273628623774115</v>
      </c>
    </row>
    <row r="3425" spans="2:11" x14ac:dyDescent="0.3">
      <c r="B3425" s="63">
        <v>43918</v>
      </c>
      <c r="C3425" s="66" t="s">
        <v>219</v>
      </c>
      <c r="D3425" s="65">
        <v>91.5</v>
      </c>
      <c r="E3425" s="66">
        <v>24</v>
      </c>
      <c r="F3425" s="79">
        <f>tblGem[[#This Row],[Aantal]]-SUMIFS(tblGem[Aantal],tblGem[Datum],tblGem[[#This Row],[Datum]]-1,tblGem[Plaats],tblGem[[#This Row],[Plaats]])</f>
        <v>1</v>
      </c>
      <c r="G3425" s="59" t="str">
        <f>INDEX(tblGemProv[Grootte],MATCH(tblGem[[#This Row],[Plaats]],tblGemProv[Gemeentenaam],0))</f>
        <v>Klein</v>
      </c>
      <c r="H3425" s="59" t="str">
        <f>INDEX(tblGemProv[Provincie],MATCH(tblGem[[#This Row],[Plaats]],tblGemProv[Gemeentenaam],0))</f>
        <v>Noord-Brabant</v>
      </c>
      <c r="I3425" s="68">
        <f>INDEX(tblGemProv[InwonerAantal],MATCH(tblGem[[#This Row],[Plaats]],tblGemProv[Gemeentenaam],0))</f>
        <v>26132</v>
      </c>
      <c r="J3425" s="107">
        <f>tblGem[[#This Row],[Aantal]]/INDEX($N$5:$N$16,MATCH(tblGem[[#This Row],[Prov]],$M$5:$M$16,0))*100000</f>
        <v>0.94925969609450822</v>
      </c>
      <c r="K3425" s="69">
        <f>tblGem[[#This Row],[Aantal]]/tblGem[[#This Row],[Inwoners]]*100000</f>
        <v>91.841420480636771</v>
      </c>
    </row>
    <row r="3426" spans="2:11" x14ac:dyDescent="0.3">
      <c r="B3426" s="63">
        <v>43918</v>
      </c>
      <c r="C3426" s="66" t="s">
        <v>220</v>
      </c>
      <c r="D3426" s="65">
        <v>5.2</v>
      </c>
      <c r="E3426" s="66">
        <v>2</v>
      </c>
      <c r="F3426" s="79">
        <f>tblGem[[#This Row],[Aantal]]-SUMIFS(tblGem[Aantal],tblGem[Datum],tblGem[[#This Row],[Datum]]-1,tblGem[Plaats],tblGem[[#This Row],[Plaats]])</f>
        <v>2</v>
      </c>
      <c r="G3426" s="59" t="str">
        <f>INDEX(tblGemProv[Grootte],MATCH(tblGem[[#This Row],[Plaats]],tblGemProv[Gemeentenaam],0))</f>
        <v>Klein</v>
      </c>
      <c r="H3426" s="59" t="str">
        <f>INDEX(tblGemProv[Provincie],MATCH(tblGem[[#This Row],[Plaats]],tblGemProv[Gemeentenaam],0))</f>
        <v>Groningen</v>
      </c>
      <c r="I3426" s="68">
        <f>INDEX(tblGemProv[InwonerAantal],MATCH(tblGem[[#This Row],[Plaats]],tblGemProv[Gemeentenaam],0))</f>
        <v>38075</v>
      </c>
      <c r="J3426" s="107">
        <f>tblGem[[#This Row],[Aantal]]/INDEX($N$5:$N$16,MATCH(tblGem[[#This Row],[Prov]],$M$5:$M$16,0))*100000</f>
        <v>0.34308671688312575</v>
      </c>
      <c r="K3426" s="69">
        <f>tblGem[[#This Row],[Aantal]]/tblGem[[#This Row],[Inwoners]]*100000</f>
        <v>5.2527905449770191</v>
      </c>
    </row>
    <row r="3427" spans="2:11" x14ac:dyDescent="0.3">
      <c r="B3427" s="63">
        <v>43918</v>
      </c>
      <c r="C3427" s="66" t="s">
        <v>221</v>
      </c>
      <c r="D3427" s="65">
        <v>93</v>
      </c>
      <c r="E3427" s="66">
        <v>22</v>
      </c>
      <c r="F3427" s="79">
        <f>tblGem[[#This Row],[Aantal]]-SUMIFS(tblGem[Aantal],tblGem[Datum],tblGem[[#This Row],[Datum]]-1,tblGem[Plaats],tblGem[[#This Row],[Plaats]])</f>
        <v>3</v>
      </c>
      <c r="G3427" s="59" t="str">
        <f>INDEX(tblGemProv[Grootte],MATCH(tblGem[[#This Row],[Plaats]],tblGemProv[Gemeentenaam],0))</f>
        <v>Klein</v>
      </c>
      <c r="H3427" s="59" t="str">
        <f>INDEX(tblGemProv[Provincie],MATCH(tblGem[[#This Row],[Plaats]],tblGemProv[Gemeentenaam],0))</f>
        <v>Gelderland</v>
      </c>
      <c r="I3427" s="68">
        <f>INDEX(tblGemProv[InwonerAantal],MATCH(tblGem[[#This Row],[Plaats]],tblGemProv[Gemeentenaam],0))</f>
        <v>23504</v>
      </c>
      <c r="J3427" s="107">
        <f>tblGem[[#This Row],[Aantal]]/INDEX($N$5:$N$16,MATCH(tblGem[[#This Row],[Prov]],$M$5:$M$16,0))*100000</f>
        <v>1.0679077696600607</v>
      </c>
      <c r="K3427" s="69">
        <f>tblGem[[#This Row],[Aantal]]/tblGem[[#This Row],[Inwoners]]*100000</f>
        <v>93.60108917631041</v>
      </c>
    </row>
    <row r="3428" spans="2:11" x14ac:dyDescent="0.3">
      <c r="B3428" s="63">
        <v>43918</v>
      </c>
      <c r="C3428" s="66" t="s">
        <v>222</v>
      </c>
      <c r="D3428" s="65">
        <v>56.5</v>
      </c>
      <c r="E3428" s="66">
        <v>18</v>
      </c>
      <c r="F3428" s="79">
        <f>tblGem[[#This Row],[Aantal]]-SUMIFS(tblGem[Aantal],tblGem[Datum],tblGem[[#This Row],[Datum]]-1,tblGem[Plaats],tblGem[[#This Row],[Plaats]])</f>
        <v>1</v>
      </c>
      <c r="G3428" s="59" t="str">
        <f>INDEX(tblGemProv[Grootte],MATCH(tblGem[[#This Row],[Plaats]],tblGemProv[Gemeentenaam],0))</f>
        <v>Klein</v>
      </c>
      <c r="H3428" s="59" t="str">
        <f>INDEX(tblGemProv[Provincie],MATCH(tblGem[[#This Row],[Plaats]],tblGemProv[Gemeentenaam],0))</f>
        <v>Overijssel</v>
      </c>
      <c r="I3428" s="68">
        <f>INDEX(tblGemProv[InwonerAantal],MATCH(tblGem[[#This Row],[Plaats]],tblGemProv[Gemeentenaam],0))</f>
        <v>31915</v>
      </c>
      <c r="J3428" s="107">
        <f>tblGem[[#This Row],[Aantal]]/INDEX($N$5:$N$16,MATCH(tblGem[[#This Row],[Prov]],$M$5:$M$16,0))*100000</f>
        <v>1.5631771053607424</v>
      </c>
      <c r="K3428" s="69">
        <f>tblGem[[#This Row],[Aantal]]/tblGem[[#This Row],[Inwoners]]*100000</f>
        <v>56.399812000626667</v>
      </c>
    </row>
    <row r="3429" spans="2:11" x14ac:dyDescent="0.3">
      <c r="B3429" s="63">
        <v>43918</v>
      </c>
      <c r="C3429" s="66" t="s">
        <v>223</v>
      </c>
      <c r="D3429" s="65">
        <v>32.9</v>
      </c>
      <c r="E3429" s="66">
        <v>6</v>
      </c>
      <c r="F3429" s="79">
        <f>tblGem[[#This Row],[Aantal]]-SUMIFS(tblGem[Aantal],tblGem[Datum],tblGem[[#This Row],[Datum]]-1,tblGem[Plaats],tblGem[[#This Row],[Plaats]])</f>
        <v>0</v>
      </c>
      <c r="G3429" s="59" t="str">
        <f>INDEX(tblGemProv[Grootte],MATCH(tblGem[[#This Row],[Plaats]],tblGemProv[Gemeentenaam],0))</f>
        <v>Klein</v>
      </c>
      <c r="H3429" s="59" t="str">
        <f>INDEX(tblGemProv[Provincie],MATCH(tblGem[[#This Row],[Plaats]],tblGemProv[Gemeentenaam],0))</f>
        <v>Overijssel</v>
      </c>
      <c r="I3429" s="68">
        <f>INDEX(tblGemProv[InwonerAantal],MATCH(tblGem[[#This Row],[Plaats]],tblGemProv[Gemeentenaam],0))</f>
        <v>18023</v>
      </c>
      <c r="J3429" s="107">
        <f>tblGem[[#This Row],[Aantal]]/INDEX($N$5:$N$16,MATCH(tblGem[[#This Row],[Prov]],$M$5:$M$16,0))*100000</f>
        <v>0.52105903512024743</v>
      </c>
      <c r="K3429" s="69">
        <f>tblGem[[#This Row],[Aantal]]/tblGem[[#This Row],[Inwoners]]*100000</f>
        <v>33.290795095156184</v>
      </c>
    </row>
    <row r="3430" spans="2:11" x14ac:dyDescent="0.3">
      <c r="B3430" s="63">
        <v>43918</v>
      </c>
      <c r="C3430" s="66" t="s">
        <v>224</v>
      </c>
      <c r="D3430" s="65">
        <v>55.5</v>
      </c>
      <c r="E3430" s="66">
        <v>10</v>
      </c>
      <c r="F3430" s="79">
        <f>tblGem[[#This Row],[Aantal]]-SUMIFS(tblGem[Aantal],tblGem[Datum],tblGem[[#This Row],[Datum]]-1,tblGem[Plaats],tblGem[[#This Row],[Plaats]])</f>
        <v>3</v>
      </c>
      <c r="G3430" s="59" t="str">
        <f>INDEX(tblGemProv[Grootte],MATCH(tblGem[[#This Row],[Plaats]],tblGemProv[Gemeentenaam],0))</f>
        <v>Klein</v>
      </c>
      <c r="H3430" s="59" t="str">
        <f>INDEX(tblGemProv[Provincie],MATCH(tblGem[[#This Row],[Plaats]],tblGemProv[Gemeentenaam],0))</f>
        <v>Overijssel</v>
      </c>
      <c r="I3430" s="68">
        <f>INDEX(tblGemProv[InwonerAantal],MATCH(tblGem[[#This Row],[Plaats]],tblGemProv[Gemeentenaam],0))</f>
        <v>17630</v>
      </c>
      <c r="J3430" s="107">
        <f>tblGem[[#This Row],[Aantal]]/INDEX($N$5:$N$16,MATCH(tblGem[[#This Row],[Prov]],$M$5:$M$16,0))*100000</f>
        <v>0.86843172520041234</v>
      </c>
      <c r="K3430" s="69">
        <f>tblGem[[#This Row],[Aantal]]/tblGem[[#This Row],[Inwoners]]*100000</f>
        <v>56.72149744753262</v>
      </c>
    </row>
    <row r="3431" spans="2:11" x14ac:dyDescent="0.3">
      <c r="B3431" s="63">
        <v>43918</v>
      </c>
      <c r="C3431" s="66" t="s">
        <v>225</v>
      </c>
      <c r="D3431" s="65">
        <v>27</v>
      </c>
      <c r="E3431" s="66">
        <v>8</v>
      </c>
      <c r="F3431" s="79">
        <f>tblGem[[#This Row],[Aantal]]-SUMIFS(tblGem[Aantal],tblGem[Datum],tblGem[[#This Row],[Datum]]-1,tblGem[Plaats],tblGem[[#This Row],[Plaats]])</f>
        <v>1</v>
      </c>
      <c r="G3431" s="59" t="str">
        <f>INDEX(tblGemProv[Grootte],MATCH(tblGem[[#This Row],[Plaats]],tblGemProv[Gemeentenaam],0))</f>
        <v>Klein</v>
      </c>
      <c r="H3431" s="59" t="str">
        <f>INDEX(tblGemProv[Provincie],MATCH(tblGem[[#This Row],[Plaats]],tblGemProv[Gemeentenaam],0))</f>
        <v>Gelderland</v>
      </c>
      <c r="I3431" s="68">
        <f>INDEX(tblGemProv[InwonerAantal],MATCH(tblGem[[#This Row],[Plaats]],tblGemProv[Gemeentenaam],0))</f>
        <v>29675</v>
      </c>
      <c r="J3431" s="107">
        <f>tblGem[[#This Row],[Aantal]]/INDEX($N$5:$N$16,MATCH(tblGem[[#This Row],[Prov]],$M$5:$M$16,0))*100000</f>
        <v>0.3883300980582039</v>
      </c>
      <c r="K3431" s="69">
        <f>tblGem[[#This Row],[Aantal]]/tblGem[[#This Row],[Inwoners]]*100000</f>
        <v>26.958719460825613</v>
      </c>
    </row>
    <row r="3432" spans="2:11" x14ac:dyDescent="0.3">
      <c r="B3432" s="63">
        <v>43918</v>
      </c>
      <c r="C3432" s="66" t="s">
        <v>226</v>
      </c>
      <c r="D3432" s="65">
        <v>64.3</v>
      </c>
      <c r="E3432" s="66">
        <v>36</v>
      </c>
      <c r="F3432" s="79">
        <f>tblGem[[#This Row],[Aantal]]-SUMIFS(tblGem[Aantal],tblGem[Datum],tblGem[[#This Row],[Datum]]-1,tblGem[Plaats],tblGem[[#This Row],[Plaats]])</f>
        <v>5</v>
      </c>
      <c r="G3432" s="59" t="str">
        <f>INDEX(tblGemProv[Grootte],MATCH(tblGem[[#This Row],[Plaats]],tblGemProv[Gemeentenaam],0))</f>
        <v>Middelgroot</v>
      </c>
      <c r="H3432" s="59" t="str">
        <f>INDEX(tblGemProv[Provincie],MATCH(tblGem[[#This Row],[Plaats]],tblGemProv[Gemeentenaam],0))</f>
        <v>Noord-Brabant</v>
      </c>
      <c r="I3432" s="68">
        <f>INDEX(tblGemProv[InwonerAantal],MATCH(tblGem[[#This Row],[Plaats]],tblGemProv[Gemeentenaam],0))</f>
        <v>55147</v>
      </c>
      <c r="J3432" s="107">
        <f>tblGem[[#This Row],[Aantal]]/INDEX($N$5:$N$16,MATCH(tblGem[[#This Row],[Prov]],$M$5:$M$16,0))*100000</f>
        <v>1.4238895441417623</v>
      </c>
      <c r="K3432" s="69">
        <f>tblGem[[#This Row],[Aantal]]/tblGem[[#This Row],[Inwoners]]*100000</f>
        <v>65.280069632074273</v>
      </c>
    </row>
    <row r="3433" spans="2:11" x14ac:dyDescent="0.3">
      <c r="B3433" s="63">
        <v>43918</v>
      </c>
      <c r="C3433" s="66" t="s">
        <v>227</v>
      </c>
      <c r="D3433" s="65">
        <v>3.9</v>
      </c>
      <c r="E3433" s="66">
        <v>1</v>
      </c>
      <c r="F3433" s="79">
        <f>tblGem[[#This Row],[Aantal]]-SUMIFS(tblGem[Aantal],tblGem[Datum],tblGem[[#This Row],[Datum]]-1,tblGem[Plaats],tblGem[[#This Row],[Plaats]])</f>
        <v>0</v>
      </c>
      <c r="G3433" s="59" t="str">
        <f>INDEX(tblGemProv[Grootte],MATCH(tblGem[[#This Row],[Plaats]],tblGemProv[Gemeentenaam],0))</f>
        <v>Klein</v>
      </c>
      <c r="H3433" s="59" t="str">
        <f>INDEX(tblGemProv[Provincie],MATCH(tblGem[[#This Row],[Plaats]],tblGemProv[Gemeentenaam],0))</f>
        <v>Friesland</v>
      </c>
      <c r="I3433" s="68">
        <f>INDEX(tblGemProv[InwonerAantal],MATCH(tblGem[[#This Row],[Plaats]],tblGemProv[Gemeentenaam],0))</f>
        <v>25459</v>
      </c>
      <c r="J3433" s="107">
        <f>tblGem[[#This Row],[Aantal]]/INDEX($N$5:$N$16,MATCH(tblGem[[#This Row],[Prov]],$M$5:$M$16,0))*100000</f>
        <v>0.15449551036046894</v>
      </c>
      <c r="K3433" s="69">
        <f>tblGem[[#This Row],[Aantal]]/tblGem[[#This Row],[Inwoners]]*100000</f>
        <v>3.9278840488628775</v>
      </c>
    </row>
    <row r="3434" spans="2:11" x14ac:dyDescent="0.3">
      <c r="B3434" s="63">
        <v>43918</v>
      </c>
      <c r="C3434" s="66" t="s">
        <v>228</v>
      </c>
      <c r="D3434" s="65">
        <v>71.900000000000006</v>
      </c>
      <c r="E3434" s="66">
        <v>7</v>
      </c>
      <c r="F3434" s="79">
        <f>tblGem[[#This Row],[Aantal]]-SUMIFS(tblGem[Aantal],tblGem[Datum],tblGem[[#This Row],[Datum]]-1,tblGem[Plaats],tblGem[[#This Row],[Plaats]])</f>
        <v>0</v>
      </c>
      <c r="G3434" s="59" t="str">
        <f>INDEX(tblGemProv[Grootte],MATCH(tblGem[[#This Row],[Plaats]],tblGemProv[Gemeentenaam],0))</f>
        <v>Klein</v>
      </c>
      <c r="H3434" s="59" t="str">
        <f>INDEX(tblGemProv[Provincie],MATCH(tblGem[[#This Row],[Plaats]],tblGemProv[Gemeentenaam],0))</f>
        <v>Noord-Holland</v>
      </c>
      <c r="I3434" s="68">
        <f>INDEX(tblGemProv[InwonerAantal],MATCH(tblGem[[#This Row],[Plaats]],tblGemProv[Gemeentenaam],0))</f>
        <v>9735</v>
      </c>
      <c r="J3434" s="107">
        <f>tblGem[[#This Row],[Aantal]]/INDEX($N$5:$N$16,MATCH(tblGem[[#This Row],[Prov]],$M$5:$M$16,0))*100000</f>
        <v>0.24724655638528362</v>
      </c>
      <c r="K3434" s="69">
        <f>tblGem[[#This Row],[Aantal]]/tblGem[[#This Row],[Inwoners]]*100000</f>
        <v>71.90549563430919</v>
      </c>
    </row>
    <row r="3435" spans="2:11" x14ac:dyDescent="0.3">
      <c r="B3435" s="63">
        <v>43918</v>
      </c>
      <c r="C3435" s="66" t="s">
        <v>229</v>
      </c>
      <c r="D3435" s="65">
        <v>16.899999999999999</v>
      </c>
      <c r="E3435" s="66">
        <v>2</v>
      </c>
      <c r="F3435" s="79">
        <f>tblGem[[#This Row],[Aantal]]-SUMIFS(tblGem[Aantal],tblGem[Datum],tblGem[[#This Row],[Datum]]-1,tblGem[Plaats],tblGem[[#This Row],[Plaats]])</f>
        <v>0</v>
      </c>
      <c r="G3435" s="59" t="str">
        <f>INDEX(tblGemProv[Grootte],MATCH(tblGem[[#This Row],[Plaats]],tblGemProv[Gemeentenaam],0))</f>
        <v>Klein</v>
      </c>
      <c r="H3435" s="59" t="str">
        <f>INDEX(tblGemProv[Provincie],MATCH(tblGem[[#This Row],[Plaats]],tblGemProv[Gemeentenaam],0))</f>
        <v>Noord-Holland</v>
      </c>
      <c r="I3435" s="68">
        <f>INDEX(tblGemProv[InwonerAantal],MATCH(tblGem[[#This Row],[Plaats]],tblGemProv[Gemeentenaam],0))</f>
        <v>11526</v>
      </c>
      <c r="J3435" s="107">
        <f>tblGem[[#This Row],[Aantal]]/INDEX($N$5:$N$16,MATCH(tblGem[[#This Row],[Prov]],$M$5:$M$16,0))*100000</f>
        <v>7.0641873252938178E-2</v>
      </c>
      <c r="K3435" s="69">
        <f>tblGem[[#This Row],[Aantal]]/tblGem[[#This Row],[Inwoners]]*100000</f>
        <v>17.352073572791948</v>
      </c>
    </row>
    <row r="3436" spans="2:11" x14ac:dyDescent="0.3">
      <c r="B3436" s="63">
        <v>43918</v>
      </c>
      <c r="C3436" s="66" t="s">
        <v>230</v>
      </c>
      <c r="D3436" s="65">
        <v>20.2</v>
      </c>
      <c r="E3436" s="66">
        <v>6</v>
      </c>
      <c r="F3436" s="79">
        <f>tblGem[[#This Row],[Aantal]]-SUMIFS(tblGem[Aantal],tblGem[Datum],tblGem[[#This Row],[Datum]]-1,tblGem[Plaats],tblGem[[#This Row],[Plaats]])</f>
        <v>0</v>
      </c>
      <c r="G3436" s="59" t="str">
        <f>INDEX(tblGemProv[Grootte],MATCH(tblGem[[#This Row],[Plaats]],tblGemProv[Gemeentenaam],0))</f>
        <v>Klein</v>
      </c>
      <c r="H3436" s="59" t="str">
        <f>INDEX(tblGemProv[Provincie],MATCH(tblGem[[#This Row],[Plaats]],tblGemProv[Gemeentenaam],0))</f>
        <v>Friesland</v>
      </c>
      <c r="I3436" s="68">
        <f>INDEX(tblGemProv[InwonerAantal],MATCH(tblGem[[#This Row],[Plaats]],tblGemProv[Gemeentenaam],0))</f>
        <v>29753</v>
      </c>
      <c r="J3436" s="107">
        <f>tblGem[[#This Row],[Aantal]]/INDEX($N$5:$N$16,MATCH(tblGem[[#This Row],[Prov]],$M$5:$M$16,0))*100000</f>
        <v>0.92697306216281361</v>
      </c>
      <c r="K3436" s="69">
        <f>tblGem[[#This Row],[Aantal]]/tblGem[[#This Row],[Inwoners]]*100000</f>
        <v>20.166033677276243</v>
      </c>
    </row>
    <row r="3437" spans="2:11" x14ac:dyDescent="0.3">
      <c r="B3437" s="63">
        <v>43918</v>
      </c>
      <c r="C3437" s="66" t="s">
        <v>231</v>
      </c>
      <c r="D3437" s="65">
        <v>153.4</v>
      </c>
      <c r="E3437" s="66">
        <v>141</v>
      </c>
      <c r="F3437" s="79">
        <f>tblGem[[#This Row],[Aantal]]-SUMIFS(tblGem[Aantal],tblGem[Datum],tblGem[[#This Row],[Datum]]-1,tblGem[Plaats],tblGem[[#This Row],[Plaats]])</f>
        <v>13</v>
      </c>
      <c r="G3437" s="59" t="str">
        <f>INDEX(tblGemProv[Grootte],MATCH(tblGem[[#This Row],[Plaats]],tblGemProv[Gemeentenaam],0))</f>
        <v>Middelgroot</v>
      </c>
      <c r="H3437" s="59" t="str">
        <f>INDEX(tblGemProv[Provincie],MATCH(tblGem[[#This Row],[Plaats]],tblGemProv[Gemeentenaam],0))</f>
        <v>Noord-Brabant</v>
      </c>
      <c r="I3437" s="68">
        <f>INDEX(tblGemProv[InwonerAantal],MATCH(tblGem[[#This Row],[Plaats]],tblGemProv[Gemeentenaam],0))</f>
        <v>90951</v>
      </c>
      <c r="J3437" s="107">
        <f>tblGem[[#This Row],[Aantal]]/INDEX($N$5:$N$16,MATCH(tblGem[[#This Row],[Prov]],$M$5:$M$16,0))*100000</f>
        <v>5.5769007145552356</v>
      </c>
      <c r="K3437" s="69">
        <f>tblGem[[#This Row],[Aantal]]/tblGem[[#This Row],[Inwoners]]*100000</f>
        <v>155.02853184681862</v>
      </c>
    </row>
    <row r="3438" spans="2:11" x14ac:dyDescent="0.3">
      <c r="B3438" s="63">
        <v>43918</v>
      </c>
      <c r="C3438" s="66" t="s">
        <v>232</v>
      </c>
      <c r="D3438" s="65">
        <v>17.8</v>
      </c>
      <c r="E3438" s="66">
        <v>7</v>
      </c>
      <c r="F3438" s="79">
        <f>tblGem[[#This Row],[Aantal]]-SUMIFS(tblGem[Aantal],tblGem[Datum],tblGem[[#This Row],[Datum]]-1,tblGem[Plaats],tblGem[[#This Row],[Plaats]])</f>
        <v>2</v>
      </c>
      <c r="G3438" s="59" t="str">
        <f>INDEX(tblGemProv[Grootte],MATCH(tblGem[[#This Row],[Plaats]],tblGemProv[Gemeentenaam],0))</f>
        <v>Klein</v>
      </c>
      <c r="H3438" s="59" t="str">
        <f>INDEX(tblGemProv[Provincie],MATCH(tblGem[[#This Row],[Plaats]],tblGemProv[Gemeentenaam],0))</f>
        <v>Gelderland</v>
      </c>
      <c r="I3438" s="68">
        <f>INDEX(tblGemProv[InwonerAantal],MATCH(tblGem[[#This Row],[Plaats]],tblGemProv[Gemeentenaam],0))</f>
        <v>39520</v>
      </c>
      <c r="J3438" s="107">
        <f>tblGem[[#This Row],[Aantal]]/INDEX($N$5:$N$16,MATCH(tblGem[[#This Row],[Prov]],$M$5:$M$16,0))*100000</f>
        <v>0.33978883580092839</v>
      </c>
      <c r="K3438" s="69">
        <f>tblGem[[#This Row],[Aantal]]/tblGem[[#This Row],[Inwoners]]*100000</f>
        <v>17.712550607287451</v>
      </c>
    </row>
    <row r="3439" spans="2:11" x14ac:dyDescent="0.3">
      <c r="B3439" s="63">
        <v>43918</v>
      </c>
      <c r="C3439" s="66" t="s">
        <v>233</v>
      </c>
      <c r="D3439" s="65">
        <v>64.2</v>
      </c>
      <c r="E3439" s="66">
        <v>9</v>
      </c>
      <c r="F3439" s="79">
        <f>tblGem[[#This Row],[Aantal]]-SUMIFS(tblGem[Aantal],tblGem[Datum],tblGem[[#This Row],[Datum]]-1,tblGem[Plaats],tblGem[[#This Row],[Plaats]])</f>
        <v>2</v>
      </c>
      <c r="G3439" s="59" t="str">
        <f>INDEX(tblGemProv[Grootte],MATCH(tblGem[[#This Row],[Plaats]],tblGemProv[Gemeentenaam],0))</f>
        <v>Klein</v>
      </c>
      <c r="H3439" s="59" t="str">
        <f>INDEX(tblGemProv[Provincie],MATCH(tblGem[[#This Row],[Plaats]],tblGemProv[Gemeentenaam],0))</f>
        <v>Noord-Holland</v>
      </c>
      <c r="I3439" s="68">
        <f>INDEX(tblGemProv[InwonerAantal],MATCH(tblGem[[#This Row],[Plaats]],tblGemProv[Gemeentenaam],0))</f>
        <v>13496</v>
      </c>
      <c r="J3439" s="107">
        <f>tblGem[[#This Row],[Aantal]]/INDEX($N$5:$N$16,MATCH(tblGem[[#This Row],[Prov]],$M$5:$M$16,0))*100000</f>
        <v>0.31788842963822178</v>
      </c>
      <c r="K3439" s="69">
        <f>tblGem[[#This Row],[Aantal]]/tblGem[[#This Row],[Inwoners]]*100000</f>
        <v>66.686425607587438</v>
      </c>
    </row>
    <row r="3440" spans="2:11" x14ac:dyDescent="0.3">
      <c r="B3440" s="63">
        <v>43918</v>
      </c>
      <c r="C3440" s="66" t="s">
        <v>234</v>
      </c>
      <c r="D3440" s="65">
        <v>205.4</v>
      </c>
      <c r="E3440" s="66">
        <v>21</v>
      </c>
      <c r="F3440" s="79">
        <f>tblGem[[#This Row],[Aantal]]-SUMIFS(tblGem[Aantal],tblGem[Datum],tblGem[[#This Row],[Datum]]-1,tblGem[Plaats],tblGem[[#This Row],[Plaats]])</f>
        <v>3</v>
      </c>
      <c r="G3440" s="59" t="str">
        <f>INDEX(tblGemProv[Grootte],MATCH(tblGem[[#This Row],[Plaats]],tblGemProv[Gemeentenaam],0))</f>
        <v>Klein</v>
      </c>
      <c r="H3440" s="59" t="str">
        <f>INDEX(tblGemProv[Provincie],MATCH(tblGem[[#This Row],[Plaats]],tblGemProv[Gemeentenaam],0))</f>
        <v>Utrecht</v>
      </c>
      <c r="I3440" s="68">
        <f>INDEX(tblGemProv[InwonerAantal],MATCH(tblGem[[#This Row],[Plaats]],tblGemProv[Gemeentenaam],0))</f>
        <v>10180</v>
      </c>
      <c r="J3440" s="107">
        <f>tblGem[[#This Row],[Aantal]]/INDEX($N$5:$N$16,MATCH(tblGem[[#This Row],[Prov]],$M$5:$M$16,0))*100000</f>
        <v>1.5783326493891854</v>
      </c>
      <c r="K3440" s="69">
        <f>tblGem[[#This Row],[Aantal]]/tblGem[[#This Row],[Inwoners]]*100000</f>
        <v>206.28683693516697</v>
      </c>
    </row>
    <row r="3441" spans="2:11" x14ac:dyDescent="0.3">
      <c r="B3441" s="63">
        <v>43918</v>
      </c>
      <c r="C3441" s="66" t="s">
        <v>235</v>
      </c>
      <c r="D3441" s="65">
        <v>112.7</v>
      </c>
      <c r="E3441" s="66">
        <v>54</v>
      </c>
      <c r="F3441" s="79">
        <f>tblGem[[#This Row],[Aantal]]-SUMIFS(tblGem[Aantal],tblGem[Datum],tblGem[[#This Row],[Datum]]-1,tblGem[Plaats],tblGem[[#This Row],[Plaats]])</f>
        <v>3</v>
      </c>
      <c r="G3441" s="59" t="str">
        <f>INDEX(tblGemProv[Grootte],MATCH(tblGem[[#This Row],[Plaats]],tblGemProv[Gemeentenaam],0))</f>
        <v>Klein</v>
      </c>
      <c r="H3441" s="59" t="str">
        <f>INDEX(tblGemProv[Provincie],MATCH(tblGem[[#This Row],[Plaats]],tblGemProv[Gemeentenaam],0))</f>
        <v>Gelderland</v>
      </c>
      <c r="I3441" s="68">
        <f>INDEX(tblGemProv[InwonerAantal],MATCH(tblGem[[#This Row],[Plaats]],tblGemProv[Gemeentenaam],0))</f>
        <v>47481</v>
      </c>
      <c r="J3441" s="107">
        <f>tblGem[[#This Row],[Aantal]]/INDEX($N$5:$N$16,MATCH(tblGem[[#This Row],[Prov]],$M$5:$M$16,0))*100000</f>
        <v>2.6212281618928763</v>
      </c>
      <c r="K3441" s="69">
        <f>tblGem[[#This Row],[Aantal]]/tblGem[[#This Row],[Inwoners]]*100000</f>
        <v>113.72970240727869</v>
      </c>
    </row>
    <row r="3442" spans="2:11" x14ac:dyDescent="0.3">
      <c r="B3442" s="63">
        <v>43918</v>
      </c>
      <c r="C3442" s="66" t="s">
        <v>236</v>
      </c>
      <c r="D3442" s="65">
        <v>21.8</v>
      </c>
      <c r="E3442" s="66">
        <v>7</v>
      </c>
      <c r="F3442" s="79">
        <f>tblGem[[#This Row],[Aantal]]-SUMIFS(tblGem[Aantal],tblGem[Datum],tblGem[[#This Row],[Datum]]-1,tblGem[Plaats],tblGem[[#This Row],[Plaats]])</f>
        <v>1</v>
      </c>
      <c r="G3442" s="59" t="str">
        <f>INDEX(tblGemProv[Grootte],MATCH(tblGem[[#This Row],[Plaats]],tblGemProv[Gemeentenaam],0))</f>
        <v>Klein</v>
      </c>
      <c r="H3442" s="59" t="str">
        <f>INDEX(tblGemProv[Provincie],MATCH(tblGem[[#This Row],[Plaats]],tblGemProv[Gemeentenaam],0))</f>
        <v>Zuid-Holland</v>
      </c>
      <c r="I3442" s="68">
        <f>INDEX(tblGemProv[InwonerAantal],MATCH(tblGem[[#This Row],[Plaats]],tblGemProv[Gemeentenaam],0))</f>
        <v>32264</v>
      </c>
      <c r="J3442" s="107">
        <f>tblGem[[#This Row],[Aantal]]/INDEX($N$5:$N$16,MATCH(tblGem[[#This Row],[Prov]],$M$5:$M$16,0))*100000</f>
        <v>0.19199069667938376</v>
      </c>
      <c r="K3442" s="69">
        <f>tblGem[[#This Row],[Aantal]]/tblGem[[#This Row],[Inwoners]]*100000</f>
        <v>21.696007934540045</v>
      </c>
    </row>
    <row r="3443" spans="2:11" x14ac:dyDescent="0.3">
      <c r="B3443" s="63">
        <v>43918</v>
      </c>
      <c r="C3443" s="66" t="s">
        <v>237</v>
      </c>
      <c r="D3443" s="65">
        <v>274.10000000000002</v>
      </c>
      <c r="E3443" s="66">
        <v>119</v>
      </c>
      <c r="F3443" s="79">
        <f>tblGem[[#This Row],[Aantal]]-SUMIFS(tblGem[Aantal],tblGem[Datum],tblGem[[#This Row],[Datum]]-1,tblGem[Plaats],tblGem[[#This Row],[Plaats]])</f>
        <v>12</v>
      </c>
      <c r="G3443" s="59" t="str">
        <f>INDEX(tblGemProv[Grootte],MATCH(tblGem[[#This Row],[Plaats]],tblGemProv[Gemeentenaam],0))</f>
        <v>Klein</v>
      </c>
      <c r="H3443" s="59" t="str">
        <f>INDEX(tblGemProv[Provincie],MATCH(tblGem[[#This Row],[Plaats]],tblGemProv[Gemeentenaam],0))</f>
        <v>Limburg</v>
      </c>
      <c r="I3443" s="68">
        <f>INDEX(tblGemProv[InwonerAantal],MATCH(tblGem[[#This Row],[Plaats]],tblGemProv[Gemeentenaam],0))</f>
        <v>43312</v>
      </c>
      <c r="J3443" s="107">
        <f>tblGem[[#This Row],[Aantal]]/INDEX($N$5:$N$16,MATCH(tblGem[[#This Row],[Prov]],$M$5:$M$16,0))*100000</f>
        <v>10.651648141153135</v>
      </c>
      <c r="K3443" s="69">
        <f>tblGem[[#This Row],[Aantal]]/tblGem[[#This Row],[Inwoners]]*100000</f>
        <v>274.75064647210934</v>
      </c>
    </row>
    <row r="3444" spans="2:11" x14ac:dyDescent="0.3">
      <c r="B3444" s="63">
        <v>43918</v>
      </c>
      <c r="C3444" s="66" t="s">
        <v>238</v>
      </c>
      <c r="D3444" s="65">
        <v>16.399999999999999</v>
      </c>
      <c r="E3444" s="66">
        <v>2</v>
      </c>
      <c r="F3444" s="79">
        <f>tblGem[[#This Row],[Aantal]]-SUMIFS(tblGem[Aantal],tblGem[Datum],tblGem[[#This Row],[Datum]]-1,tblGem[Plaats],tblGem[[#This Row],[Plaats]])</f>
        <v>0</v>
      </c>
      <c r="G3444" s="59" t="str">
        <f>INDEX(tblGemProv[Grootte],MATCH(tblGem[[#This Row],[Plaats]],tblGemProv[Gemeentenaam],0))</f>
        <v>Klein</v>
      </c>
      <c r="H3444" s="59" t="str">
        <f>INDEX(tblGemProv[Provincie],MATCH(tblGem[[#This Row],[Plaats]],tblGemProv[Gemeentenaam],0))</f>
        <v>Groningen</v>
      </c>
      <c r="I3444" s="68">
        <f>INDEX(tblGemProv[InwonerAantal],MATCH(tblGem[[#This Row],[Plaats]],tblGemProv[Gemeentenaam],0))</f>
        <v>12245</v>
      </c>
      <c r="J3444" s="107">
        <f>tblGem[[#This Row],[Aantal]]/INDEX($N$5:$N$16,MATCH(tblGem[[#This Row],[Prov]],$M$5:$M$16,0))*100000</f>
        <v>0.34308671688312575</v>
      </c>
      <c r="K3444" s="69">
        <f>tblGem[[#This Row],[Aantal]]/tblGem[[#This Row],[Inwoners]]*100000</f>
        <v>16.333197223356471</v>
      </c>
    </row>
    <row r="3445" spans="2:11" x14ac:dyDescent="0.3">
      <c r="B3445" s="63">
        <v>43918</v>
      </c>
      <c r="C3445" s="66" t="s">
        <v>239</v>
      </c>
      <c r="D3445" s="65">
        <v>43.4</v>
      </c>
      <c r="E3445" s="66">
        <v>24</v>
      </c>
      <c r="F3445" s="79">
        <f>tblGem[[#This Row],[Aantal]]-SUMIFS(tblGem[Aantal],tblGem[Datum],tblGem[[#This Row],[Datum]]-1,tblGem[Plaats],tblGem[[#This Row],[Plaats]])</f>
        <v>1</v>
      </c>
      <c r="G3445" s="59" t="str">
        <f>INDEX(tblGemProv[Grootte],MATCH(tblGem[[#This Row],[Plaats]],tblGemProv[Gemeentenaam],0))</f>
        <v>Middelgroot</v>
      </c>
      <c r="H3445" s="59" t="str">
        <f>INDEX(tblGemProv[Provincie],MATCH(tblGem[[#This Row],[Plaats]],tblGemProv[Gemeentenaam],0))</f>
        <v>Zuid-Holland</v>
      </c>
      <c r="I3445" s="68">
        <f>INDEX(tblGemProv[InwonerAantal],MATCH(tblGem[[#This Row],[Plaats]],tblGemProv[Gemeentenaam],0))</f>
        <v>53634</v>
      </c>
      <c r="J3445" s="107">
        <f>tblGem[[#This Row],[Aantal]]/INDEX($N$5:$N$16,MATCH(tblGem[[#This Row],[Prov]],$M$5:$M$16,0))*100000</f>
        <v>0.6582538171864587</v>
      </c>
      <c r="K3445" s="69">
        <f>tblGem[[#This Row],[Aantal]]/tblGem[[#This Row],[Inwoners]]*100000</f>
        <v>44.747734645933548</v>
      </c>
    </row>
    <row r="3446" spans="2:11" x14ac:dyDescent="0.3">
      <c r="B3446" s="63">
        <v>43918</v>
      </c>
      <c r="C3446" s="66" t="s">
        <v>240</v>
      </c>
      <c r="D3446" s="65">
        <v>64</v>
      </c>
      <c r="E3446" s="66">
        <v>52</v>
      </c>
      <c r="F3446" s="79">
        <f>tblGem[[#This Row],[Aantal]]-SUMIFS(tblGem[Aantal],tblGem[Datum],tblGem[[#This Row],[Datum]]-1,tblGem[Plaats],tblGem[[#This Row],[Plaats]])</f>
        <v>4</v>
      </c>
      <c r="G3446" s="59" t="str">
        <f>INDEX(tblGemProv[Grootte],MATCH(tblGem[[#This Row],[Plaats]],tblGemProv[Gemeentenaam],0))</f>
        <v>Middelgroot</v>
      </c>
      <c r="H3446" s="59" t="str">
        <f>INDEX(tblGemProv[Provincie],MATCH(tblGem[[#This Row],[Plaats]],tblGemProv[Gemeentenaam],0))</f>
        <v>Noord-Holland</v>
      </c>
      <c r="I3446" s="68">
        <f>INDEX(tblGemProv[InwonerAantal],MATCH(tblGem[[#This Row],[Plaats]],tblGemProv[Gemeentenaam],0))</f>
        <v>79983</v>
      </c>
      <c r="J3446" s="107">
        <f>tblGem[[#This Row],[Aantal]]/INDEX($N$5:$N$16,MATCH(tblGem[[#This Row],[Prov]],$M$5:$M$16,0))*100000</f>
        <v>1.8366887045763927</v>
      </c>
      <c r="K3446" s="69">
        <f>tblGem[[#This Row],[Aantal]]/tblGem[[#This Row],[Inwoners]]*100000</f>
        <v>65.013815435780103</v>
      </c>
    </row>
    <row r="3447" spans="2:11" x14ac:dyDescent="0.3">
      <c r="B3447" s="63">
        <v>43918</v>
      </c>
      <c r="C3447" s="66" t="s">
        <v>241</v>
      </c>
      <c r="D3447" s="65">
        <v>24.9</v>
      </c>
      <c r="E3447" s="66">
        <v>6</v>
      </c>
      <c r="F3447" s="79">
        <f>tblGem[[#This Row],[Aantal]]-SUMIFS(tblGem[Aantal],tblGem[Datum],tblGem[[#This Row],[Datum]]-1,tblGem[Plaats],tblGem[[#This Row],[Plaats]])</f>
        <v>0</v>
      </c>
      <c r="G3447" s="59" t="str">
        <f>INDEX(tblGemProv[Grootte],MATCH(tblGem[[#This Row],[Plaats]],tblGemProv[Gemeentenaam],0))</f>
        <v>Klein</v>
      </c>
      <c r="H3447" s="59" t="str">
        <f>INDEX(tblGemProv[Provincie],MATCH(tblGem[[#This Row],[Plaats]],tblGemProv[Gemeentenaam],0))</f>
        <v>Gelderland</v>
      </c>
      <c r="I3447" s="68">
        <f>INDEX(tblGemProv[InwonerAantal],MATCH(tblGem[[#This Row],[Plaats]],tblGemProv[Gemeentenaam],0))</f>
        <v>24313</v>
      </c>
      <c r="J3447" s="107">
        <f>tblGem[[#This Row],[Aantal]]/INDEX($N$5:$N$16,MATCH(tblGem[[#This Row],[Prov]],$M$5:$M$16,0))*100000</f>
        <v>0.29124757354365294</v>
      </c>
      <c r="K3447" s="69">
        <f>tblGem[[#This Row],[Aantal]]/tblGem[[#This Row],[Inwoners]]*100000</f>
        <v>24.678155719162586</v>
      </c>
    </row>
    <row r="3448" spans="2:11" x14ac:dyDescent="0.3">
      <c r="B3448" s="63">
        <v>43918</v>
      </c>
      <c r="C3448" s="66" t="s">
        <v>242</v>
      </c>
      <c r="D3448" s="65">
        <v>39.799999999999997</v>
      </c>
      <c r="E3448" s="66">
        <v>15</v>
      </c>
      <c r="F3448" s="79">
        <f>tblGem[[#This Row],[Aantal]]-SUMIFS(tblGem[Aantal],tblGem[Datum],tblGem[[#This Row],[Datum]]-1,tblGem[Plaats],tblGem[[#This Row],[Plaats]])</f>
        <v>2</v>
      </c>
      <c r="G3448" s="59" t="str">
        <f>INDEX(tblGemProv[Grootte],MATCH(tblGem[[#This Row],[Plaats]],tblGemProv[Gemeentenaam],0))</f>
        <v>Klein</v>
      </c>
      <c r="H3448" s="59" t="str">
        <f>INDEX(tblGemProv[Provincie],MATCH(tblGem[[#This Row],[Plaats]],tblGemProv[Gemeentenaam],0))</f>
        <v>Overijssel</v>
      </c>
      <c r="I3448" s="68">
        <f>INDEX(tblGemProv[InwonerAantal],MATCH(tblGem[[#This Row],[Plaats]],tblGemProv[Gemeentenaam],0))</f>
        <v>37158</v>
      </c>
      <c r="J3448" s="107">
        <f>tblGem[[#This Row],[Aantal]]/INDEX($N$5:$N$16,MATCH(tblGem[[#This Row],[Prov]],$M$5:$M$16,0))*100000</f>
        <v>1.3026475878006185</v>
      </c>
      <c r="K3448" s="69">
        <f>tblGem[[#This Row],[Aantal]]/tblGem[[#This Row],[Inwoners]]*100000</f>
        <v>40.368157597287258</v>
      </c>
    </row>
    <row r="3449" spans="2:11" x14ac:dyDescent="0.3">
      <c r="B3449" s="63">
        <v>43918</v>
      </c>
      <c r="C3449" s="66" t="s">
        <v>243</v>
      </c>
      <c r="D3449" s="65">
        <v>30.8</v>
      </c>
      <c r="E3449" s="66">
        <v>7</v>
      </c>
      <c r="F3449" s="79">
        <f>tblGem[[#This Row],[Aantal]]-SUMIFS(tblGem[Aantal],tblGem[Datum],tblGem[[#This Row],[Datum]]-1,tblGem[Plaats],tblGem[[#This Row],[Plaats]])</f>
        <v>0</v>
      </c>
      <c r="G3449" s="59" t="str">
        <f>INDEX(tblGemProv[Grootte],MATCH(tblGem[[#This Row],[Plaats]],tblGemProv[Gemeentenaam],0))</f>
        <v>Klein</v>
      </c>
      <c r="H3449" s="59" t="str">
        <f>INDEX(tblGemProv[Provincie],MATCH(tblGem[[#This Row],[Plaats]],tblGemProv[Gemeentenaam],0))</f>
        <v>Zeeland</v>
      </c>
      <c r="I3449" s="68">
        <f>INDEX(tblGemProv[InwonerAantal],MATCH(tblGem[[#This Row],[Plaats]],tblGemProv[Gemeentenaam],0))</f>
        <v>22555</v>
      </c>
      <c r="J3449" s="107">
        <f>tblGem[[#This Row],[Aantal]]/INDEX($N$5:$N$16,MATCH(tblGem[[#This Row],[Prov]],$M$5:$M$16,0))*100000</f>
        <v>1.8310035992299323</v>
      </c>
      <c r="K3449" s="69">
        <f>tblGem[[#This Row],[Aantal]]/tblGem[[#This Row],[Inwoners]]*100000</f>
        <v>31.035247173575701</v>
      </c>
    </row>
    <row r="3450" spans="2:11" x14ac:dyDescent="0.3">
      <c r="B3450" s="63">
        <v>43918</v>
      </c>
      <c r="C3450" s="66" t="s">
        <v>244</v>
      </c>
      <c r="D3450" s="65">
        <v>57.3</v>
      </c>
      <c r="E3450" s="66">
        <v>18</v>
      </c>
      <c r="F3450" s="79">
        <f>tblGem[[#This Row],[Aantal]]-SUMIFS(tblGem[Aantal],tblGem[Datum],tblGem[[#This Row],[Datum]]-1,tblGem[Plaats],tblGem[[#This Row],[Plaats]])</f>
        <v>1</v>
      </c>
      <c r="G3450" s="59" t="str">
        <f>INDEX(tblGemProv[Grootte],MATCH(tblGem[[#This Row],[Plaats]],tblGemProv[Gemeentenaam],0))</f>
        <v>Klein</v>
      </c>
      <c r="H3450" s="59" t="str">
        <f>INDEX(tblGemProv[Provincie],MATCH(tblGem[[#This Row],[Plaats]],tblGemProv[Gemeentenaam],0))</f>
        <v>Gelderland</v>
      </c>
      <c r="I3450" s="68">
        <f>INDEX(tblGemProv[InwonerAantal],MATCH(tblGem[[#This Row],[Plaats]],tblGemProv[Gemeentenaam],0))</f>
        <v>31338</v>
      </c>
      <c r="J3450" s="107">
        <f>tblGem[[#This Row],[Aantal]]/INDEX($N$5:$N$16,MATCH(tblGem[[#This Row],[Prov]],$M$5:$M$16,0))*100000</f>
        <v>0.87374272063095881</v>
      </c>
      <c r="K3450" s="69">
        <f>tblGem[[#This Row],[Aantal]]/tblGem[[#This Row],[Inwoners]]*100000</f>
        <v>57.43825387708214</v>
      </c>
    </row>
    <row r="3451" spans="2:11" x14ac:dyDescent="0.3">
      <c r="B3451" s="63">
        <v>43918</v>
      </c>
      <c r="C3451" s="66" t="s">
        <v>245</v>
      </c>
      <c r="D3451" s="65">
        <v>18.399999999999999</v>
      </c>
      <c r="E3451" s="66">
        <v>1</v>
      </c>
      <c r="F3451" s="79">
        <f>tblGem[[#This Row],[Aantal]]-SUMIFS(tblGem[Aantal],tblGem[Datum],tblGem[[#This Row],[Datum]]-1,tblGem[Plaats],tblGem[[#This Row],[Plaats]])</f>
        <v>0</v>
      </c>
      <c r="G3451" s="59" t="str">
        <f>INDEX(tblGemProv[Grootte],MATCH(tblGem[[#This Row],[Plaats]],tblGemProv[Gemeentenaam],0))</f>
        <v>Klein</v>
      </c>
      <c r="H3451" s="59" t="str">
        <f>INDEX(tblGemProv[Provincie],MATCH(tblGem[[#This Row],[Plaats]],tblGemProv[Gemeentenaam],0))</f>
        <v>Utrecht</v>
      </c>
      <c r="I3451" s="68">
        <f>INDEX(tblGemProv[InwonerAantal],MATCH(tblGem[[#This Row],[Plaats]],tblGemProv[Gemeentenaam],0))</f>
        <v>5175</v>
      </c>
      <c r="J3451" s="107">
        <f>tblGem[[#This Row],[Aantal]]/INDEX($N$5:$N$16,MATCH(tblGem[[#This Row],[Prov]],$M$5:$M$16,0))*100000</f>
        <v>7.5158697589961201E-2</v>
      </c>
      <c r="K3451" s="69">
        <f>tblGem[[#This Row],[Aantal]]/tblGem[[#This Row],[Inwoners]]*100000</f>
        <v>19.323671497584542</v>
      </c>
    </row>
    <row r="3452" spans="2:11" x14ac:dyDescent="0.3">
      <c r="B3452" s="63">
        <v>43918</v>
      </c>
      <c r="C3452" s="66" t="s">
        <v>246</v>
      </c>
      <c r="D3452" s="65">
        <v>38.1</v>
      </c>
      <c r="E3452" s="66">
        <v>5</v>
      </c>
      <c r="F3452" s="79">
        <f>tblGem[[#This Row],[Aantal]]-SUMIFS(tblGem[Aantal],tblGem[Datum],tblGem[[#This Row],[Datum]]-1,tblGem[Plaats],tblGem[[#This Row],[Plaats]])</f>
        <v>1</v>
      </c>
      <c r="G3452" s="59" t="str">
        <f>INDEX(tblGemProv[Grootte],MATCH(tblGem[[#This Row],[Plaats]],tblGemProv[Gemeentenaam],0))</f>
        <v>Klein</v>
      </c>
      <c r="H3452" s="59" t="str">
        <f>INDEX(tblGemProv[Provincie],MATCH(tblGem[[#This Row],[Plaats]],tblGemProv[Gemeentenaam],0))</f>
        <v>Noord-Brabant</v>
      </c>
      <c r="I3452" s="68">
        <f>INDEX(tblGemProv[InwonerAantal],MATCH(tblGem[[#This Row],[Plaats]],tblGemProv[Gemeentenaam],0))</f>
        <v>13040</v>
      </c>
      <c r="J3452" s="107">
        <f>tblGem[[#This Row],[Aantal]]/INDEX($N$5:$N$16,MATCH(tblGem[[#This Row],[Prov]],$M$5:$M$16,0))*100000</f>
        <v>0.1977624366863559</v>
      </c>
      <c r="K3452" s="69">
        <f>tblGem[[#This Row],[Aantal]]/tblGem[[#This Row],[Inwoners]]*100000</f>
        <v>38.343558282208591</v>
      </c>
    </row>
    <row r="3453" spans="2:11" x14ac:dyDescent="0.3">
      <c r="B3453" s="63">
        <v>43918</v>
      </c>
      <c r="C3453" s="66" t="s">
        <v>247</v>
      </c>
      <c r="D3453" s="65">
        <v>68.599999999999994</v>
      </c>
      <c r="E3453" s="66">
        <v>30</v>
      </c>
      <c r="F3453" s="79">
        <f>tblGem[[#This Row],[Aantal]]-SUMIFS(tblGem[Aantal],tblGem[Datum],tblGem[[#This Row],[Datum]]-1,tblGem[Plaats],tblGem[[#This Row],[Plaats]])</f>
        <v>3</v>
      </c>
      <c r="G3453" s="59" t="str">
        <f>INDEX(tblGemProv[Grootte],MATCH(tblGem[[#This Row],[Plaats]],tblGemProv[Gemeentenaam],0))</f>
        <v>Klein</v>
      </c>
      <c r="H3453" s="59" t="str">
        <f>INDEX(tblGemProv[Provincie],MATCH(tblGem[[#This Row],[Plaats]],tblGemProv[Gemeentenaam],0))</f>
        <v>Gelderland</v>
      </c>
      <c r="I3453" s="68">
        <f>INDEX(tblGemProv[InwonerAantal],MATCH(tblGem[[#This Row],[Plaats]],tblGemProv[Gemeentenaam],0))</f>
        <v>43527</v>
      </c>
      <c r="J3453" s="107">
        <f>tblGem[[#This Row],[Aantal]]/INDEX($N$5:$N$16,MATCH(tblGem[[#This Row],[Prov]],$M$5:$M$16,0))*100000</f>
        <v>1.4562378677182646</v>
      </c>
      <c r="K3453" s="69">
        <f>tblGem[[#This Row],[Aantal]]/tblGem[[#This Row],[Inwoners]]*100000</f>
        <v>68.922737611137919</v>
      </c>
    </row>
    <row r="3454" spans="2:11" x14ac:dyDescent="0.3">
      <c r="B3454" s="63">
        <v>43918</v>
      </c>
      <c r="C3454" s="66" t="s">
        <v>248</v>
      </c>
      <c r="D3454" s="65">
        <v>29.8</v>
      </c>
      <c r="E3454" s="66">
        <v>6</v>
      </c>
      <c r="F3454" s="79">
        <f>tblGem[[#This Row],[Aantal]]-SUMIFS(tblGem[Aantal],tblGem[Datum],tblGem[[#This Row],[Datum]]-1,tblGem[Plaats],tblGem[[#This Row],[Plaats]])</f>
        <v>1</v>
      </c>
      <c r="G3454" s="59" t="str">
        <f>INDEX(tblGemProv[Grootte],MATCH(tblGem[[#This Row],[Plaats]],tblGemProv[Gemeentenaam],0))</f>
        <v>Klein</v>
      </c>
      <c r="H3454" s="59" t="str">
        <f>INDEX(tblGemProv[Provincie],MATCH(tblGem[[#This Row],[Plaats]],tblGemProv[Gemeentenaam],0))</f>
        <v>Utrecht</v>
      </c>
      <c r="I3454" s="68">
        <f>INDEX(tblGemProv[InwonerAantal],MATCH(tblGem[[#This Row],[Plaats]],tblGemProv[Gemeentenaam],0))</f>
        <v>19816</v>
      </c>
      <c r="J3454" s="107">
        <f>tblGem[[#This Row],[Aantal]]/INDEX($N$5:$N$16,MATCH(tblGem[[#This Row],[Prov]],$M$5:$M$16,0))*100000</f>
        <v>0.45095218553976724</v>
      </c>
      <c r="K3454" s="69">
        <f>tblGem[[#This Row],[Aantal]]/tblGem[[#This Row],[Inwoners]]*100000</f>
        <v>30.278562777553493</v>
      </c>
    </row>
    <row r="3455" spans="2:11" x14ac:dyDescent="0.3">
      <c r="B3455" s="63">
        <v>43918</v>
      </c>
      <c r="C3455" s="66" t="s">
        <v>249</v>
      </c>
      <c r="D3455" s="65">
        <v>58.4</v>
      </c>
      <c r="E3455" s="66">
        <v>27</v>
      </c>
      <c r="F3455" s="79">
        <f>tblGem[[#This Row],[Aantal]]-SUMIFS(tblGem[Aantal],tblGem[Datum],tblGem[[#This Row],[Datum]]-1,tblGem[Plaats],tblGem[[#This Row],[Plaats]])</f>
        <v>8</v>
      </c>
      <c r="G3455" s="59" t="str">
        <f>INDEX(tblGemProv[Grootte],MATCH(tblGem[[#This Row],[Plaats]],tblGemProv[Gemeentenaam],0))</f>
        <v>Klein</v>
      </c>
      <c r="H3455" s="59" t="str">
        <f>INDEX(tblGemProv[Provincie],MATCH(tblGem[[#This Row],[Plaats]],tblGemProv[Gemeentenaam],0))</f>
        <v>Zuid-Holland</v>
      </c>
      <c r="I3455" s="68">
        <f>INDEX(tblGemProv[InwonerAantal],MATCH(tblGem[[#This Row],[Plaats]],tblGemProv[Gemeentenaam],0))</f>
        <v>45789</v>
      </c>
      <c r="J3455" s="107">
        <f>tblGem[[#This Row],[Aantal]]/INDEX($N$5:$N$16,MATCH(tblGem[[#This Row],[Prov]],$M$5:$M$16,0))*100000</f>
        <v>0.74053554433476598</v>
      </c>
      <c r="K3455" s="69">
        <f>tblGem[[#This Row],[Aantal]]/tblGem[[#This Row],[Inwoners]]*100000</f>
        <v>58.966127235798993</v>
      </c>
    </row>
    <row r="3456" spans="2:11" x14ac:dyDescent="0.3">
      <c r="B3456" s="63">
        <v>43918</v>
      </c>
      <c r="C3456" s="66" t="s">
        <v>250</v>
      </c>
      <c r="D3456" s="65">
        <v>44.5</v>
      </c>
      <c r="E3456" s="66">
        <v>17</v>
      </c>
      <c r="F3456" s="79">
        <f>tblGem[[#This Row],[Aantal]]-SUMIFS(tblGem[Aantal],tblGem[Datum],tblGem[[#This Row],[Datum]]-1,tblGem[Plaats],tblGem[[#This Row],[Plaats]])</f>
        <v>4</v>
      </c>
      <c r="G3456" s="59" t="str">
        <f>INDEX(tblGemProv[Grootte],MATCH(tblGem[[#This Row],[Plaats]],tblGemProv[Gemeentenaam],0))</f>
        <v>Klein</v>
      </c>
      <c r="H3456" s="59" t="str">
        <f>INDEX(tblGemProv[Provincie],MATCH(tblGem[[#This Row],[Plaats]],tblGemProv[Gemeentenaam],0))</f>
        <v>Overijssel</v>
      </c>
      <c r="I3456" s="68">
        <f>INDEX(tblGemProv[InwonerAantal],MATCH(tblGem[[#This Row],[Plaats]],tblGemProv[Gemeentenaam],0))</f>
        <v>38097</v>
      </c>
      <c r="J3456" s="107">
        <f>tblGem[[#This Row],[Aantal]]/INDEX($N$5:$N$16,MATCH(tblGem[[#This Row],[Prov]],$M$5:$M$16,0))*100000</f>
        <v>1.476333932840701</v>
      </c>
      <c r="K3456" s="69">
        <f>tblGem[[#This Row],[Aantal]]/tblGem[[#This Row],[Inwoners]]*100000</f>
        <v>44.622936189201248</v>
      </c>
    </row>
    <row r="3457" spans="2:11" x14ac:dyDescent="0.3">
      <c r="B3457" s="63">
        <v>43918</v>
      </c>
      <c r="C3457" s="66" t="s">
        <v>251</v>
      </c>
      <c r="D3457" s="65">
        <v>29.4</v>
      </c>
      <c r="E3457" s="66">
        <v>16</v>
      </c>
      <c r="F3457" s="79">
        <f>tblGem[[#This Row],[Aantal]]-SUMIFS(tblGem[Aantal],tblGem[Datum],tblGem[[#This Row],[Datum]]-1,tblGem[Plaats],tblGem[[#This Row],[Plaats]])</f>
        <v>2</v>
      </c>
      <c r="G3457" s="59" t="str">
        <f>INDEX(tblGemProv[Grootte],MATCH(tblGem[[#This Row],[Plaats]],tblGemProv[Gemeentenaam],0))</f>
        <v>Middelgroot</v>
      </c>
      <c r="H3457" s="59" t="str">
        <f>INDEX(tblGemProv[Provincie],MATCH(tblGem[[#This Row],[Plaats]],tblGemProv[Gemeentenaam],0))</f>
        <v>Zuid-Holland</v>
      </c>
      <c r="I3457" s="68">
        <f>INDEX(tblGemProv[InwonerAantal],MATCH(tblGem[[#This Row],[Plaats]],tblGemProv[Gemeentenaam],0))</f>
        <v>52208</v>
      </c>
      <c r="J3457" s="107">
        <f>tblGem[[#This Row],[Aantal]]/INDEX($N$5:$N$16,MATCH(tblGem[[#This Row],[Prov]],$M$5:$M$16,0))*100000</f>
        <v>0.43883587812430574</v>
      </c>
      <c r="K3457" s="69">
        <f>tblGem[[#This Row],[Aantal]]/tblGem[[#This Row],[Inwoners]]*100000</f>
        <v>30.646644192460926</v>
      </c>
    </row>
    <row r="3458" spans="2:11" x14ac:dyDescent="0.3">
      <c r="B3458" s="63">
        <v>43918</v>
      </c>
      <c r="C3458" s="66" t="s">
        <v>252</v>
      </c>
      <c r="D3458" s="65">
        <v>68.099999999999994</v>
      </c>
      <c r="E3458" s="66">
        <v>14</v>
      </c>
      <c r="F3458" s="79">
        <f>tblGem[[#This Row],[Aantal]]-SUMIFS(tblGem[Aantal],tblGem[Datum],tblGem[[#This Row],[Datum]]-1,tblGem[Plaats],tblGem[[#This Row],[Plaats]])</f>
        <v>1</v>
      </c>
      <c r="G3458" s="59" t="str">
        <f>INDEX(tblGemProv[Grootte],MATCH(tblGem[[#This Row],[Plaats]],tblGemProv[Gemeentenaam],0))</f>
        <v>Klein</v>
      </c>
      <c r="H3458" s="59" t="str">
        <f>INDEX(tblGemProv[Provincie],MATCH(tblGem[[#This Row],[Plaats]],tblGemProv[Gemeentenaam],0))</f>
        <v>Limburg</v>
      </c>
      <c r="I3458" s="68">
        <f>INDEX(tblGemProv[InwonerAantal],MATCH(tblGem[[#This Row],[Plaats]],tblGemProv[Gemeentenaam],0))</f>
        <v>20728</v>
      </c>
      <c r="J3458" s="107">
        <f>tblGem[[#This Row],[Aantal]]/INDEX($N$5:$N$16,MATCH(tblGem[[#This Row],[Prov]],$M$5:$M$16,0))*100000</f>
        <v>1.2531350754297808</v>
      </c>
      <c r="K3458" s="69">
        <f>tblGem[[#This Row],[Aantal]]/tblGem[[#This Row],[Inwoners]]*100000</f>
        <v>67.541489772288699</v>
      </c>
    </row>
    <row r="3459" spans="2:11" x14ac:dyDescent="0.3">
      <c r="B3459" s="63">
        <v>43918</v>
      </c>
      <c r="C3459" s="66" t="s">
        <v>253</v>
      </c>
      <c r="D3459" s="65">
        <v>54.9</v>
      </c>
      <c r="E3459" s="66">
        <v>32</v>
      </c>
      <c r="F3459" s="79">
        <f>tblGem[[#This Row],[Aantal]]-SUMIFS(tblGem[Aantal],tblGem[Datum],tblGem[[#This Row],[Datum]]-1,tblGem[Plaats],tblGem[[#This Row],[Plaats]])</f>
        <v>1</v>
      </c>
      <c r="G3459" s="59" t="str">
        <f>INDEX(tblGemProv[Grootte],MATCH(tblGem[[#This Row],[Plaats]],tblGemProv[Gemeentenaam],0))</f>
        <v>Middelgroot</v>
      </c>
      <c r="H3459" s="59" t="str">
        <f>INDEX(tblGemProv[Provincie],MATCH(tblGem[[#This Row],[Plaats]],tblGemProv[Gemeentenaam],0))</f>
        <v>Limburg</v>
      </c>
      <c r="I3459" s="68">
        <f>INDEX(tblGemProv[InwonerAantal],MATCH(tblGem[[#This Row],[Plaats]],tblGemProv[Gemeentenaam],0))</f>
        <v>57761</v>
      </c>
      <c r="J3459" s="107">
        <f>tblGem[[#This Row],[Aantal]]/INDEX($N$5:$N$16,MATCH(tblGem[[#This Row],[Prov]],$M$5:$M$16,0))*100000</f>
        <v>2.8643087438394983</v>
      </c>
      <c r="K3459" s="69">
        <f>tblGem[[#This Row],[Aantal]]/tblGem[[#This Row],[Inwoners]]*100000</f>
        <v>55.400702896418004</v>
      </c>
    </row>
    <row r="3460" spans="2:11" x14ac:dyDescent="0.3">
      <c r="B3460" s="63">
        <v>43918</v>
      </c>
      <c r="C3460" s="66" t="s">
        <v>254</v>
      </c>
      <c r="D3460" s="65">
        <v>32.4</v>
      </c>
      <c r="E3460" s="66">
        <v>25</v>
      </c>
      <c r="F3460" s="79">
        <f>tblGem[[#This Row],[Aantal]]-SUMIFS(tblGem[Aantal],tblGem[Datum],tblGem[[#This Row],[Datum]]-1,tblGem[Plaats],tblGem[[#This Row],[Plaats]])</f>
        <v>0</v>
      </c>
      <c r="G3460" s="59" t="str">
        <f>INDEX(tblGemProv[Grootte],MATCH(tblGem[[#This Row],[Plaats]],tblGemProv[Gemeentenaam],0))</f>
        <v>Middelgroot</v>
      </c>
      <c r="H3460" s="59" t="str">
        <f>INDEX(tblGemProv[Provincie],MATCH(tblGem[[#This Row],[Plaats]],tblGemProv[Gemeentenaam],0))</f>
        <v>Noord-Brabant</v>
      </c>
      <c r="I3460" s="68">
        <f>INDEX(tblGemProv[InwonerAantal],MATCH(tblGem[[#This Row],[Plaats]],tblGemProv[Gemeentenaam],0))</f>
        <v>77000</v>
      </c>
      <c r="J3460" s="107">
        <f>tblGem[[#This Row],[Aantal]]/INDEX($N$5:$N$16,MATCH(tblGem[[#This Row],[Prov]],$M$5:$M$16,0))*100000</f>
        <v>0.98881218343177957</v>
      </c>
      <c r="K3460" s="69">
        <f>tblGem[[#This Row],[Aantal]]/tblGem[[#This Row],[Inwoners]]*100000</f>
        <v>32.467532467532465</v>
      </c>
    </row>
    <row r="3461" spans="2:11" x14ac:dyDescent="0.3">
      <c r="B3461" s="63">
        <v>43918</v>
      </c>
      <c r="C3461" s="66" t="s">
        <v>255</v>
      </c>
      <c r="D3461" s="65">
        <v>47.3</v>
      </c>
      <c r="E3461" s="66">
        <v>308</v>
      </c>
      <c r="F3461" s="79">
        <f>tblGem[[#This Row],[Aantal]]-SUMIFS(tblGem[Aantal],tblGem[Datum],tblGem[[#This Row],[Datum]]-1,tblGem[Plaats],tblGem[[#This Row],[Plaats]])</f>
        <v>59</v>
      </c>
      <c r="G3461" s="59" t="str">
        <f>INDEX(tblGemProv[Grootte],MATCH(tblGem[[#This Row],[Plaats]],tblGemProv[Gemeentenaam],0))</f>
        <v>Groot</v>
      </c>
      <c r="H3461" s="59" t="str">
        <f>INDEX(tblGemProv[Provincie],MATCH(tblGem[[#This Row],[Plaats]],tblGemProv[Gemeentenaam],0))</f>
        <v>Zuid-Holland</v>
      </c>
      <c r="I3461" s="68">
        <f>INDEX(tblGemProv[InwonerAantal],MATCH(tblGem[[#This Row],[Plaats]],tblGemProv[Gemeentenaam],0))</f>
        <v>638712</v>
      </c>
      <c r="J3461" s="107">
        <f>tblGem[[#This Row],[Aantal]]/INDEX($N$5:$N$16,MATCH(tblGem[[#This Row],[Prov]],$M$5:$M$16,0))*100000</f>
        <v>8.4475906538928847</v>
      </c>
      <c r="K3461" s="69">
        <f>tblGem[[#This Row],[Aantal]]/tblGem[[#This Row],[Inwoners]]*100000</f>
        <v>48.222046869324515</v>
      </c>
    </row>
    <row r="3462" spans="2:11" x14ac:dyDescent="0.3">
      <c r="B3462" s="63">
        <v>43918</v>
      </c>
      <c r="C3462" s="66" t="s">
        <v>256</v>
      </c>
      <c r="D3462" s="65">
        <v>117.3</v>
      </c>
      <c r="E3462" s="66">
        <v>2</v>
      </c>
      <c r="F3462" s="79">
        <f>tblGem[[#This Row],[Aantal]]-SUMIFS(tblGem[Aantal],tblGem[Datum],tblGem[[#This Row],[Datum]]-1,tblGem[Plaats],tblGem[[#This Row],[Plaats]])</f>
        <v>0</v>
      </c>
      <c r="G3462" s="59" t="str">
        <f>INDEX(tblGemProv[Grootte],MATCH(tblGem[[#This Row],[Plaats]],tblGemProv[Gemeentenaam],0))</f>
        <v>Klein</v>
      </c>
      <c r="H3462" s="59" t="str">
        <f>INDEX(tblGemProv[Provincie],MATCH(tblGem[[#This Row],[Plaats]],tblGemProv[Gemeentenaam],0))</f>
        <v>Gelderland</v>
      </c>
      <c r="I3462" s="68">
        <f>INDEX(tblGemProv[InwonerAantal],MATCH(tblGem[[#This Row],[Plaats]],tblGemProv[Gemeentenaam],0))</f>
        <v>1575</v>
      </c>
      <c r="J3462" s="107">
        <f>tblGem[[#This Row],[Aantal]]/INDEX($N$5:$N$16,MATCH(tblGem[[#This Row],[Prov]],$M$5:$M$16,0))*100000</f>
        <v>9.7082524514550975E-2</v>
      </c>
      <c r="K3462" s="69">
        <f>tblGem[[#This Row],[Aantal]]/tblGem[[#This Row],[Inwoners]]*100000</f>
        <v>126.98412698412699</v>
      </c>
    </row>
    <row r="3463" spans="2:11" x14ac:dyDescent="0.3">
      <c r="B3463" s="63">
        <v>43918</v>
      </c>
      <c r="C3463" s="66" t="s">
        <v>257</v>
      </c>
      <c r="D3463" s="65">
        <v>43.7</v>
      </c>
      <c r="E3463" s="66">
        <v>10</v>
      </c>
      <c r="F3463" s="79">
        <f>tblGem[[#This Row],[Aantal]]-SUMIFS(tblGem[Aantal],tblGem[Datum],tblGem[[#This Row],[Datum]]-1,tblGem[Plaats],tblGem[[#This Row],[Plaats]])</f>
        <v>0</v>
      </c>
      <c r="G3463" s="59" t="str">
        <f>INDEX(tblGemProv[Grootte],MATCH(tblGem[[#This Row],[Plaats]],tblGemProv[Gemeentenaam],0))</f>
        <v>Klein</v>
      </c>
      <c r="H3463" s="59" t="str">
        <f>INDEX(tblGemProv[Provincie],MATCH(tblGem[[#This Row],[Plaats]],tblGemProv[Gemeentenaam],0))</f>
        <v>Noord-Brabant</v>
      </c>
      <c r="I3463" s="68">
        <f>INDEX(tblGemProv[InwonerAantal],MATCH(tblGem[[#This Row],[Plaats]],tblGemProv[Gemeentenaam],0))</f>
        <v>22401</v>
      </c>
      <c r="J3463" s="107">
        <f>tblGem[[#This Row],[Aantal]]/INDEX($N$5:$N$16,MATCH(tblGem[[#This Row],[Prov]],$M$5:$M$16,0))*100000</f>
        <v>0.3955248733727118</v>
      </c>
      <c r="K3463" s="69">
        <f>tblGem[[#This Row],[Aantal]]/tblGem[[#This Row],[Inwoners]]*100000</f>
        <v>44.640864247131823</v>
      </c>
    </row>
    <row r="3464" spans="2:11" x14ac:dyDescent="0.3">
      <c r="B3464" s="63">
        <v>43918</v>
      </c>
      <c r="C3464" s="78" t="s">
        <v>2</v>
      </c>
      <c r="D3464" s="65">
        <v>29.5</v>
      </c>
      <c r="E3464" s="66">
        <v>161</v>
      </c>
      <c r="F3464" s="79">
        <f>tblGem[[#This Row],[Aantal]]-SUMIFS(tblGem[Aantal],tblGem[Datum],tblGem[[#This Row],[Datum]]-1,tblGem[Plaats],tblGem[[#This Row],[Plaats]])</f>
        <v>37</v>
      </c>
      <c r="G3464" s="59" t="str">
        <f>INDEX(tblGemProv[Grootte],MATCH(tblGem[[#This Row],[Plaats]],tblGemProv[Gemeentenaam],0))</f>
        <v>Groot</v>
      </c>
      <c r="H3464" s="59" t="str">
        <f>INDEX(tblGemProv[Provincie],MATCH(tblGem[[#This Row],[Plaats]],tblGemProv[Gemeentenaam],0))</f>
        <v>Zuid-Holland</v>
      </c>
      <c r="I3464" s="68">
        <f>INDEX(tblGemProv[InwonerAantal],MATCH(tblGem[[#This Row],[Plaats]],tblGemProv[Gemeentenaam],0))</f>
        <v>532561</v>
      </c>
      <c r="J3464" s="107">
        <f>tblGem[[#This Row],[Aantal]]/INDEX($N$5:$N$16,MATCH(tblGem[[#This Row],[Prov]],$M$5:$M$16,0))*100000</f>
        <v>4.4157860236258273</v>
      </c>
      <c r="K3464" s="69">
        <f>tblGem[[#This Row],[Aantal]]/tblGem[[#This Row],[Inwoners]]*100000</f>
        <v>30.231278670424608</v>
      </c>
    </row>
    <row r="3465" spans="2:11" x14ac:dyDescent="0.3">
      <c r="B3465" s="63">
        <v>43918</v>
      </c>
      <c r="C3465" s="66" t="s">
        <v>258</v>
      </c>
      <c r="D3465" s="65">
        <v>28</v>
      </c>
      <c r="E3465" s="66">
        <v>13</v>
      </c>
      <c r="F3465" s="79">
        <f>tblGem[[#This Row],[Aantal]]-SUMIFS(tblGem[Aantal],tblGem[Datum],tblGem[[#This Row],[Datum]]-1,tblGem[Plaats],tblGem[[#This Row],[Plaats]])</f>
        <v>0</v>
      </c>
      <c r="G3465" s="59" t="str">
        <f>INDEX(tblGemProv[Grootte],MATCH(tblGem[[#This Row],[Plaats]],tblGemProv[Gemeentenaam],0))</f>
        <v>Klein</v>
      </c>
      <c r="H3465" s="59" t="str">
        <f>INDEX(tblGemProv[Provincie],MATCH(tblGem[[#This Row],[Plaats]],tblGemProv[Gemeentenaam],0))</f>
        <v>Noord-Holland</v>
      </c>
      <c r="I3465" s="68">
        <f>INDEX(tblGemProv[InwonerAantal],MATCH(tblGem[[#This Row],[Plaats]],tblGemProv[Gemeentenaam],0))</f>
        <v>46379</v>
      </c>
      <c r="J3465" s="107">
        <f>tblGem[[#This Row],[Aantal]]/INDEX($N$5:$N$16,MATCH(tblGem[[#This Row],[Prov]],$M$5:$M$16,0))*100000</f>
        <v>0.45917217614409817</v>
      </c>
      <c r="K3465" s="69">
        <f>tblGem[[#This Row],[Aantal]]/tblGem[[#This Row],[Inwoners]]*100000</f>
        <v>28.029927337803745</v>
      </c>
    </row>
    <row r="3466" spans="2:11" x14ac:dyDescent="0.3">
      <c r="B3466" s="63">
        <v>43918</v>
      </c>
      <c r="C3466" s="66" t="s">
        <v>259</v>
      </c>
      <c r="D3466" s="65">
        <v>50.6</v>
      </c>
      <c r="E3466" s="66">
        <v>5</v>
      </c>
      <c r="F3466" s="79">
        <f>tblGem[[#This Row],[Aantal]]-SUMIFS(tblGem[Aantal],tblGem[Datum],tblGem[[#This Row],[Datum]]-1,tblGem[Plaats],tblGem[[#This Row],[Plaats]])</f>
        <v>1</v>
      </c>
      <c r="G3466" s="59" t="str">
        <f>INDEX(tblGemProv[Grootte],MATCH(tblGem[[#This Row],[Plaats]],tblGemProv[Gemeentenaam],0))</f>
        <v>Klein</v>
      </c>
      <c r="H3466" s="59" t="str">
        <f>INDEX(tblGemProv[Provincie],MATCH(tblGem[[#This Row],[Plaats]],tblGemProv[Gemeentenaam],0))</f>
        <v>Gelderland</v>
      </c>
      <c r="I3466" s="68">
        <f>INDEX(tblGemProv[InwonerAantal],MATCH(tblGem[[#This Row],[Plaats]],tblGemProv[Gemeentenaam],0))</f>
        <v>9751</v>
      </c>
      <c r="J3466" s="107">
        <f>tblGem[[#This Row],[Aantal]]/INDEX($N$5:$N$16,MATCH(tblGem[[#This Row],[Prov]],$M$5:$M$16,0))*100000</f>
        <v>0.24270631128637743</v>
      </c>
      <c r="K3466" s="69">
        <f>tblGem[[#This Row],[Aantal]]/tblGem[[#This Row],[Inwoners]]*100000</f>
        <v>51.276792123884725</v>
      </c>
    </row>
    <row r="3467" spans="2:11" x14ac:dyDescent="0.3">
      <c r="B3467" s="63">
        <v>43918</v>
      </c>
      <c r="C3467" s="66" t="s">
        <v>260</v>
      </c>
      <c r="D3467" s="65">
        <v>27.9</v>
      </c>
      <c r="E3467" s="66">
        <v>22</v>
      </c>
      <c r="F3467" s="79">
        <f>tblGem[[#This Row],[Aantal]]-SUMIFS(tblGem[Aantal],tblGem[Datum],tblGem[[#This Row],[Datum]]-1,tblGem[Plaats],tblGem[[#This Row],[Plaats]])</f>
        <v>3</v>
      </c>
      <c r="G3467" s="59" t="str">
        <f>INDEX(tblGemProv[Grootte],MATCH(tblGem[[#This Row],[Plaats]],tblGemProv[Gemeentenaam],0))</f>
        <v>Middelgroot</v>
      </c>
      <c r="H3467" s="59" t="str">
        <f>INDEX(tblGemProv[Provincie],MATCH(tblGem[[#This Row],[Plaats]],tblGemProv[Gemeentenaam],0))</f>
        <v>Zuid-Holland</v>
      </c>
      <c r="I3467" s="68">
        <f>INDEX(tblGemProv[InwonerAantal],MATCH(tblGem[[#This Row],[Plaats]],tblGemProv[Gemeentenaam],0))</f>
        <v>77907</v>
      </c>
      <c r="J3467" s="107">
        <f>tblGem[[#This Row],[Aantal]]/INDEX($N$5:$N$16,MATCH(tblGem[[#This Row],[Prov]],$M$5:$M$16,0))*100000</f>
        <v>0.60339933242092036</v>
      </c>
      <c r="K3467" s="69">
        <f>tblGem[[#This Row],[Aantal]]/tblGem[[#This Row],[Inwoners]]*100000</f>
        <v>28.238797540657451</v>
      </c>
    </row>
    <row r="3468" spans="2:11" x14ac:dyDescent="0.3">
      <c r="B3468" s="63">
        <v>43918</v>
      </c>
      <c r="C3468" s="66" t="s">
        <v>261</v>
      </c>
      <c r="D3468" s="65">
        <v>0</v>
      </c>
      <c r="E3468" s="66">
        <v>0</v>
      </c>
      <c r="F3468" s="79">
        <f>tblGem[[#This Row],[Aantal]]-SUMIFS(tblGem[Aantal],tblGem[Datum],tblGem[[#This Row],[Datum]]-1,tblGem[Plaats],tblGem[[#This Row],[Plaats]])</f>
        <v>0</v>
      </c>
      <c r="G3468" s="59" t="str">
        <f>INDEX(tblGemProv[Grootte],MATCH(tblGem[[#This Row],[Plaats]],tblGemProv[Gemeentenaam],0))</f>
        <v>Klein</v>
      </c>
      <c r="H3468" s="59" t="str">
        <f>INDEX(tblGemProv[Provincie],MATCH(tblGem[[#This Row],[Plaats]],tblGemProv[Gemeentenaam],0))</f>
        <v>Friesland</v>
      </c>
      <c r="I3468" s="68">
        <f>INDEX(tblGemProv[InwonerAantal],MATCH(tblGem[[#This Row],[Plaats]],tblGemProv[Gemeentenaam],0))</f>
        <v>932</v>
      </c>
      <c r="J3468" s="107">
        <f>tblGem[[#This Row],[Aantal]]/INDEX($N$5:$N$16,MATCH(tblGem[[#This Row],[Prov]],$M$5:$M$16,0))*100000</f>
        <v>0</v>
      </c>
      <c r="K3468" s="69">
        <f>tblGem[[#This Row],[Aantal]]/tblGem[[#This Row],[Inwoners]]*100000</f>
        <v>0</v>
      </c>
    </row>
    <row r="3469" spans="2:11" x14ac:dyDescent="0.3">
      <c r="B3469" s="63">
        <v>43918</v>
      </c>
      <c r="C3469" s="66" t="s">
        <v>262</v>
      </c>
      <c r="D3469" s="65">
        <v>26.6</v>
      </c>
      <c r="E3469" s="66">
        <v>9</v>
      </c>
      <c r="F3469" s="79">
        <f>tblGem[[#This Row],[Aantal]]-SUMIFS(tblGem[Aantal],tblGem[Datum],tblGem[[#This Row],[Datum]]-1,tblGem[Plaats],tblGem[[#This Row],[Plaats]])</f>
        <v>0</v>
      </c>
      <c r="G3469" s="59" t="str">
        <f>INDEX(tblGemProv[Grootte],MATCH(tblGem[[#This Row],[Plaats]],tblGemProv[Gemeentenaam],0))</f>
        <v>Klein</v>
      </c>
      <c r="H3469" s="59" t="str">
        <f>INDEX(tblGemProv[Provincie],MATCH(tblGem[[#This Row],[Plaats]],tblGemProv[Gemeentenaam],0))</f>
        <v>Zeeland</v>
      </c>
      <c r="I3469" s="68">
        <f>INDEX(tblGemProv[InwonerAantal],MATCH(tblGem[[#This Row],[Plaats]],tblGemProv[Gemeentenaam],0))</f>
        <v>33687</v>
      </c>
      <c r="J3469" s="107">
        <f>tblGem[[#This Row],[Aantal]]/INDEX($N$5:$N$16,MATCH(tblGem[[#This Row],[Prov]],$M$5:$M$16,0))*100000</f>
        <v>2.3541474847241983</v>
      </c>
      <c r="K3469" s="69">
        <f>tblGem[[#This Row],[Aantal]]/tblGem[[#This Row],[Inwoners]]*100000</f>
        <v>26.716537536735242</v>
      </c>
    </row>
    <row r="3470" spans="2:11" x14ac:dyDescent="0.3">
      <c r="B3470" s="63">
        <v>43918</v>
      </c>
      <c r="C3470" s="66" t="s">
        <v>263</v>
      </c>
      <c r="D3470" s="65">
        <v>104.2</v>
      </c>
      <c r="E3470" s="66">
        <v>11</v>
      </c>
      <c r="F3470" s="79">
        <f>tblGem[[#This Row],[Aantal]]-SUMIFS(tblGem[Aantal],tblGem[Datum],tblGem[[#This Row],[Datum]]-1,tblGem[Plaats],tblGem[[#This Row],[Plaats]])</f>
        <v>1</v>
      </c>
      <c r="G3470" s="59" t="str">
        <f>INDEX(tblGemProv[Grootte],MATCH(tblGem[[#This Row],[Plaats]],tblGemProv[Gemeentenaam],0))</f>
        <v>Klein</v>
      </c>
      <c r="H3470" s="59" t="str">
        <f>INDEX(tblGemProv[Provincie],MATCH(tblGem[[#This Row],[Plaats]],tblGemProv[Gemeentenaam],0))</f>
        <v>Limburg</v>
      </c>
      <c r="I3470" s="68">
        <f>INDEX(tblGemProv[InwonerAantal],MATCH(tblGem[[#This Row],[Plaats]],tblGemProv[Gemeentenaam],0))</f>
        <v>10561</v>
      </c>
      <c r="J3470" s="107">
        <f>tblGem[[#This Row],[Aantal]]/INDEX($N$5:$N$16,MATCH(tblGem[[#This Row],[Prov]],$M$5:$M$16,0))*100000</f>
        <v>0.98460613069482761</v>
      </c>
      <c r="K3470" s="69">
        <f>tblGem[[#This Row],[Aantal]]/tblGem[[#This Row],[Inwoners]]*100000</f>
        <v>104.15680333301771</v>
      </c>
    </row>
    <row r="3471" spans="2:11" x14ac:dyDescent="0.3">
      <c r="B3471" s="63">
        <v>43918</v>
      </c>
      <c r="C3471" s="66" t="s">
        <v>264</v>
      </c>
      <c r="D3471" s="65">
        <v>179.9</v>
      </c>
      <c r="E3471" s="66">
        <v>21</v>
      </c>
      <c r="F3471" s="79">
        <f>tblGem[[#This Row],[Aantal]]-SUMIFS(tblGem[Aantal],tblGem[Datum],tblGem[[#This Row],[Datum]]-1,tblGem[Plaats],tblGem[[#This Row],[Plaats]])</f>
        <v>3</v>
      </c>
      <c r="G3471" s="59" t="str">
        <f>INDEX(tblGemProv[Grootte],MATCH(tblGem[[#This Row],[Plaats]],tblGemProv[Gemeentenaam],0))</f>
        <v>Klein</v>
      </c>
      <c r="H3471" s="59" t="str">
        <f>INDEX(tblGemProv[Provincie],MATCH(tblGem[[#This Row],[Plaats]],tblGemProv[Gemeentenaam],0))</f>
        <v>Noord-Brabant</v>
      </c>
      <c r="I3471" s="68">
        <f>INDEX(tblGemProv[InwonerAantal],MATCH(tblGem[[#This Row],[Plaats]],tblGemProv[Gemeentenaam],0))</f>
        <v>11577</v>
      </c>
      <c r="J3471" s="107">
        <f>tblGem[[#This Row],[Aantal]]/INDEX($N$5:$N$16,MATCH(tblGem[[#This Row],[Prov]],$M$5:$M$16,0))*100000</f>
        <v>0.83060223408269473</v>
      </c>
      <c r="K3471" s="69">
        <f>tblGem[[#This Row],[Aantal]]/tblGem[[#This Row],[Inwoners]]*100000</f>
        <v>181.3941435605079</v>
      </c>
    </row>
    <row r="3472" spans="2:11" x14ac:dyDescent="0.3">
      <c r="B3472" s="63">
        <v>43918</v>
      </c>
      <c r="C3472" s="66" t="s">
        <v>265</v>
      </c>
      <c r="D3472" s="65">
        <v>99.3</v>
      </c>
      <c r="E3472" s="66">
        <v>29</v>
      </c>
      <c r="F3472" s="79">
        <f>tblGem[[#This Row],[Aantal]]-SUMIFS(tblGem[Aantal],tblGem[Datum],tblGem[[#This Row],[Datum]]-1,tblGem[Plaats],tblGem[[#This Row],[Plaats]])</f>
        <v>1</v>
      </c>
      <c r="G3472" s="59" t="str">
        <f>INDEX(tblGemProv[Grootte],MATCH(tblGem[[#This Row],[Plaats]],tblGemProv[Gemeentenaam],0))</f>
        <v>Klein</v>
      </c>
      <c r="H3472" s="59" t="str">
        <f>INDEX(tblGemProv[Provincie],MATCH(tblGem[[#This Row],[Plaats]],tblGemProv[Gemeentenaam],0))</f>
        <v>Noord-Brabant</v>
      </c>
      <c r="I3472" s="68">
        <f>INDEX(tblGemProv[InwonerAantal],MATCH(tblGem[[#This Row],[Plaats]],tblGemProv[Gemeentenaam],0))</f>
        <v>28673</v>
      </c>
      <c r="J3472" s="107">
        <f>tblGem[[#This Row],[Aantal]]/INDEX($N$5:$N$16,MATCH(tblGem[[#This Row],[Prov]],$M$5:$M$16,0))*100000</f>
        <v>1.1470221327808643</v>
      </c>
      <c r="K3472" s="69">
        <f>tblGem[[#This Row],[Aantal]]/tblGem[[#This Row],[Inwoners]]*100000</f>
        <v>101.14044571548146</v>
      </c>
    </row>
    <row r="3473" spans="2:11" x14ac:dyDescent="0.3">
      <c r="B3473" s="63">
        <v>43918</v>
      </c>
      <c r="C3473" s="66" t="s">
        <v>266</v>
      </c>
      <c r="D3473" s="65">
        <v>110.4</v>
      </c>
      <c r="E3473" s="66">
        <v>102</v>
      </c>
      <c r="F3473" s="79">
        <f>tblGem[[#This Row],[Aantal]]-SUMIFS(tblGem[Aantal],tblGem[Datum],tblGem[[#This Row],[Datum]]-1,tblGem[Plaats],tblGem[[#This Row],[Plaats]])</f>
        <v>4</v>
      </c>
      <c r="G3473" s="59" t="str">
        <f>INDEX(tblGemProv[Grootte],MATCH(tblGem[[#This Row],[Plaats]],tblGemProv[Gemeentenaam],0))</f>
        <v>Middelgroot</v>
      </c>
      <c r="H3473" s="59" t="str">
        <f>INDEX(tblGemProv[Provincie],MATCH(tblGem[[#This Row],[Plaats]],tblGemProv[Gemeentenaam],0))</f>
        <v>Limburg</v>
      </c>
      <c r="I3473" s="68">
        <f>INDEX(tblGemProv[InwonerAantal],MATCH(tblGem[[#This Row],[Plaats]],tblGemProv[Gemeentenaam],0))</f>
        <v>92956</v>
      </c>
      <c r="J3473" s="107">
        <f>tblGem[[#This Row],[Aantal]]/INDEX($N$5:$N$16,MATCH(tblGem[[#This Row],[Prov]],$M$5:$M$16,0))*100000</f>
        <v>9.1299841209884018</v>
      </c>
      <c r="K3473" s="69">
        <f>tblGem[[#This Row],[Aantal]]/tblGem[[#This Row],[Inwoners]]*100000</f>
        <v>109.72933430870519</v>
      </c>
    </row>
    <row r="3474" spans="2:11" x14ac:dyDescent="0.3">
      <c r="B3474" s="63">
        <v>43918</v>
      </c>
      <c r="C3474" s="66" t="s">
        <v>267</v>
      </c>
      <c r="D3474" s="65">
        <v>23.8</v>
      </c>
      <c r="E3474" s="66">
        <v>6</v>
      </c>
      <c r="F3474" s="79">
        <f>tblGem[[#This Row],[Aantal]]-SUMIFS(tblGem[Aantal],tblGem[Datum],tblGem[[#This Row],[Datum]]-1,tblGem[Plaats],tblGem[[#This Row],[Plaats]])</f>
        <v>0</v>
      </c>
      <c r="G3474" s="59" t="str">
        <f>INDEX(tblGemProv[Grootte],MATCH(tblGem[[#This Row],[Plaats]],tblGemProv[Gemeentenaam],0))</f>
        <v>Klein</v>
      </c>
      <c r="H3474" s="59" t="str">
        <f>INDEX(tblGemProv[Provincie],MATCH(tblGem[[#This Row],[Plaats]],tblGemProv[Gemeentenaam],0))</f>
        <v>Zuid-Holland</v>
      </c>
      <c r="I3474" s="68">
        <f>INDEX(tblGemProv[InwonerAantal],MATCH(tblGem[[#This Row],[Plaats]],tblGemProv[Gemeentenaam],0))</f>
        <v>25020</v>
      </c>
      <c r="J3474" s="107">
        <f>tblGem[[#This Row],[Aantal]]/INDEX($N$5:$N$16,MATCH(tblGem[[#This Row],[Prov]],$M$5:$M$16,0))*100000</f>
        <v>0.16456345429661468</v>
      </c>
      <c r="K3474" s="69">
        <f>tblGem[[#This Row],[Aantal]]/tblGem[[#This Row],[Inwoners]]*100000</f>
        <v>23.980815347721823</v>
      </c>
    </row>
    <row r="3475" spans="2:11" x14ac:dyDescent="0.3">
      <c r="B3475" s="63">
        <v>43918</v>
      </c>
      <c r="C3475" s="66" t="s">
        <v>268</v>
      </c>
      <c r="D3475" s="65">
        <v>25.8</v>
      </c>
      <c r="E3475" s="66">
        <v>6</v>
      </c>
      <c r="F3475" s="79">
        <f>tblGem[[#This Row],[Aantal]]-SUMIFS(tblGem[Aantal],tblGem[Datum],tblGem[[#This Row],[Datum]]-1,tblGem[Plaats],tblGem[[#This Row],[Plaats]])</f>
        <v>0</v>
      </c>
      <c r="G3475" s="59" t="str">
        <f>INDEX(tblGemProv[Grootte],MATCH(tblGem[[#This Row],[Plaats]],tblGemProv[Gemeentenaam],0))</f>
        <v>Klein</v>
      </c>
      <c r="H3475" s="59" t="str">
        <f>INDEX(tblGemProv[Provincie],MATCH(tblGem[[#This Row],[Plaats]],tblGemProv[Gemeentenaam],0))</f>
        <v>Zeeland</v>
      </c>
      <c r="I3475" s="68">
        <f>INDEX(tblGemProv[InwonerAantal],MATCH(tblGem[[#This Row],[Plaats]],tblGemProv[Gemeentenaam],0))</f>
        <v>23526</v>
      </c>
      <c r="J3475" s="107">
        <f>tblGem[[#This Row],[Aantal]]/INDEX($N$5:$N$16,MATCH(tblGem[[#This Row],[Prov]],$M$5:$M$16,0))*100000</f>
        <v>1.569431656482799</v>
      </c>
      <c r="K3475" s="69">
        <f>tblGem[[#This Row],[Aantal]]/tblGem[[#This Row],[Inwoners]]*100000</f>
        <v>25.503698036215251</v>
      </c>
    </row>
    <row r="3476" spans="2:11" x14ac:dyDescent="0.3">
      <c r="B3476" s="63">
        <v>43918</v>
      </c>
      <c r="C3476" s="66" t="s">
        <v>269</v>
      </c>
      <c r="D3476" s="65">
        <v>12.5</v>
      </c>
      <c r="E3476" s="66">
        <v>7</v>
      </c>
      <c r="F3476" s="79">
        <f>tblGem[[#This Row],[Aantal]]-SUMIFS(tblGem[Aantal],tblGem[Datum],tblGem[[#This Row],[Datum]]-1,tblGem[Plaats],tblGem[[#This Row],[Plaats]])</f>
        <v>2</v>
      </c>
      <c r="G3476" s="59" t="str">
        <f>INDEX(tblGemProv[Grootte],MATCH(tblGem[[#This Row],[Plaats]],tblGemProv[Gemeentenaam],0))</f>
        <v>Middelgroot</v>
      </c>
      <c r="H3476" s="59" t="str">
        <f>INDEX(tblGemProv[Provincie],MATCH(tblGem[[#This Row],[Plaats]],tblGemProv[Gemeentenaam],0))</f>
        <v>Friesland</v>
      </c>
      <c r="I3476" s="68">
        <f>INDEX(tblGemProv[InwonerAantal],MATCH(tblGem[[#This Row],[Plaats]],tblGemProv[Gemeentenaam],0))</f>
        <v>55889</v>
      </c>
      <c r="J3476" s="107">
        <f>tblGem[[#This Row],[Aantal]]/INDEX($N$5:$N$16,MATCH(tblGem[[#This Row],[Prov]],$M$5:$M$16,0))*100000</f>
        <v>1.0814685725232824</v>
      </c>
      <c r="K3476" s="69">
        <f>tblGem[[#This Row],[Aantal]]/tblGem[[#This Row],[Inwoners]]*100000</f>
        <v>12.52482599438172</v>
      </c>
    </row>
    <row r="3477" spans="2:11" x14ac:dyDescent="0.3">
      <c r="B3477" s="63">
        <v>43918</v>
      </c>
      <c r="C3477" s="66" t="s">
        <v>270</v>
      </c>
      <c r="D3477" s="65">
        <v>60.1</v>
      </c>
      <c r="E3477" s="66">
        <v>28</v>
      </c>
      <c r="F3477" s="79">
        <f>tblGem[[#This Row],[Aantal]]-SUMIFS(tblGem[Aantal],tblGem[Datum],tblGem[[#This Row],[Datum]]-1,tblGem[Plaats],tblGem[[#This Row],[Plaats]])</f>
        <v>0</v>
      </c>
      <c r="G3477" s="59" t="str">
        <f>INDEX(tblGemProv[Grootte],MATCH(tblGem[[#This Row],[Plaats]],tblGemProv[Gemeentenaam],0))</f>
        <v>Klein</v>
      </c>
      <c r="H3477" s="59" t="str">
        <f>INDEX(tblGemProv[Provincie],MATCH(tblGem[[#This Row],[Plaats]],tblGemProv[Gemeentenaam],0))</f>
        <v>Utrecht</v>
      </c>
      <c r="I3477" s="68">
        <f>INDEX(tblGemProv[InwonerAantal],MATCH(tblGem[[#This Row],[Plaats]],tblGemProv[Gemeentenaam],0))</f>
        <v>46089</v>
      </c>
      <c r="J3477" s="107">
        <f>tblGem[[#This Row],[Aantal]]/INDEX($N$5:$N$16,MATCH(tblGem[[#This Row],[Prov]],$M$5:$M$16,0))*100000</f>
        <v>2.1044435325189137</v>
      </c>
      <c r="K3477" s="69">
        <f>tblGem[[#This Row],[Aantal]]/tblGem[[#This Row],[Inwoners]]*100000</f>
        <v>60.752023259346053</v>
      </c>
    </row>
    <row r="3478" spans="2:11" x14ac:dyDescent="0.3">
      <c r="B3478" s="63">
        <v>43918</v>
      </c>
      <c r="C3478" s="66" t="s">
        <v>271</v>
      </c>
      <c r="D3478" s="65">
        <v>113.5</v>
      </c>
      <c r="E3478" s="66">
        <v>22</v>
      </c>
      <c r="F3478" s="79">
        <f>tblGem[[#This Row],[Aantal]]-SUMIFS(tblGem[Aantal],tblGem[Datum],tblGem[[#This Row],[Datum]]-1,tblGem[Plaats],tblGem[[#This Row],[Plaats]])</f>
        <v>3</v>
      </c>
      <c r="G3478" s="59" t="str">
        <f>INDEX(tblGemProv[Grootte],MATCH(tblGem[[#This Row],[Plaats]],tblGemProv[Gemeentenaam],0))</f>
        <v>Klein</v>
      </c>
      <c r="H3478" s="59" t="str">
        <f>INDEX(tblGemProv[Provincie],MATCH(tblGem[[#This Row],[Plaats]],tblGemProv[Gemeentenaam],0))</f>
        <v>Noord-Brabant</v>
      </c>
      <c r="I3478" s="68">
        <f>INDEX(tblGemProv[InwonerAantal],MATCH(tblGem[[#This Row],[Plaats]],tblGemProv[Gemeentenaam],0))</f>
        <v>19120</v>
      </c>
      <c r="J3478" s="107">
        <f>tblGem[[#This Row],[Aantal]]/INDEX($N$5:$N$16,MATCH(tblGem[[#This Row],[Prov]],$M$5:$M$16,0))*100000</f>
        <v>0.87015472141996597</v>
      </c>
      <c r="K3478" s="69">
        <f>tblGem[[#This Row],[Aantal]]/tblGem[[#This Row],[Inwoners]]*100000</f>
        <v>115.06276150627616</v>
      </c>
    </row>
    <row r="3479" spans="2:11" x14ac:dyDescent="0.3">
      <c r="B3479" s="63">
        <v>43918</v>
      </c>
      <c r="C3479" s="66" t="s">
        <v>272</v>
      </c>
      <c r="D3479" s="65">
        <v>127</v>
      </c>
      <c r="E3479" s="66">
        <v>22</v>
      </c>
      <c r="F3479" s="79">
        <f>tblGem[[#This Row],[Aantal]]-SUMIFS(tblGem[Aantal],tblGem[Datum],tblGem[[#This Row],[Datum]]-1,tblGem[Plaats],tblGem[[#This Row],[Plaats]])</f>
        <v>2</v>
      </c>
      <c r="G3479" s="59" t="str">
        <f>INDEX(tblGemProv[Grootte],MATCH(tblGem[[#This Row],[Plaats]],tblGemProv[Gemeentenaam],0))</f>
        <v>Klein</v>
      </c>
      <c r="H3479" s="59" t="str">
        <f>INDEX(tblGemProv[Provincie],MATCH(tblGem[[#This Row],[Plaats]],tblGemProv[Gemeentenaam],0))</f>
        <v>Noord-Brabant</v>
      </c>
      <c r="I3479" s="68">
        <f>INDEX(tblGemProv[InwonerAantal],MATCH(tblGem[[#This Row],[Plaats]],tblGemProv[Gemeentenaam],0))</f>
        <v>16753</v>
      </c>
      <c r="J3479" s="107">
        <f>tblGem[[#This Row],[Aantal]]/INDEX($N$5:$N$16,MATCH(tblGem[[#This Row],[Prov]],$M$5:$M$16,0))*100000</f>
        <v>0.87015472141996597</v>
      </c>
      <c r="K3479" s="69">
        <f>tblGem[[#This Row],[Aantal]]/tblGem[[#This Row],[Inwoners]]*100000</f>
        <v>131.31976362442546</v>
      </c>
    </row>
    <row r="3480" spans="2:11" x14ac:dyDescent="0.3">
      <c r="B3480" s="63">
        <v>43918</v>
      </c>
      <c r="C3480" s="66" t="s">
        <v>273</v>
      </c>
      <c r="D3480" s="65">
        <v>3.2</v>
      </c>
      <c r="E3480" s="66">
        <v>1</v>
      </c>
      <c r="F3480" s="79">
        <f>tblGem[[#This Row],[Aantal]]-SUMIFS(tblGem[Aantal],tblGem[Datum],tblGem[[#This Row],[Datum]]-1,tblGem[Plaats],tblGem[[#This Row],[Plaats]])</f>
        <v>0</v>
      </c>
      <c r="G3480" s="59" t="str">
        <f>INDEX(tblGemProv[Grootte],MATCH(tblGem[[#This Row],[Plaats]],tblGemProv[Gemeentenaam],0))</f>
        <v>Klein</v>
      </c>
      <c r="H3480" s="59" t="str">
        <f>INDEX(tblGemProv[Provincie],MATCH(tblGem[[#This Row],[Plaats]],tblGemProv[Gemeentenaam],0))</f>
        <v>Groningen</v>
      </c>
      <c r="I3480" s="68">
        <f>INDEX(tblGemProv[InwonerAantal],MATCH(tblGem[[#This Row],[Plaats]],tblGemProv[Gemeentenaam],0))</f>
        <v>32258</v>
      </c>
      <c r="J3480" s="107">
        <f>tblGem[[#This Row],[Aantal]]/INDEX($N$5:$N$16,MATCH(tblGem[[#This Row],[Prov]],$M$5:$M$16,0))*100000</f>
        <v>0.17154335844156288</v>
      </c>
      <c r="K3480" s="69">
        <f>tblGem[[#This Row],[Aantal]]/tblGem[[#This Row],[Inwoners]]*100000</f>
        <v>3.1000062000124005</v>
      </c>
    </row>
    <row r="3481" spans="2:11" x14ac:dyDescent="0.3">
      <c r="B3481" s="63">
        <v>43918</v>
      </c>
      <c r="C3481" s="66" t="s">
        <v>274</v>
      </c>
      <c r="D3481" s="65">
        <v>29.2</v>
      </c>
      <c r="E3481" s="66">
        <v>5</v>
      </c>
      <c r="F3481" s="79">
        <f>tblGem[[#This Row],[Aantal]]-SUMIFS(tblGem[Aantal],tblGem[Datum],tblGem[[#This Row],[Datum]]-1,tblGem[Plaats],tblGem[[#This Row],[Plaats]])</f>
        <v>0</v>
      </c>
      <c r="G3481" s="59" t="str">
        <f>INDEX(tblGemProv[Grootte],MATCH(tblGem[[#This Row],[Plaats]],tblGemProv[Gemeentenaam],0))</f>
        <v>Klein</v>
      </c>
      <c r="H3481" s="59" t="str">
        <f>INDEX(tblGemProv[Provincie],MATCH(tblGem[[#This Row],[Plaats]],tblGemProv[Gemeentenaam],0))</f>
        <v>Overijssel</v>
      </c>
      <c r="I3481" s="68">
        <f>INDEX(tblGemProv[InwonerAantal],MATCH(tblGem[[#This Row],[Plaats]],tblGemProv[Gemeentenaam],0))</f>
        <v>16797</v>
      </c>
      <c r="J3481" s="107">
        <f>tblGem[[#This Row],[Aantal]]/INDEX($N$5:$N$16,MATCH(tblGem[[#This Row],[Prov]],$M$5:$M$16,0))*100000</f>
        <v>0.43421586260020617</v>
      </c>
      <c r="K3481" s="69">
        <f>tblGem[[#This Row],[Aantal]]/tblGem[[#This Row],[Inwoners]]*100000</f>
        <v>29.767220336964932</v>
      </c>
    </row>
    <row r="3482" spans="2:11" x14ac:dyDescent="0.3">
      <c r="B3482" s="63">
        <v>43918</v>
      </c>
      <c r="C3482" s="66" t="s">
        <v>275</v>
      </c>
      <c r="D3482" s="65">
        <v>82.8</v>
      </c>
      <c r="E3482" s="66">
        <v>18</v>
      </c>
      <c r="F3482" s="79">
        <f>tblGem[[#This Row],[Aantal]]-SUMIFS(tblGem[Aantal],tblGem[Datum],tblGem[[#This Row],[Datum]]-1,tblGem[Plaats],tblGem[[#This Row],[Plaats]])</f>
        <v>0</v>
      </c>
      <c r="G3482" s="59" t="str">
        <f>INDEX(tblGemProv[Grootte],MATCH(tblGem[[#This Row],[Plaats]],tblGemProv[Gemeentenaam],0))</f>
        <v>Klein</v>
      </c>
      <c r="H3482" s="59" t="str">
        <f>INDEX(tblGemProv[Provincie],MATCH(tblGem[[#This Row],[Plaats]],tblGemProv[Gemeentenaam],0))</f>
        <v>Noord-Holland</v>
      </c>
      <c r="I3482" s="68">
        <f>INDEX(tblGemProv[InwonerAantal],MATCH(tblGem[[#This Row],[Plaats]],tblGemProv[Gemeentenaam],0))</f>
        <v>21670</v>
      </c>
      <c r="J3482" s="107">
        <f>tblGem[[#This Row],[Aantal]]/INDEX($N$5:$N$16,MATCH(tblGem[[#This Row],[Prov]],$M$5:$M$16,0))*100000</f>
        <v>0.63577685927644356</v>
      </c>
      <c r="K3482" s="69">
        <f>tblGem[[#This Row],[Aantal]]/tblGem[[#This Row],[Inwoners]]*100000</f>
        <v>83.064143977849568</v>
      </c>
    </row>
    <row r="3483" spans="2:11" x14ac:dyDescent="0.3">
      <c r="B3483" s="63">
        <v>43918</v>
      </c>
      <c r="C3483" s="66" t="s">
        <v>276</v>
      </c>
      <c r="D3483" s="65">
        <v>57.1</v>
      </c>
      <c r="E3483" s="66">
        <v>14</v>
      </c>
      <c r="F3483" s="79">
        <f>tblGem[[#This Row],[Aantal]]-SUMIFS(tblGem[Aantal],tblGem[Datum],tblGem[[#This Row],[Datum]]-1,tblGem[Plaats],tblGem[[#This Row],[Plaats]])</f>
        <v>0</v>
      </c>
      <c r="G3483" s="59" t="str">
        <f>INDEX(tblGemProv[Grootte],MATCH(tblGem[[#This Row],[Plaats]],tblGemProv[Gemeentenaam],0))</f>
        <v>Klein</v>
      </c>
      <c r="H3483" s="59" t="str">
        <f>INDEX(tblGemProv[Provincie],MATCH(tblGem[[#This Row],[Plaats]],tblGemProv[Gemeentenaam],0))</f>
        <v>Noord-Brabant</v>
      </c>
      <c r="I3483" s="68">
        <f>INDEX(tblGemProv[InwonerAantal],MATCH(tblGem[[#This Row],[Plaats]],tblGemProv[Gemeentenaam],0))</f>
        <v>24781</v>
      </c>
      <c r="J3483" s="107">
        <f>tblGem[[#This Row],[Aantal]]/INDEX($N$5:$N$16,MATCH(tblGem[[#This Row],[Prov]],$M$5:$M$16,0))*100000</f>
        <v>0.55373482272179653</v>
      </c>
      <c r="K3483" s="69">
        <f>tblGem[[#This Row],[Aantal]]/tblGem[[#This Row],[Inwoners]]*100000</f>
        <v>56.494895282676246</v>
      </c>
    </row>
    <row r="3484" spans="2:11" x14ac:dyDescent="0.3">
      <c r="B3484" s="63">
        <v>43918</v>
      </c>
      <c r="C3484" s="66" t="s">
        <v>277</v>
      </c>
      <c r="D3484" s="65">
        <v>18.100000000000001</v>
      </c>
      <c r="E3484" s="66">
        <v>8</v>
      </c>
      <c r="F3484" s="79">
        <f>tblGem[[#This Row],[Aantal]]-SUMIFS(tblGem[Aantal],tblGem[Datum],tblGem[[#This Row],[Datum]]-1,tblGem[Plaats],tblGem[[#This Row],[Plaats]])</f>
        <v>0</v>
      </c>
      <c r="G3484" s="59" t="str">
        <f>INDEX(tblGemProv[Grootte],MATCH(tblGem[[#This Row],[Plaats]],tblGemProv[Gemeentenaam],0))</f>
        <v>Klein</v>
      </c>
      <c r="H3484" s="59" t="str">
        <f>INDEX(tblGemProv[Provincie],MATCH(tblGem[[#This Row],[Plaats]],tblGemProv[Gemeentenaam],0))</f>
        <v>Overijssel</v>
      </c>
      <c r="I3484" s="68">
        <f>INDEX(tblGemProv[InwonerAantal],MATCH(tblGem[[#This Row],[Plaats]],tblGemProv[Gemeentenaam],0))</f>
        <v>43768</v>
      </c>
      <c r="J3484" s="107">
        <f>tblGem[[#This Row],[Aantal]]/INDEX($N$5:$N$16,MATCH(tblGem[[#This Row],[Prov]],$M$5:$M$16,0))*100000</f>
        <v>0.69474538016032983</v>
      </c>
      <c r="K3484" s="69">
        <f>tblGem[[#This Row],[Aantal]]/tblGem[[#This Row],[Inwoners]]*100000</f>
        <v>18.278194114421495</v>
      </c>
    </row>
    <row r="3485" spans="2:11" x14ac:dyDescent="0.3">
      <c r="B3485" s="63">
        <v>43918</v>
      </c>
      <c r="C3485" s="66" t="s">
        <v>278</v>
      </c>
      <c r="D3485" s="65">
        <v>124</v>
      </c>
      <c r="E3485" s="66">
        <v>31</v>
      </c>
      <c r="F3485" s="79">
        <f>tblGem[[#This Row],[Aantal]]-SUMIFS(tblGem[Aantal],tblGem[Datum],tblGem[[#This Row],[Datum]]-1,tblGem[Plaats],tblGem[[#This Row],[Plaats]])</f>
        <v>2</v>
      </c>
      <c r="G3485" s="59" t="str">
        <f>INDEX(tblGemProv[Grootte],MATCH(tblGem[[#This Row],[Plaats]],tblGemProv[Gemeentenaam],0))</f>
        <v>Klein</v>
      </c>
      <c r="H3485" s="59" t="str">
        <f>INDEX(tblGemProv[Provincie],MATCH(tblGem[[#This Row],[Plaats]],tblGemProv[Gemeentenaam],0))</f>
        <v>Limburg</v>
      </c>
      <c r="I3485" s="68">
        <f>INDEX(tblGemProv[InwonerAantal],MATCH(tblGem[[#This Row],[Plaats]],tblGemProv[Gemeentenaam],0))</f>
        <v>24987</v>
      </c>
      <c r="J3485" s="107">
        <f>tblGem[[#This Row],[Aantal]]/INDEX($N$5:$N$16,MATCH(tblGem[[#This Row],[Prov]],$M$5:$M$16,0))*100000</f>
        <v>2.7747990955945139</v>
      </c>
      <c r="K3485" s="69">
        <f>tblGem[[#This Row],[Aantal]]/tblGem[[#This Row],[Inwoners]]*100000</f>
        <v>124.06451354704446</v>
      </c>
    </row>
    <row r="3486" spans="2:11" x14ac:dyDescent="0.3">
      <c r="B3486" s="63">
        <v>43918</v>
      </c>
      <c r="C3486" s="66" t="s">
        <v>279</v>
      </c>
      <c r="D3486" s="65">
        <v>47.7</v>
      </c>
      <c r="E3486" s="66">
        <v>31</v>
      </c>
      <c r="F3486" s="79">
        <f>tblGem[[#This Row],[Aantal]]-SUMIFS(tblGem[Aantal],tblGem[Datum],tblGem[[#This Row],[Datum]]-1,tblGem[Plaats],tblGem[[#This Row],[Plaats]])</f>
        <v>1</v>
      </c>
      <c r="G3486" s="59" t="str">
        <f>INDEX(tblGemProv[Grootte],MATCH(tblGem[[#This Row],[Plaats]],tblGemProv[Gemeentenaam],0))</f>
        <v>Middelgroot</v>
      </c>
      <c r="H3486" s="59" t="str">
        <f>INDEX(tblGemProv[Provincie],MATCH(tblGem[[#This Row],[Plaats]],tblGemProv[Gemeentenaam],0))</f>
        <v>Utrecht</v>
      </c>
      <c r="I3486" s="68">
        <f>INDEX(tblGemProv[InwonerAantal],MATCH(tblGem[[#This Row],[Plaats]],tblGemProv[Gemeentenaam],0))</f>
        <v>64513</v>
      </c>
      <c r="J3486" s="107">
        <f>tblGem[[#This Row],[Aantal]]/INDEX($N$5:$N$16,MATCH(tblGem[[#This Row],[Prov]],$M$5:$M$16,0))*100000</f>
        <v>2.3299196252887975</v>
      </c>
      <c r="K3486" s="69">
        <f>tblGem[[#This Row],[Aantal]]/tblGem[[#This Row],[Inwoners]]*100000</f>
        <v>48.052330538031093</v>
      </c>
    </row>
    <row r="3487" spans="2:11" x14ac:dyDescent="0.3">
      <c r="B3487" s="63">
        <v>43918</v>
      </c>
      <c r="C3487" s="66" t="s">
        <v>280</v>
      </c>
      <c r="D3487" s="65">
        <v>21.1</v>
      </c>
      <c r="E3487" s="66">
        <v>19</v>
      </c>
      <c r="F3487" s="79">
        <f>tblGem[[#This Row],[Aantal]]-SUMIFS(tblGem[Aantal],tblGem[Datum],tblGem[[#This Row],[Datum]]-1,tblGem[Plaats],tblGem[[#This Row],[Plaats]])</f>
        <v>4</v>
      </c>
      <c r="G3487" s="59" t="str">
        <f>INDEX(tblGemProv[Grootte],MATCH(tblGem[[#This Row],[Plaats]],tblGemProv[Gemeentenaam],0))</f>
        <v>Middelgroot</v>
      </c>
      <c r="H3487" s="59" t="str">
        <f>INDEX(tblGemProv[Provincie],MATCH(tblGem[[#This Row],[Plaats]],tblGemProv[Gemeentenaam],0))</f>
        <v>Friesland</v>
      </c>
      <c r="I3487" s="68">
        <f>INDEX(tblGemProv[InwonerAantal],MATCH(tblGem[[#This Row],[Plaats]],tblGemProv[Gemeentenaam],0))</f>
        <v>89583</v>
      </c>
      <c r="J3487" s="107">
        <f>tblGem[[#This Row],[Aantal]]/INDEX($N$5:$N$16,MATCH(tblGem[[#This Row],[Prov]],$M$5:$M$16,0))*100000</f>
        <v>2.9354146968489094</v>
      </c>
      <c r="K3487" s="69">
        <f>tblGem[[#This Row],[Aantal]]/tblGem[[#This Row],[Inwoners]]*100000</f>
        <v>21.209381244209279</v>
      </c>
    </row>
    <row r="3488" spans="2:11" x14ac:dyDescent="0.3">
      <c r="B3488" s="63">
        <v>43918</v>
      </c>
      <c r="C3488" s="66" t="s">
        <v>281</v>
      </c>
      <c r="D3488" s="65">
        <v>31.2</v>
      </c>
      <c r="E3488" s="66">
        <v>17</v>
      </c>
      <c r="F3488" s="79">
        <f>tblGem[[#This Row],[Aantal]]-SUMIFS(tblGem[Aantal],tblGem[Datum],tblGem[[#This Row],[Datum]]-1,tblGem[Plaats],tblGem[[#This Row],[Plaats]])</f>
        <v>1</v>
      </c>
      <c r="G3488" s="59" t="str">
        <f>INDEX(tblGemProv[Grootte],MATCH(tblGem[[#This Row],[Plaats]],tblGemProv[Gemeentenaam],0))</f>
        <v>Middelgroot</v>
      </c>
      <c r="H3488" s="59" t="str">
        <f>INDEX(tblGemProv[Provincie],MATCH(tblGem[[#This Row],[Plaats]],tblGemProv[Gemeentenaam],0))</f>
        <v>Zeeland</v>
      </c>
      <c r="I3488" s="68">
        <f>INDEX(tblGemProv[InwonerAantal],MATCH(tblGem[[#This Row],[Plaats]],tblGemProv[Gemeentenaam],0))</f>
        <v>54440</v>
      </c>
      <c r="J3488" s="107">
        <f>tblGem[[#This Row],[Aantal]]/INDEX($N$5:$N$16,MATCH(tblGem[[#This Row],[Prov]],$M$5:$M$16,0))*100000</f>
        <v>4.4467230267012638</v>
      </c>
      <c r="K3488" s="69">
        <f>tblGem[[#This Row],[Aantal]]/tblGem[[#This Row],[Inwoners]]*100000</f>
        <v>31.227038941954447</v>
      </c>
    </row>
    <row r="3489" spans="2:11" x14ac:dyDescent="0.3">
      <c r="B3489" s="63">
        <v>43918</v>
      </c>
      <c r="C3489" s="66" t="s">
        <v>282</v>
      </c>
      <c r="D3489" s="65">
        <v>0</v>
      </c>
      <c r="E3489" s="66">
        <v>0</v>
      </c>
      <c r="F3489" s="79">
        <f>tblGem[[#This Row],[Aantal]]-SUMIFS(tblGem[Aantal],tblGem[Datum],tblGem[[#This Row],[Datum]]-1,tblGem[Plaats],tblGem[[#This Row],[Plaats]])</f>
        <v>0</v>
      </c>
      <c r="G3489" s="59" t="str">
        <f>INDEX(tblGemProv[Grootte],MATCH(tblGem[[#This Row],[Plaats]],tblGemProv[Gemeentenaam],0))</f>
        <v>Klein</v>
      </c>
      <c r="H3489" s="59" t="str">
        <f>INDEX(tblGemProv[Provincie],MATCH(tblGem[[#This Row],[Plaats]],tblGemProv[Gemeentenaam],0))</f>
        <v>Friesland</v>
      </c>
      <c r="I3489" s="68">
        <f>INDEX(tblGemProv[InwonerAantal],MATCH(tblGem[[#This Row],[Plaats]],tblGemProv[Gemeentenaam],0))</f>
        <v>4906</v>
      </c>
      <c r="J3489" s="107">
        <f>tblGem[[#This Row],[Aantal]]/INDEX($N$5:$N$16,MATCH(tblGem[[#This Row],[Prov]],$M$5:$M$16,0))*100000</f>
        <v>0</v>
      </c>
      <c r="K3489" s="69">
        <f>tblGem[[#This Row],[Aantal]]/tblGem[[#This Row],[Inwoners]]*100000</f>
        <v>0</v>
      </c>
    </row>
    <row r="3490" spans="2:11" x14ac:dyDescent="0.3">
      <c r="B3490" s="63">
        <v>43918</v>
      </c>
      <c r="C3490" s="66" t="s">
        <v>283</v>
      </c>
      <c r="D3490" s="65">
        <v>22.1</v>
      </c>
      <c r="E3490" s="66">
        <v>3</v>
      </c>
      <c r="F3490" s="79">
        <f>tblGem[[#This Row],[Aantal]]-SUMIFS(tblGem[Aantal],tblGem[Datum],tblGem[[#This Row],[Datum]]-1,tblGem[Plaats],tblGem[[#This Row],[Plaats]])</f>
        <v>0</v>
      </c>
      <c r="G3490" s="59" t="str">
        <f>INDEX(tblGemProv[Grootte],MATCH(tblGem[[#This Row],[Plaats]],tblGemProv[Gemeentenaam],0))</f>
        <v>Klein</v>
      </c>
      <c r="H3490" s="59" t="str">
        <f>INDEX(tblGemProv[Provincie],MATCH(tblGem[[#This Row],[Plaats]],tblGemProv[Gemeentenaam],0))</f>
        <v>Noord-Holland</v>
      </c>
      <c r="I3490" s="68">
        <f>INDEX(tblGemProv[InwonerAantal],MATCH(tblGem[[#This Row],[Plaats]],tblGemProv[Gemeentenaam],0))</f>
        <v>13584</v>
      </c>
      <c r="J3490" s="107">
        <f>tblGem[[#This Row],[Aantal]]/INDEX($N$5:$N$16,MATCH(tblGem[[#This Row],[Prov]],$M$5:$M$16,0))*100000</f>
        <v>0.10596280987940725</v>
      </c>
      <c r="K3490" s="69">
        <f>tblGem[[#This Row],[Aantal]]/tblGem[[#This Row],[Inwoners]]*100000</f>
        <v>22.084805653710248</v>
      </c>
    </row>
    <row r="3491" spans="2:11" x14ac:dyDescent="0.3">
      <c r="B3491" s="63">
        <v>43918</v>
      </c>
      <c r="C3491" s="66" t="s">
        <v>284</v>
      </c>
      <c r="D3491" s="65">
        <v>29.4</v>
      </c>
      <c r="E3491" s="66">
        <v>11</v>
      </c>
      <c r="F3491" s="79">
        <f>tblGem[[#This Row],[Aantal]]-SUMIFS(tblGem[Aantal],tblGem[Datum],tblGem[[#This Row],[Datum]]-1,tblGem[Plaats],tblGem[[#This Row],[Plaats]])</f>
        <v>0</v>
      </c>
      <c r="G3491" s="59" t="str">
        <f>INDEX(tblGemProv[Grootte],MATCH(tblGem[[#This Row],[Plaats]],tblGemProv[Gemeentenaam],0))</f>
        <v>Klein</v>
      </c>
      <c r="H3491" s="59" t="str">
        <f>INDEX(tblGemProv[Provincie],MATCH(tblGem[[#This Row],[Plaats]],tblGemProv[Gemeentenaam],0))</f>
        <v>Zuid-Holland</v>
      </c>
      <c r="I3491" s="68">
        <f>INDEX(tblGemProv[InwonerAantal],MATCH(tblGem[[#This Row],[Plaats]],tblGemProv[Gemeentenaam],0))</f>
        <v>36584</v>
      </c>
      <c r="J3491" s="107">
        <f>tblGem[[#This Row],[Aantal]]/INDEX($N$5:$N$16,MATCH(tblGem[[#This Row],[Prov]],$M$5:$M$16,0))*100000</f>
        <v>0.30169966621046018</v>
      </c>
      <c r="K3491" s="69">
        <f>tblGem[[#This Row],[Aantal]]/tblGem[[#This Row],[Inwoners]]*100000</f>
        <v>30.06778919746337</v>
      </c>
    </row>
    <row r="3492" spans="2:11" x14ac:dyDescent="0.3">
      <c r="B3492" s="63">
        <v>43918</v>
      </c>
      <c r="C3492" s="66" t="s">
        <v>285</v>
      </c>
      <c r="D3492" s="65">
        <v>97.1</v>
      </c>
      <c r="E3492" s="66">
        <v>25</v>
      </c>
      <c r="F3492" s="79">
        <f>tblGem[[#This Row],[Aantal]]-SUMIFS(tblGem[Aantal],tblGem[Datum],tblGem[[#This Row],[Datum]]-1,tblGem[Plaats],tblGem[[#This Row],[Plaats]])</f>
        <v>5</v>
      </c>
      <c r="G3492" s="59" t="str">
        <f>INDEX(tblGemProv[Grootte],MATCH(tblGem[[#This Row],[Plaats]],tblGemProv[Gemeentenaam],0))</f>
        <v>Klein</v>
      </c>
      <c r="H3492" s="59" t="str">
        <f>INDEX(tblGemProv[Provincie],MATCH(tblGem[[#This Row],[Plaats]],tblGemProv[Gemeentenaam],0))</f>
        <v>Zeeland</v>
      </c>
      <c r="I3492" s="68">
        <f>INDEX(tblGemProv[InwonerAantal],MATCH(tblGem[[#This Row],[Plaats]],tblGemProv[Gemeentenaam],0))</f>
        <v>25583</v>
      </c>
      <c r="J3492" s="107">
        <f>tblGem[[#This Row],[Aantal]]/INDEX($N$5:$N$16,MATCH(tblGem[[#This Row],[Prov]],$M$5:$M$16,0))*100000</f>
        <v>6.5392985686783289</v>
      </c>
      <c r="K3492" s="69">
        <f>tblGem[[#This Row],[Aantal]]/tblGem[[#This Row],[Inwoners]]*100000</f>
        <v>97.721142946487902</v>
      </c>
    </row>
    <row r="3493" spans="2:11" x14ac:dyDescent="0.3">
      <c r="B3493" s="63">
        <v>43918</v>
      </c>
      <c r="C3493" s="66" t="s">
        <v>286</v>
      </c>
      <c r="D3493" s="65">
        <v>64</v>
      </c>
      <c r="E3493" s="66">
        <v>27</v>
      </c>
      <c r="F3493" s="79">
        <f>tblGem[[#This Row],[Aantal]]-SUMIFS(tblGem[Aantal],tblGem[Datum],tblGem[[#This Row],[Datum]]-1,tblGem[Plaats],tblGem[[#This Row],[Plaats]])</f>
        <v>4</v>
      </c>
      <c r="G3493" s="59" t="str">
        <f>INDEX(tblGemProv[Grootte],MATCH(tblGem[[#This Row],[Plaats]],tblGemProv[Gemeentenaam],0))</f>
        <v>Klein</v>
      </c>
      <c r="H3493" s="59" t="str">
        <f>INDEX(tblGemProv[Provincie],MATCH(tblGem[[#This Row],[Plaats]],tblGemProv[Gemeentenaam],0))</f>
        <v>Gelderland</v>
      </c>
      <c r="I3493" s="68">
        <f>INDEX(tblGemProv[InwonerAantal],MATCH(tblGem[[#This Row],[Plaats]],tblGemProv[Gemeentenaam],0))</f>
        <v>41465</v>
      </c>
      <c r="J3493" s="107">
        <f>tblGem[[#This Row],[Aantal]]/INDEX($N$5:$N$16,MATCH(tblGem[[#This Row],[Prov]],$M$5:$M$16,0))*100000</f>
        <v>1.3106140809464382</v>
      </c>
      <c r="K3493" s="69">
        <f>tblGem[[#This Row],[Aantal]]/tblGem[[#This Row],[Inwoners]]*100000</f>
        <v>65.115157361630281</v>
      </c>
    </row>
    <row r="3494" spans="2:11" x14ac:dyDescent="0.3">
      <c r="B3494" s="63">
        <v>43918</v>
      </c>
      <c r="C3494" s="66" t="s">
        <v>287</v>
      </c>
      <c r="D3494" s="65">
        <v>129.19999999999999</v>
      </c>
      <c r="E3494" s="66">
        <v>284</v>
      </c>
      <c r="F3494" s="79">
        <f>tblGem[[#This Row],[Aantal]]-SUMIFS(tblGem[Aantal],tblGem[Datum],tblGem[[#This Row],[Datum]]-1,tblGem[Plaats],tblGem[[#This Row],[Plaats]])</f>
        <v>30</v>
      </c>
      <c r="G3494" s="59" t="str">
        <f>INDEX(tblGemProv[Grootte],MATCH(tblGem[[#This Row],[Plaats]],tblGemProv[Gemeentenaam],0))</f>
        <v>Groot</v>
      </c>
      <c r="H3494" s="59" t="str">
        <f>INDEX(tblGemProv[Provincie],MATCH(tblGem[[#This Row],[Plaats]],tblGemProv[Gemeentenaam],0))</f>
        <v>Noord-Brabant</v>
      </c>
      <c r="I3494" s="68">
        <f>INDEX(tblGemProv[InwonerAantal],MATCH(tblGem[[#This Row],[Plaats]],tblGemProv[Gemeentenaam],0))</f>
        <v>215521</v>
      </c>
      <c r="J3494" s="107">
        <f>tblGem[[#This Row],[Aantal]]/INDEX($N$5:$N$16,MATCH(tblGem[[#This Row],[Prov]],$M$5:$M$16,0))*100000</f>
        <v>11.232906403785016</v>
      </c>
      <c r="K3494" s="69">
        <f>tblGem[[#This Row],[Aantal]]/tblGem[[#This Row],[Inwoners]]*100000</f>
        <v>131.77370186663944</v>
      </c>
    </row>
    <row r="3495" spans="2:11" x14ac:dyDescent="0.3">
      <c r="B3495" s="63">
        <v>43918</v>
      </c>
      <c r="C3495" s="66" t="s">
        <v>288</v>
      </c>
      <c r="D3495" s="65">
        <v>56.4</v>
      </c>
      <c r="E3495" s="66">
        <v>12</v>
      </c>
      <c r="F3495" s="79">
        <f>tblGem[[#This Row],[Aantal]]-SUMIFS(tblGem[Aantal],tblGem[Datum],tblGem[[#This Row],[Datum]]-1,tblGem[Plaats],tblGem[[#This Row],[Plaats]])</f>
        <v>1</v>
      </c>
      <c r="G3495" s="59" t="str">
        <f>INDEX(tblGemProv[Grootte],MATCH(tblGem[[#This Row],[Plaats]],tblGemProv[Gemeentenaam],0))</f>
        <v>Klein</v>
      </c>
      <c r="H3495" s="59" t="str">
        <f>INDEX(tblGemProv[Provincie],MATCH(tblGem[[#This Row],[Plaats]],tblGemProv[Gemeentenaam],0))</f>
        <v>Overijssel</v>
      </c>
      <c r="I3495" s="68">
        <f>INDEX(tblGemProv[InwonerAantal],MATCH(tblGem[[#This Row],[Plaats]],tblGemProv[Gemeentenaam],0))</f>
        <v>21213</v>
      </c>
      <c r="J3495" s="107">
        <f>tblGem[[#This Row],[Aantal]]/INDEX($N$5:$N$16,MATCH(tblGem[[#This Row],[Prov]],$M$5:$M$16,0))*100000</f>
        <v>1.0421180702404949</v>
      </c>
      <c r="K3495" s="69">
        <f>tblGem[[#This Row],[Aantal]]/tblGem[[#This Row],[Inwoners]]*100000</f>
        <v>56.569084995050197</v>
      </c>
    </row>
    <row r="3496" spans="2:11" x14ac:dyDescent="0.3">
      <c r="B3496" s="63">
        <v>43918</v>
      </c>
      <c r="C3496" s="66" t="s">
        <v>289</v>
      </c>
      <c r="D3496" s="65">
        <v>14.8</v>
      </c>
      <c r="E3496" s="66">
        <v>5</v>
      </c>
      <c r="F3496" s="79">
        <f>tblGem[[#This Row],[Aantal]]-SUMIFS(tblGem[Aantal],tblGem[Datum],tblGem[[#This Row],[Datum]]-1,tblGem[Plaats],tblGem[[#This Row],[Plaats]])</f>
        <v>0</v>
      </c>
      <c r="G3496" s="59" t="str">
        <f>INDEX(tblGemProv[Grootte],MATCH(tblGem[[#This Row],[Plaats]],tblGemProv[Gemeentenaam],0))</f>
        <v>Klein</v>
      </c>
      <c r="H3496" s="59" t="str">
        <f>INDEX(tblGemProv[Provincie],MATCH(tblGem[[#This Row],[Plaats]],tblGemProv[Gemeentenaam],0))</f>
        <v>Overijssel</v>
      </c>
      <c r="I3496" s="68">
        <f>INDEX(tblGemProv[InwonerAantal],MATCH(tblGem[[#This Row],[Plaats]],tblGemProv[Gemeentenaam],0))</f>
        <v>33903</v>
      </c>
      <c r="J3496" s="107">
        <f>tblGem[[#This Row],[Aantal]]/INDEX($N$5:$N$16,MATCH(tblGem[[#This Row],[Prov]],$M$5:$M$16,0))*100000</f>
        <v>0.43421586260020617</v>
      </c>
      <c r="K3496" s="69">
        <f>tblGem[[#This Row],[Aantal]]/tblGem[[#This Row],[Inwoners]]*100000</f>
        <v>14.747957407899005</v>
      </c>
    </row>
    <row r="3497" spans="2:11" x14ac:dyDescent="0.3">
      <c r="B3497" s="63">
        <v>43918</v>
      </c>
      <c r="C3497" s="66" t="s">
        <v>290</v>
      </c>
      <c r="D3497" s="65">
        <v>47.2</v>
      </c>
      <c r="E3497" s="66">
        <v>16</v>
      </c>
      <c r="F3497" s="79">
        <f>tblGem[[#This Row],[Aantal]]-SUMIFS(tblGem[Aantal],tblGem[Datum],tblGem[[#This Row],[Datum]]-1,tblGem[Plaats],tblGem[[#This Row],[Plaats]])</f>
        <v>0</v>
      </c>
      <c r="G3497" s="59" t="str">
        <f>INDEX(tblGemProv[Grootte],MATCH(tblGem[[#This Row],[Plaats]],tblGemProv[Gemeentenaam],0))</f>
        <v>Klein</v>
      </c>
      <c r="H3497" s="59" t="str">
        <f>INDEX(tblGemProv[Provincie],MATCH(tblGem[[#This Row],[Plaats]],tblGemProv[Gemeentenaam],0))</f>
        <v>Drenthe</v>
      </c>
      <c r="I3497" s="68">
        <f>INDEX(tblGemProv[InwonerAantal],MATCH(tblGem[[#This Row],[Plaats]],tblGemProv[Gemeentenaam],0))</f>
        <v>33462</v>
      </c>
      <c r="J3497" s="107">
        <f>tblGem[[#This Row],[Aantal]]/INDEX($N$5:$N$16,MATCH(tblGem[[#This Row],[Prov]],$M$5:$M$16,0))*100000</f>
        <v>3.2513716724243036</v>
      </c>
      <c r="K3497" s="69">
        <f>tblGem[[#This Row],[Aantal]]/tblGem[[#This Row],[Inwoners]]*100000</f>
        <v>47.81543243081704</v>
      </c>
    </row>
    <row r="3498" spans="2:11" x14ac:dyDescent="0.3">
      <c r="B3498" s="63">
        <v>43918</v>
      </c>
      <c r="C3498" s="66" t="s">
        <v>291</v>
      </c>
      <c r="D3498" s="65">
        <v>12.5</v>
      </c>
      <c r="E3498" s="66">
        <v>4</v>
      </c>
      <c r="F3498" s="79">
        <f>tblGem[[#This Row],[Aantal]]-SUMIFS(tblGem[Aantal],tblGem[Datum],tblGem[[#This Row],[Datum]]-1,tblGem[Plaats],tblGem[[#This Row],[Plaats]])</f>
        <v>1</v>
      </c>
      <c r="G3498" s="59" t="str">
        <f>INDEX(tblGemProv[Grootte],MATCH(tblGem[[#This Row],[Plaats]],tblGemProv[Gemeentenaam],0))</f>
        <v>Klein</v>
      </c>
      <c r="H3498" s="59" t="str">
        <f>INDEX(tblGemProv[Provincie],MATCH(tblGem[[#This Row],[Plaats]],tblGemProv[Gemeentenaam],0))</f>
        <v>Friesland</v>
      </c>
      <c r="I3498" s="68">
        <f>INDEX(tblGemProv[InwonerAantal],MATCH(tblGem[[#This Row],[Plaats]],tblGemProv[Gemeentenaam],0))</f>
        <v>31870</v>
      </c>
      <c r="J3498" s="107">
        <f>tblGem[[#This Row],[Aantal]]/INDEX($N$5:$N$16,MATCH(tblGem[[#This Row],[Prov]],$M$5:$M$16,0))*100000</f>
        <v>0.61798204144187574</v>
      </c>
      <c r="K3498" s="69">
        <f>tblGem[[#This Row],[Aantal]]/tblGem[[#This Row],[Inwoners]]*100000</f>
        <v>12.550988390335741</v>
      </c>
    </row>
    <row r="3499" spans="2:11" x14ac:dyDescent="0.3">
      <c r="B3499" s="63">
        <v>43918</v>
      </c>
      <c r="C3499" s="66" t="s">
        <v>292</v>
      </c>
      <c r="D3499" s="65">
        <v>308.60000000000002</v>
      </c>
      <c r="E3499" s="66">
        <v>130</v>
      </c>
      <c r="F3499" s="79">
        <f>tblGem[[#This Row],[Aantal]]-SUMIFS(tblGem[Aantal],tblGem[Datum],tblGem[[#This Row],[Datum]]-1,tblGem[Plaats],tblGem[[#This Row],[Plaats]])</f>
        <v>7</v>
      </c>
      <c r="G3499" s="59" t="str">
        <f>INDEX(tblGemProv[Grootte],MATCH(tblGem[[#This Row],[Plaats]],tblGemProv[Gemeentenaam],0))</f>
        <v>Klein</v>
      </c>
      <c r="H3499" s="59" t="str">
        <f>INDEX(tblGemProv[Provincie],MATCH(tblGem[[#This Row],[Plaats]],tblGemProv[Gemeentenaam],0))</f>
        <v>Noord-Brabant</v>
      </c>
      <c r="I3499" s="68">
        <f>INDEX(tblGemProv[InwonerAantal],MATCH(tblGem[[#This Row],[Plaats]],tblGemProv[Gemeentenaam],0))</f>
        <v>41725</v>
      </c>
      <c r="J3499" s="107">
        <f>tblGem[[#This Row],[Aantal]]/INDEX($N$5:$N$16,MATCH(tblGem[[#This Row],[Prov]],$M$5:$M$16,0))*100000</f>
        <v>5.1418233538452531</v>
      </c>
      <c r="K3499" s="69">
        <f>tblGem[[#This Row],[Aantal]]/tblGem[[#This Row],[Inwoners]]*100000</f>
        <v>311.5638106650689</v>
      </c>
    </row>
    <row r="3500" spans="2:11" x14ac:dyDescent="0.3">
      <c r="B3500" s="63">
        <v>43918</v>
      </c>
      <c r="C3500" s="66" t="s">
        <v>293</v>
      </c>
      <c r="D3500" s="65">
        <v>51.3</v>
      </c>
      <c r="E3500" s="66">
        <v>7</v>
      </c>
      <c r="F3500" s="79">
        <f>tblGem[[#This Row],[Aantal]]-SUMIFS(tblGem[Aantal],tblGem[Datum],tblGem[[#This Row],[Datum]]-1,tblGem[Plaats],tblGem[[#This Row],[Plaats]])</f>
        <v>0</v>
      </c>
      <c r="G3500" s="59" t="str">
        <f>INDEX(tblGemProv[Grootte],MATCH(tblGem[[#This Row],[Plaats]],tblGemProv[Gemeentenaam],0))</f>
        <v>Klein</v>
      </c>
      <c r="H3500" s="59" t="str">
        <f>INDEX(tblGemProv[Provincie],MATCH(tblGem[[#This Row],[Plaats]],tblGemProv[Gemeentenaam],0))</f>
        <v>Noord-Holland</v>
      </c>
      <c r="I3500" s="68">
        <f>INDEX(tblGemProv[InwonerAantal],MATCH(tblGem[[#This Row],[Plaats]],tblGemProv[Gemeentenaam],0))</f>
        <v>13520</v>
      </c>
      <c r="J3500" s="107">
        <f>tblGem[[#This Row],[Aantal]]/INDEX($N$5:$N$16,MATCH(tblGem[[#This Row],[Prov]],$M$5:$M$16,0))*100000</f>
        <v>0.24724655638528362</v>
      </c>
      <c r="K3500" s="69">
        <f>tblGem[[#This Row],[Aantal]]/tblGem[[#This Row],[Inwoners]]*100000</f>
        <v>51.775147928994087</v>
      </c>
    </row>
    <row r="3501" spans="2:11" x14ac:dyDescent="0.3">
      <c r="B3501" s="63">
        <v>43918</v>
      </c>
      <c r="C3501" s="66" t="s">
        <v>294</v>
      </c>
      <c r="D3501" s="65">
        <v>54.3</v>
      </c>
      <c r="E3501" s="66">
        <v>16</v>
      </c>
      <c r="F3501" s="79">
        <f>tblGem[[#This Row],[Aantal]]-SUMIFS(tblGem[Aantal],tblGem[Datum],tblGem[[#This Row],[Datum]]-1,tblGem[Plaats],tblGem[[#This Row],[Plaats]])</f>
        <v>5</v>
      </c>
      <c r="G3501" s="59" t="str">
        <f>INDEX(tblGemProv[Grootte],MATCH(tblGem[[#This Row],[Plaats]],tblGemProv[Gemeentenaam],0))</f>
        <v>Klein</v>
      </c>
      <c r="H3501" s="59" t="str">
        <f>INDEX(tblGemProv[Provincie],MATCH(tblGem[[#This Row],[Plaats]],tblGemProv[Gemeentenaam],0))</f>
        <v>Noord-Holland</v>
      </c>
      <c r="I3501" s="68">
        <f>INDEX(tblGemProv[InwonerAantal],MATCH(tblGem[[#This Row],[Plaats]],tblGemProv[Gemeentenaam],0))</f>
        <v>29445</v>
      </c>
      <c r="J3501" s="107">
        <f>tblGem[[#This Row],[Aantal]]/INDEX($N$5:$N$16,MATCH(tblGem[[#This Row],[Prov]],$M$5:$M$16,0))*100000</f>
        <v>0.56513498602350543</v>
      </c>
      <c r="K3501" s="69">
        <f>tblGem[[#This Row],[Aantal]]/tblGem[[#This Row],[Inwoners]]*100000</f>
        <v>54.338597384955001</v>
      </c>
    </row>
    <row r="3502" spans="2:11" x14ac:dyDescent="0.3">
      <c r="B3502" s="63">
        <v>43918</v>
      </c>
      <c r="C3502" s="66" t="s">
        <v>295</v>
      </c>
      <c r="D3502" s="65">
        <v>47.5</v>
      </c>
      <c r="E3502" s="66">
        <v>10</v>
      </c>
      <c r="F3502" s="79">
        <f>tblGem[[#This Row],[Aantal]]-SUMIFS(tblGem[Aantal],tblGem[Datum],tblGem[[#This Row],[Datum]]-1,tblGem[Plaats],tblGem[[#This Row],[Plaats]])</f>
        <v>1</v>
      </c>
      <c r="G3502" s="59" t="str">
        <f>INDEX(tblGemProv[Grootte],MATCH(tblGem[[#This Row],[Plaats]],tblGemProv[Gemeentenaam],0))</f>
        <v>Klein</v>
      </c>
      <c r="H3502" s="59" t="str">
        <f>INDEX(tblGemProv[Provincie],MATCH(tblGem[[#This Row],[Plaats]],tblGemProv[Gemeentenaam],0))</f>
        <v>Flevoland</v>
      </c>
      <c r="I3502" s="68">
        <f>INDEX(tblGemProv[InwonerAantal],MATCH(tblGem[[#This Row],[Plaats]],tblGemProv[Gemeentenaam],0))</f>
        <v>20524</v>
      </c>
      <c r="J3502" s="107">
        <f>tblGem[[#This Row],[Aantal]]/INDEX($N$5:$N$16,MATCH(tblGem[[#This Row],[Prov]],$M$5:$M$16,0))*100000</f>
        <v>2.4291301285009839</v>
      </c>
      <c r="K3502" s="69">
        <f>tblGem[[#This Row],[Aantal]]/tblGem[[#This Row],[Inwoners]]*100000</f>
        <v>48.723445722081465</v>
      </c>
    </row>
    <row r="3503" spans="2:11" x14ac:dyDescent="0.3">
      <c r="B3503" s="63">
        <v>43918</v>
      </c>
      <c r="C3503" s="66" t="s">
        <v>296</v>
      </c>
      <c r="D3503" s="65">
        <v>74.099999999999994</v>
      </c>
      <c r="E3503" s="66">
        <v>265</v>
      </c>
      <c r="F3503" s="79">
        <f>tblGem[[#This Row],[Aantal]]-SUMIFS(tblGem[Aantal],tblGem[Datum],tblGem[[#This Row],[Datum]]-1,tblGem[Plaats],tblGem[[#This Row],[Plaats]])</f>
        <v>22</v>
      </c>
      <c r="G3503" s="59" t="str">
        <f>INDEX(tblGemProv[Grootte],MATCH(tblGem[[#This Row],[Plaats]],tblGemProv[Gemeentenaam],0))</f>
        <v>Groot</v>
      </c>
      <c r="H3503" s="59" t="str">
        <f>INDEX(tblGemProv[Provincie],MATCH(tblGem[[#This Row],[Plaats]],tblGemProv[Gemeentenaam],0))</f>
        <v>Utrecht</v>
      </c>
      <c r="I3503" s="68">
        <f>INDEX(tblGemProv[InwonerAantal],MATCH(tblGem[[#This Row],[Plaats]],tblGemProv[Gemeentenaam],0))</f>
        <v>347483</v>
      </c>
      <c r="J3503" s="107">
        <f>tblGem[[#This Row],[Aantal]]/INDEX($N$5:$N$16,MATCH(tblGem[[#This Row],[Prov]],$M$5:$M$16,0))*100000</f>
        <v>19.917054861339718</v>
      </c>
      <c r="K3503" s="69">
        <f>tblGem[[#This Row],[Aantal]]/tblGem[[#This Row],[Inwoners]]*100000</f>
        <v>76.262723644034381</v>
      </c>
    </row>
    <row r="3504" spans="2:11" x14ac:dyDescent="0.3">
      <c r="B3504" s="63">
        <v>43918</v>
      </c>
      <c r="C3504" s="66" t="s">
        <v>297</v>
      </c>
      <c r="D3504" s="65">
        <v>50.4</v>
      </c>
      <c r="E3504" s="66">
        <v>25</v>
      </c>
      <c r="F3504" s="79">
        <f>tblGem[[#This Row],[Aantal]]-SUMIFS(tblGem[Aantal],tblGem[Datum],tblGem[[#This Row],[Datum]]-1,tblGem[Plaats],tblGem[[#This Row],[Plaats]])</f>
        <v>3</v>
      </c>
      <c r="G3504" s="59" t="str">
        <f>INDEX(tblGemProv[Grootte],MATCH(tblGem[[#This Row],[Plaats]],tblGemProv[Gemeentenaam],0))</f>
        <v>Klein</v>
      </c>
      <c r="H3504" s="59" t="str">
        <f>INDEX(tblGemProv[Provincie],MATCH(tblGem[[#This Row],[Plaats]],tblGemProv[Gemeentenaam],0))</f>
        <v>Utrecht</v>
      </c>
      <c r="I3504" s="68">
        <f>INDEX(tblGemProv[InwonerAantal],MATCH(tblGem[[#This Row],[Plaats]],tblGemProv[Gemeentenaam],0))</f>
        <v>49314</v>
      </c>
      <c r="J3504" s="107">
        <f>tblGem[[#This Row],[Aantal]]/INDEX($N$5:$N$16,MATCH(tblGem[[#This Row],[Prov]],$M$5:$M$16,0))*100000</f>
        <v>1.8789674397490301</v>
      </c>
      <c r="K3504" s="69">
        <f>tblGem[[#This Row],[Aantal]]/tblGem[[#This Row],[Inwoners]]*100000</f>
        <v>50.695542847872808</v>
      </c>
    </row>
    <row r="3505" spans="2:11" x14ac:dyDescent="0.3">
      <c r="B3505" s="63">
        <v>43918</v>
      </c>
      <c r="C3505" s="66" t="s">
        <v>298</v>
      </c>
      <c r="D3505" s="65">
        <v>59.4</v>
      </c>
      <c r="E3505" s="66">
        <v>6</v>
      </c>
      <c r="F3505" s="79">
        <f>tblGem[[#This Row],[Aantal]]-SUMIFS(tblGem[Aantal],tblGem[Datum],tblGem[[#This Row],[Datum]]-1,tblGem[Plaats],tblGem[[#This Row],[Plaats]])</f>
        <v>0</v>
      </c>
      <c r="G3505" s="59" t="str">
        <f>INDEX(tblGemProv[Grootte],MATCH(tblGem[[#This Row],[Plaats]],tblGemProv[Gemeentenaam],0))</f>
        <v>Klein</v>
      </c>
      <c r="H3505" s="59" t="str">
        <f>INDEX(tblGemProv[Provincie],MATCH(tblGem[[#This Row],[Plaats]],tblGemProv[Gemeentenaam],0))</f>
        <v>Limburg</v>
      </c>
      <c r="I3505" s="68">
        <f>INDEX(tblGemProv[InwonerAantal],MATCH(tblGem[[#This Row],[Plaats]],tblGemProv[Gemeentenaam],0))</f>
        <v>9874</v>
      </c>
      <c r="J3505" s="107">
        <f>tblGem[[#This Row],[Aantal]]/INDEX($N$5:$N$16,MATCH(tblGem[[#This Row],[Prov]],$M$5:$M$16,0))*100000</f>
        <v>0.53705788946990596</v>
      </c>
      <c r="K3505" s="69">
        <f>tblGem[[#This Row],[Aantal]]/tblGem[[#This Row],[Inwoners]]*100000</f>
        <v>60.765647154142194</v>
      </c>
    </row>
    <row r="3506" spans="2:11" x14ac:dyDescent="0.3">
      <c r="B3506" s="63">
        <v>43918</v>
      </c>
      <c r="C3506" s="66" t="s">
        <v>299</v>
      </c>
      <c r="D3506" s="65">
        <v>73.3</v>
      </c>
      <c r="E3506" s="66">
        <v>12</v>
      </c>
      <c r="F3506" s="79">
        <f>tblGem[[#This Row],[Aantal]]-SUMIFS(tblGem[Aantal],tblGem[Datum],tblGem[[#This Row],[Datum]]-1,tblGem[Plaats],tblGem[[#This Row],[Plaats]])</f>
        <v>1</v>
      </c>
      <c r="G3506" s="59" t="str">
        <f>INDEX(tblGemProv[Grootte],MATCH(tblGem[[#This Row],[Plaats]],tblGemProv[Gemeentenaam],0))</f>
        <v>Klein</v>
      </c>
      <c r="H3506" s="59" t="str">
        <f>INDEX(tblGemProv[Provincie],MATCH(tblGem[[#This Row],[Plaats]],tblGemProv[Gemeentenaam],0))</f>
        <v>Limburg</v>
      </c>
      <c r="I3506" s="68">
        <f>INDEX(tblGemProv[InwonerAantal],MATCH(tblGem[[#This Row],[Plaats]],tblGemProv[Gemeentenaam],0))</f>
        <v>16431</v>
      </c>
      <c r="J3506" s="107">
        <f>tblGem[[#This Row],[Aantal]]/INDEX($N$5:$N$16,MATCH(tblGem[[#This Row],[Prov]],$M$5:$M$16,0))*100000</f>
        <v>1.0741157789398119</v>
      </c>
      <c r="K3506" s="69">
        <f>tblGem[[#This Row],[Aantal]]/tblGem[[#This Row],[Inwoners]]*100000</f>
        <v>73.032682125251057</v>
      </c>
    </row>
    <row r="3507" spans="2:11" x14ac:dyDescent="0.3">
      <c r="B3507" s="63">
        <v>43918</v>
      </c>
      <c r="C3507" s="66" t="s">
        <v>300</v>
      </c>
      <c r="D3507" s="65">
        <v>83.3</v>
      </c>
      <c r="E3507" s="66">
        <v>26</v>
      </c>
      <c r="F3507" s="79">
        <f>tblGem[[#This Row],[Aantal]]-SUMIFS(tblGem[Aantal],tblGem[Datum],tblGem[[#This Row],[Datum]]-1,tblGem[Plaats],tblGem[[#This Row],[Plaats]])</f>
        <v>6</v>
      </c>
      <c r="G3507" s="59" t="str">
        <f>INDEX(tblGemProv[Grootte],MATCH(tblGem[[#This Row],[Plaats]],tblGemProv[Gemeentenaam],0))</f>
        <v>Klein</v>
      </c>
      <c r="H3507" s="59" t="str">
        <f>INDEX(tblGemProv[Provincie],MATCH(tblGem[[#This Row],[Plaats]],tblGemProv[Gemeentenaam],0))</f>
        <v>Noord-Brabant</v>
      </c>
      <c r="I3507" s="68">
        <f>INDEX(tblGemProv[InwonerAantal],MATCH(tblGem[[#This Row],[Plaats]],tblGemProv[Gemeentenaam],0))</f>
        <v>30654</v>
      </c>
      <c r="J3507" s="107">
        <f>tblGem[[#This Row],[Aantal]]/INDEX($N$5:$N$16,MATCH(tblGem[[#This Row],[Prov]],$M$5:$M$16,0))*100000</f>
        <v>1.0283646707690506</v>
      </c>
      <c r="K3507" s="69">
        <f>tblGem[[#This Row],[Aantal]]/tblGem[[#This Row],[Inwoners]]*100000</f>
        <v>84.817642069550459</v>
      </c>
    </row>
    <row r="3508" spans="2:11" x14ac:dyDescent="0.3">
      <c r="B3508" s="63">
        <v>43918</v>
      </c>
      <c r="C3508" s="66" t="s">
        <v>301</v>
      </c>
      <c r="D3508" s="65">
        <v>7.3</v>
      </c>
      <c r="E3508" s="66">
        <v>2</v>
      </c>
      <c r="F3508" s="79">
        <f>tblGem[[#This Row],[Aantal]]-SUMIFS(tblGem[Aantal],tblGem[Datum],tblGem[[#This Row],[Datum]]-1,tblGem[Plaats],tblGem[[#This Row],[Plaats]])</f>
        <v>1</v>
      </c>
      <c r="G3508" s="59" t="str">
        <f>INDEX(tblGemProv[Grootte],MATCH(tblGem[[#This Row],[Plaats]],tblGemProv[Gemeentenaam],0))</f>
        <v>Klein</v>
      </c>
      <c r="H3508" s="59" t="str">
        <f>INDEX(tblGemProv[Provincie],MATCH(tblGem[[#This Row],[Plaats]],tblGemProv[Gemeentenaam],0))</f>
        <v>Groningen</v>
      </c>
      <c r="I3508" s="68">
        <f>INDEX(tblGemProv[InwonerAantal],MATCH(tblGem[[#This Row],[Plaats]],tblGemProv[Gemeentenaam],0))</f>
        <v>27508</v>
      </c>
      <c r="J3508" s="107">
        <f>tblGem[[#This Row],[Aantal]]/INDEX($N$5:$N$16,MATCH(tblGem[[#This Row],[Prov]],$M$5:$M$16,0))*100000</f>
        <v>0.34308671688312575</v>
      </c>
      <c r="K3508" s="69">
        <f>tblGem[[#This Row],[Aantal]]/tblGem[[#This Row],[Inwoners]]*100000</f>
        <v>7.2706121855460228</v>
      </c>
    </row>
    <row r="3509" spans="2:11" x14ac:dyDescent="0.3">
      <c r="B3509" s="63">
        <v>43918</v>
      </c>
      <c r="C3509" s="66" t="s">
        <v>302</v>
      </c>
      <c r="D3509" s="65">
        <v>21.1</v>
      </c>
      <c r="E3509" s="66">
        <v>14</v>
      </c>
      <c r="F3509" s="79">
        <f>tblGem[[#This Row],[Aantal]]-SUMIFS(tblGem[Aantal],tblGem[Datum],tblGem[[#This Row],[Datum]]-1,tblGem[Plaats],tblGem[[#This Row],[Plaats]])</f>
        <v>1</v>
      </c>
      <c r="G3509" s="59" t="str">
        <f>INDEX(tblGemProv[Grootte],MATCH(tblGem[[#This Row],[Plaats]],tblGemProv[Gemeentenaam],0))</f>
        <v>Middelgroot</v>
      </c>
      <c r="H3509" s="59" t="str">
        <f>INDEX(tblGemProv[Provincie],MATCH(tblGem[[#This Row],[Plaats]],tblGemProv[Gemeentenaam],0))</f>
        <v>Utrecht</v>
      </c>
      <c r="I3509" s="68">
        <f>INDEX(tblGemProv[InwonerAantal],MATCH(tblGem[[#This Row],[Plaats]],tblGemProv[Gemeentenaam],0))</f>
        <v>64918</v>
      </c>
      <c r="J3509" s="107">
        <f>tblGem[[#This Row],[Aantal]]/INDEX($N$5:$N$16,MATCH(tblGem[[#This Row],[Prov]],$M$5:$M$16,0))*100000</f>
        <v>1.0522217662594568</v>
      </c>
      <c r="K3509" s="69">
        <f>tblGem[[#This Row],[Aantal]]/tblGem[[#This Row],[Inwoners]]*100000</f>
        <v>21.565667457407809</v>
      </c>
    </row>
    <row r="3510" spans="2:11" x14ac:dyDescent="0.3">
      <c r="B3510" s="63">
        <v>43918</v>
      </c>
      <c r="C3510" s="66" t="s">
        <v>303</v>
      </c>
      <c r="D3510" s="65">
        <v>41.1</v>
      </c>
      <c r="E3510" s="66">
        <v>9</v>
      </c>
      <c r="F3510" s="79">
        <f>tblGem[[#This Row],[Aantal]]-SUMIFS(tblGem[Aantal],tblGem[Datum],tblGem[[#This Row],[Datum]]-1,tblGem[Plaats],tblGem[[#This Row],[Plaats]])</f>
        <v>1</v>
      </c>
      <c r="G3510" s="59" t="str">
        <f>INDEX(tblGemProv[Grootte],MATCH(tblGem[[#This Row],[Plaats]],tblGemProv[Gemeentenaam],0))</f>
        <v>Klein</v>
      </c>
      <c r="H3510" s="59" t="str">
        <f>INDEX(tblGemProv[Provincie],MATCH(tblGem[[#This Row],[Plaats]],tblGemProv[Gemeentenaam],0))</f>
        <v>Zeeland</v>
      </c>
      <c r="I3510" s="68">
        <f>INDEX(tblGemProv[InwonerAantal],MATCH(tblGem[[#This Row],[Plaats]],tblGemProv[Gemeentenaam],0))</f>
        <v>21867</v>
      </c>
      <c r="J3510" s="107">
        <f>tblGem[[#This Row],[Aantal]]/INDEX($N$5:$N$16,MATCH(tblGem[[#This Row],[Prov]],$M$5:$M$16,0))*100000</f>
        <v>2.3541474847241983</v>
      </c>
      <c r="K3510" s="69">
        <f>tblGem[[#This Row],[Aantal]]/tblGem[[#This Row],[Inwoners]]*100000</f>
        <v>41.15790917821375</v>
      </c>
    </row>
    <row r="3511" spans="2:11" x14ac:dyDescent="0.3">
      <c r="B3511" s="63">
        <v>43918</v>
      </c>
      <c r="C3511" s="66" t="s">
        <v>304</v>
      </c>
      <c r="D3511" s="65">
        <v>52.8</v>
      </c>
      <c r="E3511" s="66">
        <v>24</v>
      </c>
      <c r="F3511" s="79">
        <f>tblGem[[#This Row],[Aantal]]-SUMIFS(tblGem[Aantal],tblGem[Datum],tblGem[[#This Row],[Datum]]-1,tblGem[Plaats],tblGem[[#This Row],[Plaats]])</f>
        <v>2</v>
      </c>
      <c r="G3511" s="59" t="str">
        <f>INDEX(tblGemProv[Grootte],MATCH(tblGem[[#This Row],[Plaats]],tblGemProv[Gemeentenaam],0))</f>
        <v>Klein</v>
      </c>
      <c r="H3511" s="59" t="str">
        <f>INDEX(tblGemProv[Provincie],MATCH(tblGem[[#This Row],[Plaats]],tblGemProv[Gemeentenaam],0))</f>
        <v>Noord-Brabant</v>
      </c>
      <c r="I3511" s="68">
        <f>INDEX(tblGemProv[InwonerAantal],MATCH(tblGem[[#This Row],[Plaats]],tblGemProv[Gemeentenaam],0))</f>
        <v>44925</v>
      </c>
      <c r="J3511" s="107">
        <f>tblGem[[#This Row],[Aantal]]/INDEX($N$5:$N$16,MATCH(tblGem[[#This Row],[Prov]],$M$5:$M$16,0))*100000</f>
        <v>0.94925969609450822</v>
      </c>
      <c r="K3511" s="69">
        <f>tblGem[[#This Row],[Aantal]]/tblGem[[#This Row],[Inwoners]]*100000</f>
        <v>53.422370617696167</v>
      </c>
    </row>
    <row r="3512" spans="2:11" x14ac:dyDescent="0.3">
      <c r="B3512" s="63">
        <v>43918</v>
      </c>
      <c r="C3512" s="66" t="s">
        <v>305</v>
      </c>
      <c r="D3512" s="65">
        <v>45.2</v>
      </c>
      <c r="E3512" s="66">
        <v>31</v>
      </c>
      <c r="F3512" s="79">
        <f>tblGem[[#This Row],[Aantal]]-SUMIFS(tblGem[Aantal],tblGem[Datum],tblGem[[#This Row],[Datum]]-1,tblGem[Plaats],tblGem[[#This Row],[Plaats]])</f>
        <v>6</v>
      </c>
      <c r="G3512" s="59" t="str">
        <f>INDEX(tblGemProv[Grootte],MATCH(tblGem[[#This Row],[Plaats]],tblGemProv[Gemeentenaam],0))</f>
        <v>Middelgroot</v>
      </c>
      <c r="H3512" s="59" t="str">
        <f>INDEX(tblGemProv[Provincie],MATCH(tblGem[[#This Row],[Plaats]],tblGemProv[Gemeentenaam],0))</f>
        <v>Noord-Holland</v>
      </c>
      <c r="I3512" s="68">
        <f>INDEX(tblGemProv[InwonerAantal],MATCH(tblGem[[#This Row],[Plaats]],tblGemProv[Gemeentenaam],0))</f>
        <v>67831</v>
      </c>
      <c r="J3512" s="107">
        <f>tblGem[[#This Row],[Aantal]]/INDEX($N$5:$N$16,MATCH(tblGem[[#This Row],[Prov]],$M$5:$M$16,0))*100000</f>
        <v>1.0949490354205416</v>
      </c>
      <c r="K3512" s="69">
        <f>tblGem[[#This Row],[Aantal]]/tblGem[[#This Row],[Inwoners]]*100000</f>
        <v>45.70181775294482</v>
      </c>
    </row>
    <row r="3513" spans="2:11" x14ac:dyDescent="0.3">
      <c r="B3513" s="63">
        <v>43918</v>
      </c>
      <c r="C3513" s="66" t="s">
        <v>306</v>
      </c>
      <c r="D3513" s="65">
        <v>69.7</v>
      </c>
      <c r="E3513" s="66">
        <v>71</v>
      </c>
      <c r="F3513" s="79">
        <f>tblGem[[#This Row],[Aantal]]-SUMIFS(tblGem[Aantal],tblGem[Datum],tblGem[[#This Row],[Datum]]-1,tblGem[Plaats],tblGem[[#This Row],[Plaats]])</f>
        <v>4</v>
      </c>
      <c r="G3513" s="59" t="str">
        <f>INDEX(tblGemProv[Grootte],MATCH(tblGem[[#This Row],[Plaats]],tblGemProv[Gemeentenaam],0))</f>
        <v>Groot</v>
      </c>
      <c r="H3513" s="59" t="str">
        <f>INDEX(tblGemProv[Provincie],MATCH(tblGem[[#This Row],[Plaats]],tblGemProv[Gemeentenaam],0))</f>
        <v>Limburg</v>
      </c>
      <c r="I3513" s="68">
        <f>INDEX(tblGemProv[InwonerAantal],MATCH(tblGem[[#This Row],[Plaats]],tblGemProv[Gemeentenaam],0))</f>
        <v>101192</v>
      </c>
      <c r="J3513" s="107">
        <f>tblGem[[#This Row],[Aantal]]/INDEX($N$5:$N$16,MATCH(tblGem[[#This Row],[Prov]],$M$5:$M$16,0))*100000</f>
        <v>6.3551850253938875</v>
      </c>
      <c r="K3513" s="69">
        <f>tblGem[[#This Row],[Aantal]]/tblGem[[#This Row],[Inwoners]]*100000</f>
        <v>70.163649300339941</v>
      </c>
    </row>
    <row r="3514" spans="2:11" x14ac:dyDescent="0.3">
      <c r="B3514" s="63">
        <v>43918</v>
      </c>
      <c r="C3514" s="66" t="s">
        <v>307</v>
      </c>
      <c r="D3514" s="65">
        <v>59.6</v>
      </c>
      <c r="E3514" s="66">
        <v>26</v>
      </c>
      <c r="F3514" s="79">
        <f>tblGem[[#This Row],[Aantal]]-SUMIFS(tblGem[Aantal],tblGem[Datum],tblGem[[#This Row],[Datum]]-1,tblGem[Plaats],tblGem[[#This Row],[Plaats]])</f>
        <v>5</v>
      </c>
      <c r="G3514" s="59" t="str">
        <f>INDEX(tblGemProv[Grootte],MATCH(tblGem[[#This Row],[Plaats]],tblGemProv[Gemeentenaam],0))</f>
        <v>Klein</v>
      </c>
      <c r="H3514" s="59" t="str">
        <f>INDEX(tblGemProv[Provincie],MATCH(tblGem[[#This Row],[Plaats]],tblGemProv[Gemeentenaam],0))</f>
        <v>Limburg</v>
      </c>
      <c r="I3514" s="68">
        <f>INDEX(tblGemProv[InwonerAantal],MATCH(tblGem[[#This Row],[Plaats]],tblGemProv[Gemeentenaam],0))</f>
        <v>43341</v>
      </c>
      <c r="J3514" s="107">
        <f>tblGem[[#This Row],[Aantal]]/INDEX($N$5:$N$16,MATCH(tblGem[[#This Row],[Prov]],$M$5:$M$16,0))*100000</f>
        <v>2.3272508543695922</v>
      </c>
      <c r="K3514" s="69">
        <f>tblGem[[#This Row],[Aantal]]/tblGem[[#This Row],[Inwoners]]*100000</f>
        <v>59.989386493158904</v>
      </c>
    </row>
    <row r="3515" spans="2:11" x14ac:dyDescent="0.3">
      <c r="B3515" s="63">
        <v>43918</v>
      </c>
      <c r="C3515" s="66" t="s">
        <v>308</v>
      </c>
      <c r="D3515" s="65">
        <v>47.5</v>
      </c>
      <c r="E3515" s="66">
        <v>27</v>
      </c>
      <c r="F3515" s="79">
        <f>tblGem[[#This Row],[Aantal]]-SUMIFS(tblGem[Aantal],tblGem[Datum],tblGem[[#This Row],[Datum]]-1,tblGem[Plaats],tblGem[[#This Row],[Plaats]])</f>
        <v>3</v>
      </c>
      <c r="G3515" s="59" t="str">
        <f>INDEX(tblGemProv[Grootte],MATCH(tblGem[[#This Row],[Plaats]],tblGemProv[Gemeentenaam],0))</f>
        <v>Middelgroot</v>
      </c>
      <c r="H3515" s="59" t="str">
        <f>INDEX(tblGemProv[Provincie],MATCH(tblGem[[#This Row],[Plaats]],tblGemProv[Gemeentenaam],0))</f>
        <v>Utrecht</v>
      </c>
      <c r="I3515" s="68">
        <f>INDEX(tblGemProv[InwonerAantal],MATCH(tblGem[[#This Row],[Plaats]],tblGemProv[Gemeentenaam],0))</f>
        <v>55001</v>
      </c>
      <c r="J3515" s="107">
        <f>tblGem[[#This Row],[Aantal]]/INDEX($N$5:$N$16,MATCH(tblGem[[#This Row],[Prov]],$M$5:$M$16,0))*100000</f>
        <v>2.0292848349289523</v>
      </c>
      <c r="K3515" s="69">
        <f>tblGem[[#This Row],[Aantal]]/tblGem[[#This Row],[Inwoners]]*100000</f>
        <v>49.09001654515373</v>
      </c>
    </row>
    <row r="3516" spans="2:11" x14ac:dyDescent="0.3">
      <c r="B3516" s="63">
        <v>43918</v>
      </c>
      <c r="C3516" s="66" t="s">
        <v>309</v>
      </c>
      <c r="D3516" s="65">
        <v>40.799999999999997</v>
      </c>
      <c r="E3516" s="66">
        <v>30</v>
      </c>
      <c r="F3516" s="79">
        <f>tblGem[[#This Row],[Aantal]]-SUMIFS(tblGem[Aantal],tblGem[Datum],tblGem[[#This Row],[Datum]]-1,tblGem[Plaats],tblGem[[#This Row],[Plaats]])</f>
        <v>2</v>
      </c>
      <c r="G3516" s="59" t="str">
        <f>INDEX(tblGemProv[Grootte],MATCH(tblGem[[#This Row],[Plaats]],tblGemProv[Gemeentenaam],0))</f>
        <v>Middelgroot</v>
      </c>
      <c r="H3516" s="59" t="str">
        <f>INDEX(tblGemProv[Provincie],MATCH(tblGem[[#This Row],[Plaats]],tblGemProv[Gemeentenaam],0))</f>
        <v>Zuid-Holland</v>
      </c>
      <c r="I3516" s="68">
        <f>INDEX(tblGemProv[InwonerAantal],MATCH(tblGem[[#This Row],[Plaats]],tblGemProv[Gemeentenaam],0))</f>
        <v>72050</v>
      </c>
      <c r="J3516" s="107">
        <f>tblGem[[#This Row],[Aantal]]/INDEX($N$5:$N$16,MATCH(tblGem[[#This Row],[Prov]],$M$5:$M$16,0))*100000</f>
        <v>0.82281727148307315</v>
      </c>
      <c r="K3516" s="69">
        <f>tblGem[[#This Row],[Aantal]]/tblGem[[#This Row],[Inwoners]]*100000</f>
        <v>41.637751561415683</v>
      </c>
    </row>
    <row r="3517" spans="2:11" x14ac:dyDescent="0.3">
      <c r="B3517" s="63">
        <v>43918</v>
      </c>
      <c r="C3517" s="66" t="s">
        <v>310</v>
      </c>
      <c r="D3517" s="65">
        <v>0</v>
      </c>
      <c r="E3517" s="66">
        <v>0</v>
      </c>
      <c r="F3517" s="79">
        <f>tblGem[[#This Row],[Aantal]]-SUMIFS(tblGem[Aantal],tblGem[Datum],tblGem[[#This Row],[Datum]]-1,tblGem[Plaats],tblGem[[#This Row],[Plaats]])</f>
        <v>0</v>
      </c>
      <c r="G3517" s="59" t="str">
        <f>INDEX(tblGemProv[Grootte],MATCH(tblGem[[#This Row],[Plaats]],tblGemProv[Gemeentenaam],0))</f>
        <v>Klein</v>
      </c>
      <c r="H3517" s="59" t="str">
        <f>INDEX(tblGemProv[Provincie],MATCH(tblGem[[#This Row],[Plaats]],tblGemProv[Gemeentenaam],0))</f>
        <v>Friesland</v>
      </c>
      <c r="I3517" s="68">
        <f>INDEX(tblGemProv[InwonerAantal],MATCH(tblGem[[#This Row],[Plaats]],tblGemProv[Gemeentenaam],0))</f>
        <v>1132</v>
      </c>
      <c r="J3517" s="107">
        <f>tblGem[[#This Row],[Aantal]]/INDEX($N$5:$N$16,MATCH(tblGem[[#This Row],[Prov]],$M$5:$M$16,0))*100000</f>
        <v>0</v>
      </c>
      <c r="K3517" s="69">
        <f>tblGem[[#This Row],[Aantal]]/tblGem[[#This Row],[Inwoners]]*100000</f>
        <v>0</v>
      </c>
    </row>
    <row r="3518" spans="2:11" x14ac:dyDescent="0.3">
      <c r="B3518" s="63">
        <v>43918</v>
      </c>
      <c r="C3518" s="66" t="s">
        <v>311</v>
      </c>
      <c r="D3518" s="65">
        <v>22.5</v>
      </c>
      <c r="E3518" s="66">
        <v>10</v>
      </c>
      <c r="F3518" s="79">
        <f>tblGem[[#This Row],[Aantal]]-SUMIFS(tblGem[Aantal],tblGem[Datum],tblGem[[#This Row],[Datum]]-1,tblGem[Plaats],tblGem[[#This Row],[Plaats]])</f>
        <v>2</v>
      </c>
      <c r="G3518" s="59" t="str">
        <f>INDEX(tblGemProv[Grootte],MATCH(tblGem[[#This Row],[Plaats]],tblGemProv[Gemeentenaam],0))</f>
        <v>Klein</v>
      </c>
      <c r="H3518" s="59" t="str">
        <f>INDEX(tblGemProv[Provincie],MATCH(tblGem[[#This Row],[Plaats]],tblGemProv[Gemeentenaam],0))</f>
        <v>Zeeland</v>
      </c>
      <c r="I3518" s="68">
        <f>INDEX(tblGemProv[InwonerAantal],MATCH(tblGem[[#This Row],[Plaats]],tblGemProv[Gemeentenaam],0))</f>
        <v>44485</v>
      </c>
      <c r="J3518" s="107">
        <f>tblGem[[#This Row],[Aantal]]/INDEX($N$5:$N$16,MATCH(tblGem[[#This Row],[Prov]],$M$5:$M$16,0))*100000</f>
        <v>2.615719427471332</v>
      </c>
      <c r="K3518" s="69">
        <f>tblGem[[#This Row],[Aantal]]/tblGem[[#This Row],[Inwoners]]*100000</f>
        <v>22.479487467685736</v>
      </c>
    </row>
    <row r="3519" spans="2:11" x14ac:dyDescent="0.3">
      <c r="B3519" s="63">
        <v>43918</v>
      </c>
      <c r="C3519" s="66" t="s">
        <v>312</v>
      </c>
      <c r="D3519" s="65">
        <v>64.099999999999994</v>
      </c>
      <c r="E3519" s="66">
        <v>8</v>
      </c>
      <c r="F3519" s="79">
        <f>tblGem[[#This Row],[Aantal]]-SUMIFS(tblGem[Aantal],tblGem[Datum],tblGem[[#This Row],[Datum]]-1,tblGem[Plaats],tblGem[[#This Row],[Plaats]])</f>
        <v>1</v>
      </c>
      <c r="G3519" s="59" t="str">
        <f>INDEX(tblGemProv[Grootte],MATCH(tblGem[[#This Row],[Plaats]],tblGemProv[Gemeentenaam],0))</f>
        <v>Klein</v>
      </c>
      <c r="H3519" s="59" t="str">
        <f>INDEX(tblGemProv[Provincie],MATCH(tblGem[[#This Row],[Plaats]],tblGemProv[Gemeentenaam],0))</f>
        <v>Limburg</v>
      </c>
      <c r="I3519" s="68">
        <f>INDEX(tblGemProv[InwonerAantal],MATCH(tblGem[[#This Row],[Plaats]],tblGemProv[Gemeentenaam],0))</f>
        <v>12390</v>
      </c>
      <c r="J3519" s="107">
        <f>tblGem[[#This Row],[Aantal]]/INDEX($N$5:$N$16,MATCH(tblGem[[#This Row],[Prov]],$M$5:$M$16,0))*100000</f>
        <v>0.71607718595987457</v>
      </c>
      <c r="K3519" s="69">
        <f>tblGem[[#This Row],[Aantal]]/tblGem[[#This Row],[Inwoners]]*100000</f>
        <v>64.568200161420506</v>
      </c>
    </row>
    <row r="3520" spans="2:11" x14ac:dyDescent="0.3">
      <c r="B3520" s="63">
        <v>43918</v>
      </c>
      <c r="C3520" s="66" t="s">
        <v>313</v>
      </c>
      <c r="D3520" s="65">
        <v>27.3</v>
      </c>
      <c r="E3520" s="66">
        <v>7</v>
      </c>
      <c r="F3520" s="79">
        <f>tblGem[[#This Row],[Aantal]]-SUMIFS(tblGem[Aantal],tblGem[Datum],tblGem[[#This Row],[Datum]]-1,tblGem[Plaats],tblGem[[#This Row],[Plaats]])</f>
        <v>1</v>
      </c>
      <c r="G3520" s="59" t="str">
        <f>INDEX(tblGemProv[Grootte],MATCH(tblGem[[#This Row],[Plaats]],tblGemProv[Gemeentenaam],0))</f>
        <v>Klein</v>
      </c>
      <c r="H3520" s="59" t="str">
        <f>INDEX(tblGemProv[Provincie],MATCH(tblGem[[#This Row],[Plaats]],tblGemProv[Gemeentenaam],0))</f>
        <v>Zuid-Holland</v>
      </c>
      <c r="I3520" s="68">
        <f>INDEX(tblGemProv[InwonerAantal],MATCH(tblGem[[#This Row],[Plaats]],tblGemProv[Gemeentenaam],0))</f>
        <v>25453</v>
      </c>
      <c r="J3520" s="107">
        <f>tblGem[[#This Row],[Aantal]]/INDEX($N$5:$N$16,MATCH(tblGem[[#This Row],[Prov]],$M$5:$M$16,0))*100000</f>
        <v>0.19199069667938376</v>
      </c>
      <c r="K3520" s="69">
        <f>tblGem[[#This Row],[Aantal]]/tblGem[[#This Row],[Inwoners]]*100000</f>
        <v>27.501669744234469</v>
      </c>
    </row>
    <row r="3521" spans="2:11" x14ac:dyDescent="0.3">
      <c r="B3521" s="63">
        <v>43918</v>
      </c>
      <c r="C3521" s="66" t="s">
        <v>314</v>
      </c>
      <c r="D3521" s="65">
        <v>61.1</v>
      </c>
      <c r="E3521" s="66">
        <v>15</v>
      </c>
      <c r="F3521" s="79">
        <f>tblGem[[#This Row],[Aantal]]-SUMIFS(tblGem[Aantal],tblGem[Datum],tblGem[[#This Row],[Datum]]-1,tblGem[Plaats],tblGem[[#This Row],[Plaats]])</f>
        <v>2</v>
      </c>
      <c r="G3521" s="59" t="str">
        <f>INDEX(tblGemProv[Grootte],MATCH(tblGem[[#This Row],[Plaats]],tblGemProv[Gemeentenaam],0))</f>
        <v>Klein</v>
      </c>
      <c r="H3521" s="59" t="str">
        <f>INDEX(tblGemProv[Provincie],MATCH(tblGem[[#This Row],[Plaats]],tblGemProv[Gemeentenaam],0))</f>
        <v>Gelderland</v>
      </c>
      <c r="I3521" s="68">
        <f>INDEX(tblGemProv[InwonerAantal],MATCH(tblGem[[#This Row],[Plaats]],tblGemProv[Gemeentenaam],0))</f>
        <v>24310</v>
      </c>
      <c r="J3521" s="107">
        <f>tblGem[[#This Row],[Aantal]]/INDEX($N$5:$N$16,MATCH(tblGem[[#This Row],[Prov]],$M$5:$M$16,0))*100000</f>
        <v>0.72811893385913229</v>
      </c>
      <c r="K3521" s="69">
        <f>tblGem[[#This Row],[Aantal]]/tblGem[[#This Row],[Inwoners]]*100000</f>
        <v>61.703002879473466</v>
      </c>
    </row>
    <row r="3522" spans="2:11" x14ac:dyDescent="0.3">
      <c r="B3522" s="63">
        <v>43918</v>
      </c>
      <c r="C3522" s="66" t="s">
        <v>315</v>
      </c>
      <c r="D3522" s="65">
        <v>116.7</v>
      </c>
      <c r="E3522" s="66">
        <v>31</v>
      </c>
      <c r="F3522" s="79">
        <f>tblGem[[#This Row],[Aantal]]-SUMIFS(tblGem[Aantal],tblGem[Datum],tblGem[[#This Row],[Datum]]-1,tblGem[Plaats],tblGem[[#This Row],[Plaats]])</f>
        <v>2</v>
      </c>
      <c r="G3522" s="59" t="str">
        <f>INDEX(tblGemProv[Grootte],MATCH(tblGem[[#This Row],[Plaats]],tblGemProv[Gemeentenaam],0))</f>
        <v>Klein</v>
      </c>
      <c r="H3522" s="59" t="str">
        <f>INDEX(tblGemProv[Provincie],MATCH(tblGem[[#This Row],[Plaats]],tblGemProv[Gemeentenaam],0))</f>
        <v>Noord-Brabant</v>
      </c>
      <c r="I3522" s="68">
        <f>INDEX(tblGemProv[InwonerAantal],MATCH(tblGem[[#This Row],[Plaats]],tblGemProv[Gemeentenaam],0))</f>
        <v>26418</v>
      </c>
      <c r="J3522" s="107">
        <f>tblGem[[#This Row],[Aantal]]/INDEX($N$5:$N$16,MATCH(tblGem[[#This Row],[Prov]],$M$5:$M$16,0))*100000</f>
        <v>1.2261271074554065</v>
      </c>
      <c r="K3522" s="69">
        <f>tblGem[[#This Row],[Aantal]]/tblGem[[#This Row],[Inwoners]]*100000</f>
        <v>117.3442349912938</v>
      </c>
    </row>
    <row r="3523" spans="2:11" x14ac:dyDescent="0.3">
      <c r="B3523" s="63">
        <v>43918</v>
      </c>
      <c r="C3523" s="66" t="s">
        <v>316</v>
      </c>
      <c r="D3523" s="65">
        <v>6.5</v>
      </c>
      <c r="E3523" s="66">
        <v>3</v>
      </c>
      <c r="F3523" s="79">
        <f>tblGem[[#This Row],[Aantal]]-SUMIFS(tblGem[Aantal],tblGem[Datum],tblGem[[#This Row],[Datum]]-1,tblGem[Plaats],tblGem[[#This Row],[Plaats]])</f>
        <v>0</v>
      </c>
      <c r="G3523" s="59" t="str">
        <f>INDEX(tblGemProv[Grootte],MATCH(tblGem[[#This Row],[Plaats]],tblGemProv[Gemeentenaam],0))</f>
        <v>Klein</v>
      </c>
      <c r="H3523" s="59" t="str">
        <f>INDEX(tblGemProv[Provincie],MATCH(tblGem[[#This Row],[Plaats]],tblGemProv[Gemeentenaam],0))</f>
        <v>Friesland</v>
      </c>
      <c r="I3523" s="68">
        <f>INDEX(tblGemProv[InwonerAantal],MATCH(tblGem[[#This Row],[Plaats]],tblGemProv[Gemeentenaam],0))</f>
        <v>46112</v>
      </c>
      <c r="J3523" s="107">
        <f>tblGem[[#This Row],[Aantal]]/INDEX($N$5:$N$16,MATCH(tblGem[[#This Row],[Prov]],$M$5:$M$16,0))*100000</f>
        <v>0.46348653108140681</v>
      </c>
      <c r="K3523" s="69">
        <f>tblGem[[#This Row],[Aantal]]/tblGem[[#This Row],[Inwoners]]*100000</f>
        <v>6.5058986814712005</v>
      </c>
    </row>
    <row r="3524" spans="2:11" x14ac:dyDescent="0.3">
      <c r="B3524" s="63">
        <v>43918</v>
      </c>
      <c r="C3524" s="66" t="s">
        <v>317</v>
      </c>
      <c r="D3524" s="65">
        <v>34.4</v>
      </c>
      <c r="E3524" s="66">
        <v>6</v>
      </c>
      <c r="F3524" s="79">
        <f>tblGem[[#This Row],[Aantal]]-SUMIFS(tblGem[Aantal],tblGem[Datum],tblGem[[#This Row],[Datum]]-1,tblGem[Plaats],tblGem[[#This Row],[Plaats]])</f>
        <v>0</v>
      </c>
      <c r="G3524" s="59" t="str">
        <f>INDEX(tblGemProv[Grootte],MATCH(tblGem[[#This Row],[Plaats]],tblGemProv[Gemeentenaam],0))</f>
        <v>Klein</v>
      </c>
      <c r="H3524" s="59" t="str">
        <f>INDEX(tblGemProv[Provincie],MATCH(tblGem[[#This Row],[Plaats]],tblGemProv[Gemeentenaam],0))</f>
        <v>Noord-Brabant</v>
      </c>
      <c r="I3524" s="68">
        <f>INDEX(tblGemProv[InwonerAantal],MATCH(tblGem[[#This Row],[Plaats]],tblGemProv[Gemeentenaam],0))</f>
        <v>17075</v>
      </c>
      <c r="J3524" s="107">
        <f>tblGem[[#This Row],[Aantal]]/INDEX($N$5:$N$16,MATCH(tblGem[[#This Row],[Prov]],$M$5:$M$16,0))*100000</f>
        <v>0.23731492402362706</v>
      </c>
      <c r="K3524" s="69">
        <f>tblGem[[#This Row],[Aantal]]/tblGem[[#This Row],[Inwoners]]*100000</f>
        <v>35.13909224011713</v>
      </c>
    </row>
    <row r="3525" spans="2:11" x14ac:dyDescent="0.3">
      <c r="B3525" s="63">
        <v>43918</v>
      </c>
      <c r="C3525" s="66" t="s">
        <v>318</v>
      </c>
      <c r="D3525" s="65">
        <v>111.1</v>
      </c>
      <c r="E3525" s="66">
        <v>54</v>
      </c>
      <c r="F3525" s="79">
        <f>tblGem[[#This Row],[Aantal]]-SUMIFS(tblGem[Aantal],tblGem[Datum],tblGem[[#This Row],[Datum]]-1,tblGem[Plaats],tblGem[[#This Row],[Plaats]])</f>
        <v>8</v>
      </c>
      <c r="G3525" s="59" t="str">
        <f>INDEX(tblGemProv[Grootte],MATCH(tblGem[[#This Row],[Plaats]],tblGemProv[Gemeentenaam],0))</f>
        <v>Klein</v>
      </c>
      <c r="H3525" s="59" t="str">
        <f>INDEX(tblGemProv[Provincie],MATCH(tblGem[[#This Row],[Plaats]],tblGemProv[Gemeentenaam],0))</f>
        <v>Noord-Brabant</v>
      </c>
      <c r="I3525" s="68">
        <f>INDEX(tblGemProv[InwonerAantal],MATCH(tblGem[[#This Row],[Plaats]],tblGemProv[Gemeentenaam],0))</f>
        <v>47725</v>
      </c>
      <c r="J3525" s="107">
        <f>tblGem[[#This Row],[Aantal]]/INDEX($N$5:$N$16,MATCH(tblGem[[#This Row],[Prov]],$M$5:$M$16,0))*100000</f>
        <v>2.1358343162126436</v>
      </c>
      <c r="K3525" s="69">
        <f>tblGem[[#This Row],[Aantal]]/tblGem[[#This Row],[Inwoners]]*100000</f>
        <v>113.14824515453117</v>
      </c>
    </row>
    <row r="3526" spans="2:11" x14ac:dyDescent="0.3">
      <c r="B3526" s="63">
        <v>43918</v>
      </c>
      <c r="C3526" s="66" t="s">
        <v>319</v>
      </c>
      <c r="D3526" s="65">
        <v>27.3</v>
      </c>
      <c r="E3526" s="66">
        <v>8</v>
      </c>
      <c r="F3526" s="79">
        <f>tblGem[[#This Row],[Aantal]]-SUMIFS(tblGem[Aantal],tblGem[Datum],tblGem[[#This Row],[Datum]]-1,tblGem[Plaats],tblGem[[#This Row],[Plaats]])</f>
        <v>1</v>
      </c>
      <c r="G3526" s="59" t="str">
        <f>INDEX(tblGemProv[Grootte],MATCH(tblGem[[#This Row],[Plaats]],tblGemProv[Gemeentenaam],0))</f>
        <v>Klein</v>
      </c>
      <c r="H3526" s="59" t="str">
        <f>INDEX(tblGemProv[Provincie],MATCH(tblGem[[#This Row],[Plaats]],tblGemProv[Gemeentenaam],0))</f>
        <v>Zuid-Holland</v>
      </c>
      <c r="I3526" s="68">
        <f>INDEX(tblGemProv[InwonerAantal],MATCH(tblGem[[#This Row],[Plaats]],tblGemProv[Gemeentenaam],0))</f>
        <v>27578</v>
      </c>
      <c r="J3526" s="107">
        <f>tblGem[[#This Row],[Aantal]]/INDEX($N$5:$N$16,MATCH(tblGem[[#This Row],[Prov]],$M$5:$M$16,0))*100000</f>
        <v>0.21941793906215287</v>
      </c>
      <c r="K3526" s="69">
        <f>tblGem[[#This Row],[Aantal]]/tblGem[[#This Row],[Inwoners]]*100000</f>
        <v>29.008630067445068</v>
      </c>
    </row>
    <row r="3527" spans="2:11" x14ac:dyDescent="0.3">
      <c r="B3527" s="63">
        <v>43918</v>
      </c>
      <c r="C3527" s="66" t="s">
        <v>320</v>
      </c>
      <c r="D3527" s="65">
        <v>17.600000000000001</v>
      </c>
      <c r="E3527" s="66">
        <v>7</v>
      </c>
      <c r="F3527" s="79">
        <f>tblGem[[#This Row],[Aantal]]-SUMIFS(tblGem[Aantal],tblGem[Datum],tblGem[[#This Row],[Datum]]-1,tblGem[Plaats],tblGem[[#This Row],[Plaats]])</f>
        <v>2</v>
      </c>
      <c r="G3527" s="59" t="str">
        <f>INDEX(tblGemProv[Grootte],MATCH(tblGem[[#This Row],[Plaats]],tblGemProv[Gemeentenaam],0))</f>
        <v>Klein</v>
      </c>
      <c r="H3527" s="59" t="str">
        <f>INDEX(tblGemProv[Provincie],MATCH(tblGem[[#This Row],[Plaats]],tblGemProv[Gemeentenaam],0))</f>
        <v>Gelderland</v>
      </c>
      <c r="I3527" s="68">
        <f>INDEX(tblGemProv[InwonerAantal],MATCH(tblGem[[#This Row],[Plaats]],tblGemProv[Gemeentenaam],0))</f>
        <v>38412</v>
      </c>
      <c r="J3527" s="107">
        <f>tblGem[[#This Row],[Aantal]]/INDEX($N$5:$N$16,MATCH(tblGem[[#This Row],[Prov]],$M$5:$M$16,0))*100000</f>
        <v>0.33978883580092839</v>
      </c>
      <c r="K3527" s="69">
        <f>tblGem[[#This Row],[Aantal]]/tblGem[[#This Row],[Inwoners]]*100000</f>
        <v>18.223471831719255</v>
      </c>
    </row>
    <row r="3528" spans="2:11" x14ac:dyDescent="0.3">
      <c r="B3528" s="63">
        <v>43918</v>
      </c>
      <c r="C3528" s="66" t="s">
        <v>321</v>
      </c>
      <c r="D3528" s="65">
        <v>22.9</v>
      </c>
      <c r="E3528" s="66">
        <v>6</v>
      </c>
      <c r="F3528" s="79">
        <f>tblGem[[#This Row],[Aantal]]-SUMIFS(tblGem[Aantal],tblGem[Datum],tblGem[[#This Row],[Datum]]-1,tblGem[Plaats],tblGem[[#This Row],[Plaats]])</f>
        <v>0</v>
      </c>
      <c r="G3528" s="59" t="str">
        <f>INDEX(tblGemProv[Grootte],MATCH(tblGem[[#This Row],[Plaats]],tblGemProv[Gemeentenaam],0))</f>
        <v>Klein</v>
      </c>
      <c r="H3528" s="59" t="str">
        <f>INDEX(tblGemProv[Provincie],MATCH(tblGem[[#This Row],[Plaats]],tblGemProv[Gemeentenaam],0))</f>
        <v>Zuid-Holland</v>
      </c>
      <c r="I3528" s="68">
        <f>INDEX(tblGemProv[InwonerAantal],MATCH(tblGem[[#This Row],[Plaats]],tblGemProv[Gemeentenaam],0))</f>
        <v>26084</v>
      </c>
      <c r="J3528" s="107">
        <f>tblGem[[#This Row],[Aantal]]/INDEX($N$5:$N$16,MATCH(tblGem[[#This Row],[Prov]],$M$5:$M$16,0))*100000</f>
        <v>0.16456345429661468</v>
      </c>
      <c r="K3528" s="69">
        <f>tblGem[[#This Row],[Aantal]]/tblGem[[#This Row],[Inwoners]]*100000</f>
        <v>23.002606962122371</v>
      </c>
    </row>
    <row r="3529" spans="2:11" x14ac:dyDescent="0.3">
      <c r="B3529" s="63">
        <v>43918</v>
      </c>
      <c r="C3529" s="66" t="s">
        <v>322</v>
      </c>
      <c r="D3529" s="65">
        <v>63.1</v>
      </c>
      <c r="E3529" s="66">
        <v>11</v>
      </c>
      <c r="F3529" s="79">
        <f>tblGem[[#This Row],[Aantal]]-SUMIFS(tblGem[Aantal],tblGem[Datum],tblGem[[#This Row],[Datum]]-1,tblGem[Plaats],tblGem[[#This Row],[Plaats]])</f>
        <v>0</v>
      </c>
      <c r="G3529" s="59" t="str">
        <f>INDEX(tblGemProv[Grootte],MATCH(tblGem[[#This Row],[Plaats]],tblGemProv[Gemeentenaam],0))</f>
        <v>Klein</v>
      </c>
      <c r="H3529" s="59" t="str">
        <f>INDEX(tblGemProv[Provincie],MATCH(tblGem[[#This Row],[Plaats]],tblGemProv[Gemeentenaam],0))</f>
        <v>Noord-Holland</v>
      </c>
      <c r="I3529" s="68">
        <f>INDEX(tblGemProv[InwonerAantal],MATCH(tblGem[[#This Row],[Plaats]],tblGemProv[Gemeentenaam],0))</f>
        <v>17259</v>
      </c>
      <c r="J3529" s="107">
        <f>tblGem[[#This Row],[Aantal]]/INDEX($N$5:$N$16,MATCH(tblGem[[#This Row],[Prov]],$M$5:$M$16,0))*100000</f>
        <v>0.38853030289115992</v>
      </c>
      <c r="K3529" s="69">
        <f>tblGem[[#This Row],[Aantal]]/tblGem[[#This Row],[Inwoners]]*100000</f>
        <v>63.73486297004461</v>
      </c>
    </row>
    <row r="3530" spans="2:11" x14ac:dyDescent="0.3">
      <c r="B3530" s="63">
        <v>43918</v>
      </c>
      <c r="C3530" s="66" t="s">
        <v>323</v>
      </c>
      <c r="D3530" s="65">
        <v>71.8</v>
      </c>
      <c r="E3530" s="66">
        <v>36</v>
      </c>
      <c r="F3530" s="79">
        <f>tblGem[[#This Row],[Aantal]]-SUMIFS(tblGem[Aantal],tblGem[Datum],tblGem[[#This Row],[Datum]]-1,tblGem[Plaats],tblGem[[#This Row],[Plaats]])</f>
        <v>9</v>
      </c>
      <c r="G3530" s="59" t="str">
        <f>INDEX(tblGemProv[Grootte],MATCH(tblGem[[#This Row],[Plaats]],tblGemProv[Gemeentenaam],0))</f>
        <v>Klein</v>
      </c>
      <c r="H3530" s="59" t="str">
        <f>INDEX(tblGemProv[Provincie],MATCH(tblGem[[#This Row],[Plaats]],tblGemProv[Gemeentenaam],0))</f>
        <v>Limburg</v>
      </c>
      <c r="I3530" s="68">
        <f>INDEX(tblGemProv[InwonerAantal],MATCH(tblGem[[#This Row],[Plaats]],tblGemProv[Gemeentenaam],0))</f>
        <v>49855</v>
      </c>
      <c r="J3530" s="107">
        <f>tblGem[[#This Row],[Aantal]]/INDEX($N$5:$N$16,MATCH(tblGem[[#This Row],[Prov]],$M$5:$M$16,0))*100000</f>
        <v>3.222347336819436</v>
      </c>
      <c r="K3530" s="69">
        <f>tblGem[[#This Row],[Aantal]]/tblGem[[#This Row],[Inwoners]]*100000</f>
        <v>72.209407281115233</v>
      </c>
    </row>
    <row r="3531" spans="2:11" x14ac:dyDescent="0.3">
      <c r="B3531" s="63">
        <v>43918</v>
      </c>
      <c r="C3531" s="66" t="s">
        <v>324</v>
      </c>
      <c r="D3531" s="65">
        <v>50.7</v>
      </c>
      <c r="E3531" s="66">
        <v>10</v>
      </c>
      <c r="F3531" s="79">
        <f>tblGem[[#This Row],[Aantal]]-SUMIFS(tblGem[Aantal],tblGem[Datum],tblGem[[#This Row],[Datum]]-1,tblGem[Plaats],tblGem[[#This Row],[Plaats]])</f>
        <v>2</v>
      </c>
      <c r="G3531" s="59" t="str">
        <f>INDEX(tblGemProv[Grootte],MATCH(tblGem[[#This Row],[Plaats]],tblGemProv[Gemeentenaam],0))</f>
        <v>Klein</v>
      </c>
      <c r="H3531" s="59" t="str">
        <f>INDEX(tblGemProv[Provincie],MATCH(tblGem[[#This Row],[Plaats]],tblGemProv[Gemeentenaam],0))</f>
        <v>Noord-Holland</v>
      </c>
      <c r="I3531" s="68">
        <f>INDEX(tblGemProv[InwonerAantal],MATCH(tblGem[[#This Row],[Plaats]],tblGemProv[Gemeentenaam],0))</f>
        <v>19147</v>
      </c>
      <c r="J3531" s="107">
        <f>tblGem[[#This Row],[Aantal]]/INDEX($N$5:$N$16,MATCH(tblGem[[#This Row],[Prov]],$M$5:$M$16,0))*100000</f>
        <v>0.35320936626469085</v>
      </c>
      <c r="K3531" s="69">
        <f>tblGem[[#This Row],[Aantal]]/tblGem[[#This Row],[Inwoners]]*100000</f>
        <v>52.227503003081424</v>
      </c>
    </row>
    <row r="3532" spans="2:11" x14ac:dyDescent="0.3">
      <c r="B3532" s="63">
        <v>43918</v>
      </c>
      <c r="C3532" s="66" t="s">
        <v>325</v>
      </c>
      <c r="D3532" s="65">
        <v>66.400000000000006</v>
      </c>
      <c r="E3532" s="66">
        <v>34</v>
      </c>
      <c r="F3532" s="79">
        <f>tblGem[[#This Row],[Aantal]]-SUMIFS(tblGem[Aantal],tblGem[Datum],tblGem[[#This Row],[Datum]]-1,tblGem[Plaats],tblGem[[#This Row],[Plaats]])</f>
        <v>10</v>
      </c>
      <c r="G3532" s="59" t="str">
        <f>INDEX(tblGemProv[Grootte],MATCH(tblGem[[#This Row],[Plaats]],tblGemProv[Gemeentenaam],0))</f>
        <v>Middelgroot</v>
      </c>
      <c r="H3532" s="59" t="str">
        <f>INDEX(tblGemProv[Provincie],MATCH(tblGem[[#This Row],[Plaats]],tblGemProv[Gemeentenaam],0))</f>
        <v>Gelderland</v>
      </c>
      <c r="I3532" s="68">
        <f>INDEX(tblGemProv[InwonerAantal],MATCH(tblGem[[#This Row],[Plaats]],tblGemProv[Gemeentenaam],0))</f>
        <v>50349</v>
      </c>
      <c r="J3532" s="107">
        <f>tblGem[[#This Row],[Aantal]]/INDEX($N$5:$N$16,MATCH(tblGem[[#This Row],[Prov]],$M$5:$M$16,0))*100000</f>
        <v>1.6504029167473666</v>
      </c>
      <c r="K3532" s="69">
        <f>tblGem[[#This Row],[Aantal]]/tblGem[[#This Row],[Inwoners]]*100000</f>
        <v>67.52865002284058</v>
      </c>
    </row>
    <row r="3533" spans="2:11" x14ac:dyDescent="0.3">
      <c r="B3533" s="63">
        <v>43918</v>
      </c>
      <c r="C3533" s="66" t="s">
        <v>326</v>
      </c>
      <c r="D3533" s="65">
        <v>77.599999999999994</v>
      </c>
      <c r="E3533" s="66">
        <v>15</v>
      </c>
      <c r="F3533" s="79">
        <f>tblGem[[#This Row],[Aantal]]-SUMIFS(tblGem[Aantal],tblGem[Datum],tblGem[[#This Row],[Datum]]-1,tblGem[Plaats],tblGem[[#This Row],[Plaats]])</f>
        <v>2</v>
      </c>
      <c r="G3533" s="59" t="str">
        <f>INDEX(tblGemProv[Grootte],MATCH(tblGem[[#This Row],[Plaats]],tblGemProv[Gemeentenaam],0))</f>
        <v>Klein</v>
      </c>
      <c r="H3533" s="59" t="str">
        <f>INDEX(tblGemProv[Provincie],MATCH(tblGem[[#This Row],[Plaats]],tblGemProv[Gemeentenaam],0))</f>
        <v>Gelderland</v>
      </c>
      <c r="I3533" s="68">
        <f>INDEX(tblGemProv[InwonerAantal],MATCH(tblGem[[#This Row],[Plaats]],tblGemProv[Gemeentenaam],0))</f>
        <v>18891</v>
      </c>
      <c r="J3533" s="107">
        <f>tblGem[[#This Row],[Aantal]]/INDEX($N$5:$N$16,MATCH(tblGem[[#This Row],[Prov]],$M$5:$M$16,0))*100000</f>
        <v>0.72811893385913229</v>
      </c>
      <c r="K3533" s="69">
        <f>tblGem[[#This Row],[Aantal]]/tblGem[[#This Row],[Inwoners]]*100000</f>
        <v>79.402890265205656</v>
      </c>
    </row>
    <row r="3534" spans="2:11" x14ac:dyDescent="0.3">
      <c r="B3534" s="63">
        <v>43918</v>
      </c>
      <c r="C3534" s="66" t="s">
        <v>327</v>
      </c>
      <c r="D3534" s="65">
        <v>25.2</v>
      </c>
      <c r="E3534" s="66">
        <v>16</v>
      </c>
      <c r="F3534" s="79">
        <f>tblGem[[#This Row],[Aantal]]-SUMIFS(tblGem[Aantal],tblGem[Datum],tblGem[[#This Row],[Datum]]-1,tblGem[Plaats],tblGem[[#This Row],[Plaats]])</f>
        <v>1</v>
      </c>
      <c r="G3534" s="59" t="str">
        <f>INDEX(tblGemProv[Grootte],MATCH(tblGem[[#This Row],[Plaats]],tblGemProv[Gemeentenaam],0))</f>
        <v>Middelgroot</v>
      </c>
      <c r="H3534" s="59" t="str">
        <f>INDEX(tblGemProv[Provincie],MATCH(tblGem[[#This Row],[Plaats]],tblGemProv[Gemeentenaam],0))</f>
        <v>Groningen</v>
      </c>
      <c r="I3534" s="68">
        <f>INDEX(tblGemProv[InwonerAantal],MATCH(tblGem[[#This Row],[Plaats]],tblGemProv[Gemeentenaam],0))</f>
        <v>62844</v>
      </c>
      <c r="J3534" s="107">
        <f>tblGem[[#This Row],[Aantal]]/INDEX($N$5:$N$16,MATCH(tblGem[[#This Row],[Prov]],$M$5:$M$16,0))*100000</f>
        <v>2.744693735065006</v>
      </c>
      <c r="K3534" s="69">
        <f>tblGem[[#This Row],[Aantal]]/tblGem[[#This Row],[Inwoners]]*100000</f>
        <v>25.459868881675259</v>
      </c>
    </row>
    <row r="3535" spans="2:11" x14ac:dyDescent="0.3">
      <c r="B3535" s="63">
        <v>43918</v>
      </c>
      <c r="C3535" s="66" t="s">
        <v>328</v>
      </c>
      <c r="D3535" s="65">
        <v>20.6</v>
      </c>
      <c r="E3535" s="66">
        <v>4</v>
      </c>
      <c r="F3535" s="79">
        <f>tblGem[[#This Row],[Aantal]]-SUMIFS(tblGem[Aantal],tblGem[Datum],tblGem[[#This Row],[Datum]]-1,tblGem[Plaats],tblGem[[#This Row],[Plaats]])</f>
        <v>1</v>
      </c>
      <c r="G3535" s="59" t="str">
        <f>INDEX(tblGemProv[Grootte],MATCH(tblGem[[#This Row],[Plaats]],tblGemProv[Gemeentenaam],0))</f>
        <v>Klein</v>
      </c>
      <c r="H3535" s="59" t="str">
        <f>INDEX(tblGemProv[Provincie],MATCH(tblGem[[#This Row],[Plaats]],tblGemProv[Gemeentenaam],0))</f>
        <v>Drenthe</v>
      </c>
      <c r="I3535" s="68">
        <f>INDEX(tblGemProv[InwonerAantal],MATCH(tblGem[[#This Row],[Plaats]],tblGemProv[Gemeentenaam],0))</f>
        <v>19152</v>
      </c>
      <c r="J3535" s="107">
        <f>tblGem[[#This Row],[Aantal]]/INDEX($N$5:$N$16,MATCH(tblGem[[#This Row],[Prov]],$M$5:$M$16,0))*100000</f>
        <v>0.8128429181060759</v>
      </c>
      <c r="K3535" s="69">
        <f>tblGem[[#This Row],[Aantal]]/tblGem[[#This Row],[Inwoners]]*100000</f>
        <v>20.885547201336674</v>
      </c>
    </row>
    <row r="3536" spans="2:11" x14ac:dyDescent="0.3">
      <c r="B3536" s="63">
        <v>43918</v>
      </c>
      <c r="C3536" s="66" t="s">
        <v>329</v>
      </c>
      <c r="D3536" s="65">
        <v>26.7</v>
      </c>
      <c r="E3536" s="66">
        <v>4</v>
      </c>
      <c r="F3536" s="79">
        <f>tblGem[[#This Row],[Aantal]]-SUMIFS(tblGem[Aantal],tblGem[Datum],tblGem[[#This Row],[Datum]]-1,tblGem[Plaats],tblGem[[#This Row],[Plaats]])</f>
        <v>2</v>
      </c>
      <c r="G3536" s="59" t="str">
        <f>INDEX(tblGemProv[Grootte],MATCH(tblGem[[#This Row],[Plaats]],tblGemProv[Gemeentenaam],0))</f>
        <v>Klein</v>
      </c>
      <c r="H3536" s="59" t="str">
        <f>INDEX(tblGemProv[Provincie],MATCH(tblGem[[#This Row],[Plaats]],tblGemProv[Gemeentenaam],0))</f>
        <v>Gelderland</v>
      </c>
      <c r="I3536" s="68">
        <f>INDEX(tblGemProv[InwonerAantal],MATCH(tblGem[[#This Row],[Plaats]],tblGemProv[Gemeentenaam],0))</f>
        <v>15015</v>
      </c>
      <c r="J3536" s="107">
        <f>tblGem[[#This Row],[Aantal]]/INDEX($N$5:$N$16,MATCH(tblGem[[#This Row],[Prov]],$M$5:$M$16,0))*100000</f>
        <v>0.19416504902910195</v>
      </c>
      <c r="K3536" s="69">
        <f>tblGem[[#This Row],[Aantal]]/tblGem[[#This Row],[Inwoners]]*100000</f>
        <v>26.64002664002664</v>
      </c>
    </row>
    <row r="3537" spans="2:11" x14ac:dyDescent="0.3">
      <c r="B3537" s="63">
        <v>43918</v>
      </c>
      <c r="C3537" s="66" t="s">
        <v>330</v>
      </c>
      <c r="D3537" s="65">
        <v>11.6</v>
      </c>
      <c r="E3537" s="66">
        <v>3</v>
      </c>
      <c r="F3537" s="79">
        <f>tblGem[[#This Row],[Aantal]]-SUMIFS(tblGem[Aantal],tblGem[Datum],tblGem[[#This Row],[Datum]]-1,tblGem[Plaats],tblGem[[#This Row],[Plaats]])</f>
        <v>0</v>
      </c>
      <c r="G3537" s="59" t="str">
        <f>INDEX(tblGemProv[Grootte],MATCH(tblGem[[#This Row],[Plaats]],tblGemProv[Gemeentenaam],0))</f>
        <v>Klein</v>
      </c>
      <c r="H3537" s="59" t="str">
        <f>INDEX(tblGemProv[Provincie],MATCH(tblGem[[#This Row],[Plaats]],tblGemProv[Gemeentenaam],0))</f>
        <v>Groningen</v>
      </c>
      <c r="I3537" s="68">
        <f>INDEX(tblGemProv[InwonerAantal],MATCH(tblGem[[#This Row],[Plaats]],tblGemProv[Gemeentenaam],0))</f>
        <v>24684</v>
      </c>
      <c r="J3537" s="107">
        <f>tblGem[[#This Row],[Aantal]]/INDEX($N$5:$N$16,MATCH(tblGem[[#This Row],[Prov]],$M$5:$M$16,0))*100000</f>
        <v>0.51463007532468874</v>
      </c>
      <c r="K3537" s="69">
        <f>tblGem[[#This Row],[Aantal]]/tblGem[[#This Row],[Inwoners]]*100000</f>
        <v>12.153621779290228</v>
      </c>
    </row>
    <row r="3538" spans="2:11" x14ac:dyDescent="0.3">
      <c r="B3538" s="63">
        <v>43918</v>
      </c>
      <c r="C3538" s="66" t="s">
        <v>331</v>
      </c>
      <c r="D3538" s="65">
        <v>40.799999999999997</v>
      </c>
      <c r="E3538" s="66">
        <v>45</v>
      </c>
      <c r="F3538" s="79">
        <f>tblGem[[#This Row],[Aantal]]-SUMIFS(tblGem[Aantal],tblGem[Datum],tblGem[[#This Row],[Datum]]-1,tblGem[Plaats],tblGem[[#This Row],[Plaats]])</f>
        <v>7</v>
      </c>
      <c r="G3538" s="59" t="str">
        <f>INDEX(tblGemProv[Grootte],MATCH(tblGem[[#This Row],[Plaats]],tblGemProv[Gemeentenaam],0))</f>
        <v>Groot</v>
      </c>
      <c r="H3538" s="59" t="str">
        <f>INDEX(tblGemProv[Provincie],MATCH(tblGem[[#This Row],[Plaats]],tblGemProv[Gemeentenaam],0))</f>
        <v>Zuid-Holland</v>
      </c>
      <c r="I3538" s="68">
        <f>INDEX(tblGemProv[InwonerAantal],MATCH(tblGem[[#This Row],[Plaats]],tblGemProv[Gemeentenaam],0))</f>
        <v>107492</v>
      </c>
      <c r="J3538" s="107">
        <f>tblGem[[#This Row],[Aantal]]/INDEX($N$5:$N$16,MATCH(tblGem[[#This Row],[Prov]],$M$5:$M$16,0))*100000</f>
        <v>1.23422590722461</v>
      </c>
      <c r="K3538" s="69">
        <f>tblGem[[#This Row],[Aantal]]/tblGem[[#This Row],[Inwoners]]*100000</f>
        <v>41.863580545528968</v>
      </c>
    </row>
    <row r="3539" spans="2:11" x14ac:dyDescent="0.3">
      <c r="B3539" s="63">
        <v>43918</v>
      </c>
      <c r="C3539" s="66" t="s">
        <v>332</v>
      </c>
      <c r="D3539" s="65">
        <v>7.7</v>
      </c>
      <c r="E3539" s="66">
        <v>2</v>
      </c>
      <c r="F3539" s="79">
        <f>tblGem[[#This Row],[Aantal]]-SUMIFS(tblGem[Aantal],tblGem[Datum],tblGem[[#This Row],[Datum]]-1,tblGem[Plaats],tblGem[[#This Row],[Plaats]])</f>
        <v>0</v>
      </c>
      <c r="G3539" s="59" t="str">
        <f>INDEX(tblGemProv[Grootte],MATCH(tblGem[[#This Row],[Plaats]],tblGemProv[Gemeentenaam],0))</f>
        <v>Klein</v>
      </c>
      <c r="H3539" s="59" t="str">
        <f>INDEX(tblGemProv[Provincie],MATCH(tblGem[[#This Row],[Plaats]],tblGemProv[Gemeentenaam],0))</f>
        <v>Friesland</v>
      </c>
      <c r="I3539" s="68">
        <f>INDEX(tblGemProv[InwonerAantal],MATCH(tblGem[[#This Row],[Plaats]],tblGemProv[Gemeentenaam],0))</f>
        <v>25720</v>
      </c>
      <c r="J3539" s="107">
        <f>tblGem[[#This Row],[Aantal]]/INDEX($N$5:$N$16,MATCH(tblGem[[#This Row],[Prov]],$M$5:$M$16,0))*100000</f>
        <v>0.30899102072093787</v>
      </c>
      <c r="K3539" s="69">
        <f>tblGem[[#This Row],[Aantal]]/tblGem[[#This Row],[Inwoners]]*100000</f>
        <v>7.776049766718506</v>
      </c>
    </row>
    <row r="3540" spans="2:11" x14ac:dyDescent="0.3">
      <c r="B3540" s="63">
        <v>43918</v>
      </c>
      <c r="C3540" s="66" t="s">
        <v>333</v>
      </c>
      <c r="D3540" s="65">
        <v>74.7</v>
      </c>
      <c r="E3540" s="66">
        <v>11</v>
      </c>
      <c r="F3540" s="79">
        <f>tblGem[[#This Row],[Aantal]]-SUMIFS(tblGem[Aantal],tblGem[Datum],tblGem[[#This Row],[Datum]]-1,tblGem[Plaats],tblGem[[#This Row],[Plaats]])</f>
        <v>2</v>
      </c>
      <c r="G3540" s="59" t="str">
        <f>INDEX(tblGemProv[Grootte],MATCH(tblGem[[#This Row],[Plaats]],tblGemProv[Gemeentenaam],0))</f>
        <v>Klein</v>
      </c>
      <c r="H3540" s="59" t="str">
        <f>INDEX(tblGemProv[Provincie],MATCH(tblGem[[#This Row],[Plaats]],tblGemProv[Gemeentenaam],0))</f>
        <v>Zuid-Holland</v>
      </c>
      <c r="I3540" s="68">
        <f>INDEX(tblGemProv[InwonerAantal],MATCH(tblGem[[#This Row],[Plaats]],tblGemProv[Gemeentenaam],0))</f>
        <v>14508</v>
      </c>
      <c r="J3540" s="107">
        <f>tblGem[[#This Row],[Aantal]]/INDEX($N$5:$N$16,MATCH(tblGem[[#This Row],[Prov]],$M$5:$M$16,0))*100000</f>
        <v>0.30169966621046018</v>
      </c>
      <c r="K3540" s="69">
        <f>tblGem[[#This Row],[Aantal]]/tblGem[[#This Row],[Inwoners]]*100000</f>
        <v>75.820237110559688</v>
      </c>
    </row>
    <row r="3541" spans="2:11" x14ac:dyDescent="0.3">
      <c r="B3541" s="63">
        <v>43918</v>
      </c>
      <c r="C3541" s="66" t="s">
        <v>334</v>
      </c>
      <c r="D3541" s="65">
        <v>28.6</v>
      </c>
      <c r="E3541" s="66">
        <v>7</v>
      </c>
      <c r="F3541" s="79">
        <f>tblGem[[#This Row],[Aantal]]-SUMIFS(tblGem[Aantal],tblGem[Datum],tblGem[[#This Row],[Datum]]-1,tblGem[Plaats],tblGem[[#This Row],[Plaats]])</f>
        <v>3</v>
      </c>
      <c r="G3541" s="59" t="str">
        <f>INDEX(tblGemProv[Grootte],MATCH(tblGem[[#This Row],[Plaats]],tblGemProv[Gemeentenaam],0))</f>
        <v>Klein</v>
      </c>
      <c r="H3541" s="59" t="str">
        <f>INDEX(tblGemProv[Provincie],MATCH(tblGem[[#This Row],[Plaats]],tblGemProv[Gemeentenaam],0))</f>
        <v>Overijssel</v>
      </c>
      <c r="I3541" s="68">
        <f>INDEX(tblGemProv[InwonerAantal],MATCH(tblGem[[#This Row],[Plaats]],tblGemProv[Gemeentenaam],0))</f>
        <v>24258</v>
      </c>
      <c r="J3541" s="107">
        <f>tblGem[[#This Row],[Aantal]]/INDEX($N$5:$N$16,MATCH(tblGem[[#This Row],[Prov]],$M$5:$M$16,0))*100000</f>
        <v>0.60790220764028857</v>
      </c>
      <c r="K3541" s="69">
        <f>tblGem[[#This Row],[Aantal]]/tblGem[[#This Row],[Inwoners]]*100000</f>
        <v>28.856459724626927</v>
      </c>
    </row>
    <row r="3542" spans="2:11" x14ac:dyDescent="0.3">
      <c r="B3542" s="63">
        <v>43918</v>
      </c>
      <c r="C3542" s="66" t="s">
        <v>335</v>
      </c>
      <c r="D3542" s="65">
        <v>85.1</v>
      </c>
      <c r="E3542" s="66">
        <v>35</v>
      </c>
      <c r="F3542" s="79">
        <f>tblGem[[#This Row],[Aantal]]-SUMIFS(tblGem[Aantal],tblGem[Datum],tblGem[[#This Row],[Datum]]-1,tblGem[Plaats],tblGem[[#This Row],[Plaats]])</f>
        <v>5</v>
      </c>
      <c r="G3542" s="59" t="str">
        <f>INDEX(tblGemProv[Grootte],MATCH(tblGem[[#This Row],[Plaats]],tblGemProv[Gemeentenaam],0))</f>
        <v>Klein</v>
      </c>
      <c r="H3542" s="59" t="str">
        <f>INDEX(tblGemProv[Provincie],MATCH(tblGem[[#This Row],[Plaats]],tblGemProv[Gemeentenaam],0))</f>
        <v>Gelderland</v>
      </c>
      <c r="I3542" s="68">
        <f>INDEX(tblGemProv[InwonerAantal],MATCH(tblGem[[#This Row],[Plaats]],tblGemProv[Gemeentenaam],0))</f>
        <v>40847</v>
      </c>
      <c r="J3542" s="107">
        <f>tblGem[[#This Row],[Aantal]]/INDEX($N$5:$N$16,MATCH(tblGem[[#This Row],[Prov]],$M$5:$M$16,0))*100000</f>
        <v>1.698944179004642</v>
      </c>
      <c r="K3542" s="69">
        <f>tblGem[[#This Row],[Aantal]]/tblGem[[#This Row],[Inwoners]]*100000</f>
        <v>85.685607266139499</v>
      </c>
    </row>
    <row r="3543" spans="2:11" x14ac:dyDescent="0.3">
      <c r="B3543" s="63">
        <v>43918</v>
      </c>
      <c r="C3543" s="66" t="s">
        <v>336</v>
      </c>
      <c r="D3543" s="65">
        <v>20.5</v>
      </c>
      <c r="E3543" s="66">
        <v>5</v>
      </c>
      <c r="F3543" s="79">
        <f>tblGem[[#This Row],[Aantal]]-SUMIFS(tblGem[Aantal],tblGem[Datum],tblGem[[#This Row],[Datum]]-1,tblGem[Plaats],tblGem[[#This Row],[Plaats]])</f>
        <v>1</v>
      </c>
      <c r="G3543" s="59" t="str">
        <f>INDEX(tblGemProv[Grootte],MATCH(tblGem[[#This Row],[Plaats]],tblGemProv[Gemeentenaam],0))</f>
        <v>Klein</v>
      </c>
      <c r="H3543" s="59" t="str">
        <f>INDEX(tblGemProv[Provincie],MATCH(tblGem[[#This Row],[Plaats]],tblGemProv[Gemeentenaam],0))</f>
        <v>Noord-Holland</v>
      </c>
      <c r="I3543" s="68">
        <f>INDEX(tblGemProv[InwonerAantal],MATCH(tblGem[[#This Row],[Plaats]],tblGemProv[Gemeentenaam],0))</f>
        <v>23659</v>
      </c>
      <c r="J3543" s="107">
        <f>tblGem[[#This Row],[Aantal]]/INDEX($N$5:$N$16,MATCH(tblGem[[#This Row],[Prov]],$M$5:$M$16,0))*100000</f>
        <v>0.17660468313234542</v>
      </c>
      <c r="K3543" s="69">
        <f>tblGem[[#This Row],[Aantal]]/tblGem[[#This Row],[Inwoners]]*100000</f>
        <v>21.133606661312818</v>
      </c>
    </row>
    <row r="3544" spans="2:11" x14ac:dyDescent="0.3">
      <c r="B3544" s="63">
        <v>43918</v>
      </c>
      <c r="C3544" s="66" t="s">
        <v>337</v>
      </c>
      <c r="D3544" s="65">
        <v>37.6</v>
      </c>
      <c r="E3544" s="66">
        <v>9</v>
      </c>
      <c r="F3544" s="79">
        <f>tblGem[[#This Row],[Aantal]]-SUMIFS(tblGem[Aantal],tblGem[Datum],tblGem[[#This Row],[Datum]]-1,tblGem[Plaats],tblGem[[#This Row],[Plaats]])</f>
        <v>2</v>
      </c>
      <c r="G3544" s="59" t="str">
        <f>INDEX(tblGemProv[Grootte],MATCH(tblGem[[#This Row],[Plaats]],tblGemProv[Gemeentenaam],0))</f>
        <v>Klein</v>
      </c>
      <c r="H3544" s="59" t="str">
        <f>INDEX(tblGemProv[Provincie],MATCH(tblGem[[#This Row],[Plaats]],tblGemProv[Gemeentenaam],0))</f>
        <v>Utrecht</v>
      </c>
      <c r="I3544" s="68">
        <f>INDEX(tblGemProv[InwonerAantal],MATCH(tblGem[[#This Row],[Plaats]],tblGemProv[Gemeentenaam],0))</f>
        <v>23678</v>
      </c>
      <c r="J3544" s="107">
        <f>tblGem[[#This Row],[Aantal]]/INDEX($N$5:$N$16,MATCH(tblGem[[#This Row],[Prov]],$M$5:$M$16,0))*100000</f>
        <v>0.6764282783096508</v>
      </c>
      <c r="K3544" s="69">
        <f>tblGem[[#This Row],[Aantal]]/tblGem[[#This Row],[Inwoners]]*100000</f>
        <v>38.00996705802855</v>
      </c>
    </row>
    <row r="3545" spans="2:11" x14ac:dyDescent="0.3">
      <c r="B3545" s="63">
        <v>43918</v>
      </c>
      <c r="C3545" s="66" t="s">
        <v>338</v>
      </c>
      <c r="D3545" s="65">
        <v>10.4</v>
      </c>
      <c r="E3545" s="66">
        <v>3</v>
      </c>
      <c r="F3545" s="79">
        <f>tblGem[[#This Row],[Aantal]]-SUMIFS(tblGem[Aantal],tblGem[Datum],tblGem[[#This Row],[Datum]]-1,tblGem[Plaats],tblGem[[#This Row],[Plaats]])</f>
        <v>0</v>
      </c>
      <c r="G3545" s="59" t="str">
        <f>INDEX(tblGemProv[Grootte],MATCH(tblGem[[#This Row],[Plaats]],tblGemProv[Gemeentenaam],0))</f>
        <v>Klein</v>
      </c>
      <c r="H3545" s="59" t="str">
        <f>INDEX(tblGemProv[Provincie],MATCH(tblGem[[#This Row],[Plaats]],tblGemProv[Gemeentenaam],0))</f>
        <v>Gelderland</v>
      </c>
      <c r="I3545" s="68">
        <f>INDEX(tblGemProv[InwonerAantal],MATCH(tblGem[[#This Row],[Plaats]],tblGemProv[Gemeentenaam],0))</f>
        <v>28987</v>
      </c>
      <c r="J3545" s="107">
        <f>tblGem[[#This Row],[Aantal]]/INDEX($N$5:$N$16,MATCH(tblGem[[#This Row],[Prov]],$M$5:$M$16,0))*100000</f>
        <v>0.14562378677182647</v>
      </c>
      <c r="K3545" s="69">
        <f>tblGem[[#This Row],[Aantal]]/tblGem[[#This Row],[Inwoners]]*100000</f>
        <v>10.349467002449375</v>
      </c>
    </row>
    <row r="3546" spans="2:11" x14ac:dyDescent="0.3">
      <c r="B3546" s="63">
        <v>43918</v>
      </c>
      <c r="C3546" s="66" t="s">
        <v>339</v>
      </c>
      <c r="D3546" s="65">
        <v>27.4</v>
      </c>
      <c r="E3546" s="66">
        <v>6</v>
      </c>
      <c r="F3546" s="79">
        <f>tblGem[[#This Row],[Aantal]]-SUMIFS(tblGem[Aantal],tblGem[Datum],tblGem[[#This Row],[Datum]]-1,tblGem[Plaats],tblGem[[#This Row],[Plaats]])</f>
        <v>1</v>
      </c>
      <c r="G3546" s="59" t="str">
        <f>INDEX(tblGemProv[Grootte],MATCH(tblGem[[#This Row],[Plaats]],tblGemProv[Gemeentenaam],0))</f>
        <v>Klein</v>
      </c>
      <c r="H3546" s="59" t="str">
        <f>INDEX(tblGemProv[Provincie],MATCH(tblGem[[#This Row],[Plaats]],tblGemProv[Gemeentenaam],0))</f>
        <v>Noord-Brabant</v>
      </c>
      <c r="I3546" s="68">
        <f>INDEX(tblGemProv[InwonerAantal],MATCH(tblGem[[#This Row],[Plaats]],tblGemProv[Gemeentenaam],0))</f>
        <v>21800</v>
      </c>
      <c r="J3546" s="107">
        <f>tblGem[[#This Row],[Aantal]]/INDEX($N$5:$N$16,MATCH(tblGem[[#This Row],[Prov]],$M$5:$M$16,0))*100000</f>
        <v>0.23731492402362706</v>
      </c>
      <c r="K3546" s="69">
        <f>tblGem[[#This Row],[Aantal]]/tblGem[[#This Row],[Inwoners]]*100000</f>
        <v>27.522935779816518</v>
      </c>
    </row>
    <row r="3547" spans="2:11" x14ac:dyDescent="0.3">
      <c r="B3547" s="63">
        <v>43918</v>
      </c>
      <c r="C3547" s="66" t="s">
        <v>340</v>
      </c>
      <c r="D3547" s="65">
        <v>65</v>
      </c>
      <c r="E3547" s="66">
        <v>34</v>
      </c>
      <c r="F3547" s="79">
        <f>tblGem[[#This Row],[Aantal]]-SUMIFS(tblGem[Aantal],tblGem[Datum],tblGem[[#This Row],[Datum]]-1,tblGem[Plaats],tblGem[[#This Row],[Plaats]])</f>
        <v>9</v>
      </c>
      <c r="G3547" s="59" t="str">
        <f>INDEX(tblGemProv[Grootte],MATCH(tblGem[[#This Row],[Plaats]],tblGemProv[Gemeentenaam],0))</f>
        <v>Middelgroot</v>
      </c>
      <c r="H3547" s="59" t="str">
        <f>INDEX(tblGemProv[Provincie],MATCH(tblGem[[#This Row],[Plaats]],tblGemProv[Gemeentenaam],0))</f>
        <v>Utrecht</v>
      </c>
      <c r="I3547" s="68">
        <f>INDEX(tblGemProv[InwonerAantal],MATCH(tblGem[[#This Row],[Plaats]],tblGemProv[Gemeentenaam],0))</f>
        <v>51758</v>
      </c>
      <c r="J3547" s="107">
        <f>tblGem[[#This Row],[Aantal]]/INDEX($N$5:$N$16,MATCH(tblGem[[#This Row],[Prov]],$M$5:$M$16,0))*100000</f>
        <v>2.5553957180586808</v>
      </c>
      <c r="K3547" s="69">
        <f>tblGem[[#This Row],[Aantal]]/tblGem[[#This Row],[Inwoners]]*100000</f>
        <v>65.690328065226637</v>
      </c>
    </row>
    <row r="3548" spans="2:11" x14ac:dyDescent="0.3">
      <c r="B3548" s="63">
        <v>43918</v>
      </c>
      <c r="C3548" s="66" t="s">
        <v>341</v>
      </c>
      <c r="D3548" s="65">
        <v>42.9</v>
      </c>
      <c r="E3548" s="66">
        <v>7</v>
      </c>
      <c r="F3548" s="79">
        <f>tblGem[[#This Row],[Aantal]]-SUMIFS(tblGem[Aantal],tblGem[Datum],tblGem[[#This Row],[Datum]]-1,tblGem[Plaats],tblGem[[#This Row],[Plaats]])</f>
        <v>1</v>
      </c>
      <c r="G3548" s="59" t="str">
        <f>INDEX(tblGemProv[Grootte],MATCH(tblGem[[#This Row],[Plaats]],tblGemProv[Gemeentenaam],0))</f>
        <v>Klein</v>
      </c>
      <c r="H3548" s="59" t="str">
        <f>INDEX(tblGemProv[Provincie],MATCH(tblGem[[#This Row],[Plaats]],tblGemProv[Gemeentenaam],0))</f>
        <v>Noord-Holland</v>
      </c>
      <c r="I3548" s="68">
        <f>INDEX(tblGemProv[InwonerAantal],MATCH(tblGem[[#This Row],[Plaats]],tblGemProv[Gemeentenaam],0))</f>
        <v>15995</v>
      </c>
      <c r="J3548" s="107">
        <f>tblGem[[#This Row],[Aantal]]/INDEX($N$5:$N$16,MATCH(tblGem[[#This Row],[Prov]],$M$5:$M$16,0))*100000</f>
        <v>0.24724655638528362</v>
      </c>
      <c r="K3548" s="69">
        <f>tblGem[[#This Row],[Aantal]]/tblGem[[#This Row],[Inwoners]]*100000</f>
        <v>43.763676148796499</v>
      </c>
    </row>
    <row r="3549" spans="2:11" x14ac:dyDescent="0.3">
      <c r="B3549" s="63">
        <v>43918</v>
      </c>
      <c r="C3549" s="66" t="s">
        <v>342</v>
      </c>
      <c r="D3549" s="65">
        <v>44.9</v>
      </c>
      <c r="E3549" s="66">
        <v>6</v>
      </c>
      <c r="F3549" s="79">
        <f>tblGem[[#This Row],[Aantal]]-SUMIFS(tblGem[Aantal],tblGem[Datum],tblGem[[#This Row],[Datum]]-1,tblGem[Plaats],tblGem[[#This Row],[Plaats]])</f>
        <v>0</v>
      </c>
      <c r="G3549" s="59" t="str">
        <f>INDEX(tblGemProv[Grootte],MATCH(tblGem[[#This Row],[Plaats]],tblGemProv[Gemeentenaam],0))</f>
        <v>Klein</v>
      </c>
      <c r="H3549" s="59" t="str">
        <f>INDEX(tblGemProv[Provincie],MATCH(tblGem[[#This Row],[Plaats]],tblGemProv[Gemeentenaam],0))</f>
        <v>Utrecht</v>
      </c>
      <c r="I3549" s="68">
        <f>INDEX(tblGemProv[InwonerAantal],MATCH(tblGem[[#This Row],[Plaats]],tblGemProv[Gemeentenaam],0))</f>
        <v>13021</v>
      </c>
      <c r="J3549" s="107">
        <f>tblGem[[#This Row],[Aantal]]/INDEX($N$5:$N$16,MATCH(tblGem[[#This Row],[Prov]],$M$5:$M$16,0))*100000</f>
        <v>0.45095218553976724</v>
      </c>
      <c r="K3549" s="69">
        <f>tblGem[[#This Row],[Aantal]]/tblGem[[#This Row],[Inwoners]]*100000</f>
        <v>46.079410183549655</v>
      </c>
    </row>
    <row r="3550" spans="2:11" x14ac:dyDescent="0.3">
      <c r="B3550" s="63">
        <v>43918</v>
      </c>
      <c r="C3550" s="66" t="s">
        <v>343</v>
      </c>
      <c r="D3550" s="65">
        <v>31.9</v>
      </c>
      <c r="E3550" s="66">
        <v>50</v>
      </c>
      <c r="F3550" s="79">
        <f>tblGem[[#This Row],[Aantal]]-SUMIFS(tblGem[Aantal],tblGem[Datum],tblGem[[#This Row],[Datum]]-1,tblGem[Plaats],tblGem[[#This Row],[Plaats]])</f>
        <v>4</v>
      </c>
      <c r="G3550" s="59" t="str">
        <f>INDEX(tblGemProv[Grootte],MATCH(tblGem[[#This Row],[Plaats]],tblGemProv[Gemeentenaam],0))</f>
        <v>Groot</v>
      </c>
      <c r="H3550" s="59" t="str">
        <f>INDEX(tblGemProv[Provincie],MATCH(tblGem[[#This Row],[Plaats]],tblGemProv[Gemeentenaam],0))</f>
        <v>Noord-Holland</v>
      </c>
      <c r="I3550" s="68">
        <f>INDEX(tblGemProv[InwonerAantal],MATCH(tblGem[[#This Row],[Plaats]],tblGemProv[Gemeentenaam],0))</f>
        <v>154865</v>
      </c>
      <c r="J3550" s="107">
        <f>tblGem[[#This Row],[Aantal]]/INDEX($N$5:$N$16,MATCH(tblGem[[#This Row],[Prov]],$M$5:$M$16,0))*100000</f>
        <v>1.7660468313234543</v>
      </c>
      <c r="K3550" s="69">
        <f>tblGem[[#This Row],[Aantal]]/tblGem[[#This Row],[Inwoners]]*100000</f>
        <v>32.286184741549086</v>
      </c>
    </row>
    <row r="3551" spans="2:11" x14ac:dyDescent="0.3">
      <c r="B3551" s="63">
        <v>43918</v>
      </c>
      <c r="C3551" s="66" t="s">
        <v>344</v>
      </c>
      <c r="D3551" s="65">
        <v>45</v>
      </c>
      <c r="E3551" s="66">
        <v>13</v>
      </c>
      <c r="F3551" s="79">
        <f>tblGem[[#This Row],[Aantal]]-SUMIFS(tblGem[Aantal],tblGem[Datum],tblGem[[#This Row],[Datum]]-1,tblGem[Plaats],tblGem[[#This Row],[Plaats]])</f>
        <v>4</v>
      </c>
      <c r="G3551" s="59" t="str">
        <f>INDEX(tblGemProv[Grootte],MATCH(tblGem[[#This Row],[Plaats]],tblGemProv[Gemeentenaam],0))</f>
        <v>Klein</v>
      </c>
      <c r="H3551" s="59" t="str">
        <f>INDEX(tblGemProv[Provincie],MATCH(tblGem[[#This Row],[Plaats]],tblGemProv[Gemeentenaam],0))</f>
        <v>Gelderland</v>
      </c>
      <c r="I3551" s="68">
        <f>INDEX(tblGemProv[InwonerAantal],MATCH(tblGem[[#This Row],[Plaats]],tblGemProv[Gemeentenaam],0))</f>
        <v>28014</v>
      </c>
      <c r="J3551" s="107">
        <f>tblGem[[#This Row],[Aantal]]/INDEX($N$5:$N$16,MATCH(tblGem[[#This Row],[Prov]],$M$5:$M$16,0))*100000</f>
        <v>0.63103640934458127</v>
      </c>
      <c r="K3551" s="69">
        <f>tblGem[[#This Row],[Aantal]]/tblGem[[#This Row],[Inwoners]]*100000</f>
        <v>46.405368744199329</v>
      </c>
    </row>
    <row r="3552" spans="2:11" x14ac:dyDescent="0.3">
      <c r="B3552" s="63">
        <v>43918</v>
      </c>
      <c r="C3552" s="66" t="s">
        <v>345</v>
      </c>
      <c r="D3552" s="65">
        <v>40.9</v>
      </c>
      <c r="E3552" s="66">
        <v>7</v>
      </c>
      <c r="F3552" s="79">
        <f>tblGem[[#This Row],[Aantal]]-SUMIFS(tblGem[Aantal],tblGem[Datum],tblGem[[#This Row],[Datum]]-1,tblGem[Plaats],tblGem[[#This Row],[Plaats]])</f>
        <v>1</v>
      </c>
      <c r="G3552" s="59" t="str">
        <f>INDEX(tblGemProv[Grootte],MATCH(tblGem[[#This Row],[Plaats]],tblGemProv[Gemeentenaam],0))</f>
        <v>Klein</v>
      </c>
      <c r="H3552" s="59" t="str">
        <f>INDEX(tblGemProv[Provincie],MATCH(tblGem[[#This Row],[Plaats]],tblGemProv[Gemeentenaam],0))</f>
        <v>Noord-Holland</v>
      </c>
      <c r="I3552" s="68">
        <f>INDEX(tblGemProv[InwonerAantal],MATCH(tblGem[[#This Row],[Plaats]],tblGemProv[Gemeentenaam],0))</f>
        <v>16970</v>
      </c>
      <c r="J3552" s="107">
        <f>tblGem[[#This Row],[Aantal]]/INDEX($N$5:$N$16,MATCH(tblGem[[#This Row],[Prov]],$M$5:$M$16,0))*100000</f>
        <v>0.24724655638528362</v>
      </c>
      <c r="K3552" s="69">
        <f>tblGem[[#This Row],[Aantal]]/tblGem[[#This Row],[Inwoners]]*100000</f>
        <v>41.249263406010606</v>
      </c>
    </row>
    <row r="3553" spans="2:11" x14ac:dyDescent="0.3">
      <c r="B3553" s="63">
        <v>43918</v>
      </c>
      <c r="C3553" s="66" t="s">
        <v>346</v>
      </c>
      <c r="D3553" s="65">
        <v>30.9</v>
      </c>
      <c r="E3553" s="66">
        <v>7</v>
      </c>
      <c r="F3553" s="79">
        <f>tblGem[[#This Row],[Aantal]]-SUMIFS(tblGem[Aantal],tblGem[Datum],tblGem[[#This Row],[Datum]]-1,tblGem[Plaats],tblGem[[#This Row],[Plaats]])</f>
        <v>0</v>
      </c>
      <c r="G3553" s="59" t="str">
        <f>INDEX(tblGemProv[Grootte],MATCH(tblGem[[#This Row],[Plaats]],tblGemProv[Gemeentenaam],0))</f>
        <v>Klein</v>
      </c>
      <c r="H3553" s="59" t="str">
        <f>INDEX(tblGemProv[Provincie],MATCH(tblGem[[#This Row],[Plaats]],tblGemProv[Gemeentenaam],0))</f>
        <v>Flevoland</v>
      </c>
      <c r="I3553" s="68">
        <f>INDEX(tblGemProv[InwonerAantal],MATCH(tblGem[[#This Row],[Plaats]],tblGemProv[Gemeentenaam],0))</f>
        <v>22407</v>
      </c>
      <c r="J3553" s="107">
        <f>tblGem[[#This Row],[Aantal]]/INDEX($N$5:$N$16,MATCH(tblGem[[#This Row],[Prov]],$M$5:$M$16,0))*100000</f>
        <v>1.7003910899506889</v>
      </c>
      <c r="K3553" s="69">
        <f>tblGem[[#This Row],[Aantal]]/tblGem[[#This Row],[Inwoners]]*100000</f>
        <v>31.240237425804434</v>
      </c>
    </row>
    <row r="3554" spans="2:11" x14ac:dyDescent="0.3">
      <c r="B3554" s="63">
        <v>43918</v>
      </c>
      <c r="C3554" s="66" t="s">
        <v>347</v>
      </c>
      <c r="D3554" s="65">
        <v>61.6</v>
      </c>
      <c r="E3554" s="66">
        <v>40</v>
      </c>
      <c r="F3554" s="79">
        <f>tblGem[[#This Row],[Aantal]]-SUMIFS(tblGem[Aantal],tblGem[Datum],tblGem[[#This Row],[Datum]]-1,tblGem[Plaats],tblGem[[#This Row],[Plaats]])</f>
        <v>6</v>
      </c>
      <c r="G3554" s="59" t="str">
        <f>INDEX(tblGemProv[Grootte],MATCH(tblGem[[#This Row],[Plaats]],tblGemProv[Gemeentenaam],0))</f>
        <v>Middelgroot</v>
      </c>
      <c r="H3554" s="59" t="str">
        <f>INDEX(tblGemProv[Provincie],MATCH(tblGem[[#This Row],[Plaats]],tblGemProv[Gemeentenaam],0))</f>
        <v>Utrecht</v>
      </c>
      <c r="I3554" s="68">
        <f>INDEX(tblGemProv[InwonerAantal],MATCH(tblGem[[#This Row],[Plaats]],tblGemProv[Gemeentenaam],0))</f>
        <v>63322</v>
      </c>
      <c r="J3554" s="107">
        <f>tblGem[[#This Row],[Aantal]]/INDEX($N$5:$N$16,MATCH(tblGem[[#This Row],[Prov]],$M$5:$M$16,0))*100000</f>
        <v>3.0063479035984479</v>
      </c>
      <c r="K3554" s="69">
        <f>tblGem[[#This Row],[Aantal]]/tblGem[[#This Row],[Inwoners]]*100000</f>
        <v>63.16919869871451</v>
      </c>
    </row>
    <row r="3555" spans="2:11" x14ac:dyDescent="0.3">
      <c r="B3555" s="63">
        <v>43918</v>
      </c>
      <c r="C3555" s="66" t="s">
        <v>348</v>
      </c>
      <c r="D3555" s="65">
        <v>34.299999999999997</v>
      </c>
      <c r="E3555" s="66">
        <v>15</v>
      </c>
      <c r="F3555" s="79">
        <f>tblGem[[#This Row],[Aantal]]-SUMIFS(tblGem[Aantal],tblGem[Datum],tblGem[[#This Row],[Datum]]-1,tblGem[Plaats],tblGem[[#This Row],[Plaats]])</f>
        <v>3</v>
      </c>
      <c r="G3555" s="59" t="str">
        <f>INDEX(tblGemProv[Grootte],MATCH(tblGem[[#This Row],[Plaats]],tblGemProv[Gemeentenaam],0))</f>
        <v>Klein</v>
      </c>
      <c r="H3555" s="59" t="str">
        <f>INDEX(tblGemProv[Provincie],MATCH(tblGem[[#This Row],[Plaats]],tblGemProv[Gemeentenaam],0))</f>
        <v>Gelderland</v>
      </c>
      <c r="I3555" s="68">
        <f>INDEX(tblGemProv[InwonerAantal],MATCH(tblGem[[#This Row],[Plaats]],tblGemProv[Gemeentenaam],0))</f>
        <v>43402</v>
      </c>
      <c r="J3555" s="107">
        <f>tblGem[[#This Row],[Aantal]]/INDEX($N$5:$N$16,MATCH(tblGem[[#This Row],[Prov]],$M$5:$M$16,0))*100000</f>
        <v>0.72811893385913229</v>
      </c>
      <c r="K3555" s="69">
        <f>tblGem[[#This Row],[Aantal]]/tblGem[[#This Row],[Inwoners]]*100000</f>
        <v>34.56061932629833</v>
      </c>
    </row>
    <row r="3556" spans="2:11" x14ac:dyDescent="0.3">
      <c r="B3556" s="63">
        <v>43918</v>
      </c>
      <c r="C3556" s="66" t="s">
        <v>349</v>
      </c>
      <c r="D3556" s="65">
        <v>16.8</v>
      </c>
      <c r="E3556" s="66">
        <v>21</v>
      </c>
      <c r="F3556" s="79">
        <f>tblGem[[#This Row],[Aantal]]-SUMIFS(tblGem[Aantal],tblGem[Datum],tblGem[[#This Row],[Datum]]-1,tblGem[Plaats],tblGem[[#This Row],[Plaats]])</f>
        <v>4</v>
      </c>
      <c r="G3556" s="59" t="str">
        <f>INDEX(tblGemProv[Grootte],MATCH(tblGem[[#This Row],[Plaats]],tblGemProv[Gemeentenaam],0))</f>
        <v>Groot</v>
      </c>
      <c r="H3556" s="59" t="str">
        <f>INDEX(tblGemProv[Provincie],MATCH(tblGem[[#This Row],[Plaats]],tblGemProv[Gemeentenaam],0))</f>
        <v>Zuid-Holland</v>
      </c>
      <c r="I3556" s="68">
        <f>INDEX(tblGemProv[InwonerAantal],MATCH(tblGem[[#This Row],[Plaats]],tblGemProv[Gemeentenaam],0))</f>
        <v>124695</v>
      </c>
      <c r="J3556" s="107">
        <f>tblGem[[#This Row],[Aantal]]/INDEX($N$5:$N$16,MATCH(tblGem[[#This Row],[Prov]],$M$5:$M$16,0))*100000</f>
        <v>0.57597209003815131</v>
      </c>
      <c r="K3556" s="69">
        <f>tblGem[[#This Row],[Aantal]]/tblGem[[#This Row],[Inwoners]]*100000</f>
        <v>16.84109226512691</v>
      </c>
    </row>
    <row r="3557" spans="2:11" x14ac:dyDescent="0.3">
      <c r="B3557" s="63">
        <v>43918</v>
      </c>
      <c r="C3557" s="66" t="s">
        <v>350</v>
      </c>
      <c r="D3557" s="65">
        <v>23.2</v>
      </c>
      <c r="E3557" s="66">
        <v>2</v>
      </c>
      <c r="F3557" s="79">
        <f>tblGem[[#This Row],[Aantal]]-SUMIFS(tblGem[Aantal],tblGem[Datum],tblGem[[#This Row],[Datum]]-1,tblGem[Plaats],tblGem[[#This Row],[Plaats]])</f>
        <v>0</v>
      </c>
      <c r="G3557" s="59" t="str">
        <f>INDEX(tblGemProv[Grootte],MATCH(tblGem[[#This Row],[Plaats]],tblGemProv[Gemeentenaam],0))</f>
        <v>Klein</v>
      </c>
      <c r="H3557" s="59" t="str">
        <f>INDEX(tblGemProv[Provincie],MATCH(tblGem[[#This Row],[Plaats]],tblGemProv[Gemeentenaam],0))</f>
        <v>Zuid-Holland</v>
      </c>
      <c r="I3557" s="68">
        <f>INDEX(tblGemProv[InwonerAantal],MATCH(tblGem[[#This Row],[Plaats]],tblGemProv[Gemeentenaam],0))</f>
        <v>8430</v>
      </c>
      <c r="J3557" s="107">
        <f>tblGem[[#This Row],[Aantal]]/INDEX($N$5:$N$16,MATCH(tblGem[[#This Row],[Prov]],$M$5:$M$16,0))*100000</f>
        <v>5.4854484765538218E-2</v>
      </c>
      <c r="K3557" s="69">
        <f>tblGem[[#This Row],[Aantal]]/tblGem[[#This Row],[Inwoners]]*100000</f>
        <v>23.724792408066428</v>
      </c>
    </row>
    <row r="3558" spans="2:11" x14ac:dyDescent="0.3">
      <c r="B3558" s="63">
        <v>43918</v>
      </c>
      <c r="C3558" s="66" t="s">
        <v>351</v>
      </c>
      <c r="D3558" s="65">
        <v>34.200000000000003</v>
      </c>
      <c r="E3558" s="66">
        <v>15</v>
      </c>
      <c r="F3558" s="79">
        <f>tblGem[[#This Row],[Aantal]]-SUMIFS(tblGem[Aantal],tblGem[Datum],tblGem[[#This Row],[Datum]]-1,tblGem[Plaats],tblGem[[#This Row],[Plaats]])</f>
        <v>4</v>
      </c>
      <c r="G3558" s="59" t="str">
        <f>INDEX(tblGemProv[Grootte],MATCH(tblGem[[#This Row],[Plaats]],tblGemProv[Gemeentenaam],0))</f>
        <v>Klein</v>
      </c>
      <c r="H3558" s="59" t="str">
        <f>INDEX(tblGemProv[Provincie],MATCH(tblGem[[#This Row],[Plaats]],tblGemProv[Gemeentenaam],0))</f>
        <v>Zuid-Holland</v>
      </c>
      <c r="I3558" s="68">
        <f>INDEX(tblGemProv[InwonerAantal],MATCH(tblGem[[#This Row],[Plaats]],tblGemProv[Gemeentenaam],0))</f>
        <v>41882</v>
      </c>
      <c r="J3558" s="107">
        <f>tblGem[[#This Row],[Aantal]]/INDEX($N$5:$N$16,MATCH(tblGem[[#This Row],[Prov]],$M$5:$M$16,0))*100000</f>
        <v>0.41140863574153658</v>
      </c>
      <c r="K3558" s="69">
        <f>tblGem[[#This Row],[Aantal]]/tblGem[[#This Row],[Inwoners]]*100000</f>
        <v>35.814908552600166</v>
      </c>
    </row>
    <row r="3559" spans="2:11" x14ac:dyDescent="0.3">
      <c r="B3559" s="63">
        <v>43918</v>
      </c>
      <c r="C3559" s="66" t="s">
        <v>352</v>
      </c>
      <c r="D3559" s="65">
        <v>105.4</v>
      </c>
      <c r="E3559" s="66">
        <v>23</v>
      </c>
      <c r="F3559" s="79">
        <f>tblGem[[#This Row],[Aantal]]-SUMIFS(tblGem[Aantal],tblGem[Datum],tblGem[[#This Row],[Datum]]-1,tblGem[Plaats],tblGem[[#This Row],[Plaats]])</f>
        <v>6</v>
      </c>
      <c r="G3559" s="59" t="str">
        <f>INDEX(tblGemProv[Grootte],MATCH(tblGem[[#This Row],[Plaats]],tblGemProv[Gemeentenaam],0))</f>
        <v>Klein</v>
      </c>
      <c r="H3559" s="59" t="str">
        <f>INDEX(tblGemProv[Provincie],MATCH(tblGem[[#This Row],[Plaats]],tblGemProv[Gemeentenaam],0))</f>
        <v>Noord-Brabant</v>
      </c>
      <c r="I3559" s="68">
        <f>INDEX(tblGemProv[InwonerAantal],MATCH(tblGem[[#This Row],[Plaats]],tblGemProv[Gemeentenaam],0))</f>
        <v>21525</v>
      </c>
      <c r="J3559" s="107">
        <f>tblGem[[#This Row],[Aantal]]/INDEX($N$5:$N$16,MATCH(tblGem[[#This Row],[Prov]],$M$5:$M$16,0))*100000</f>
        <v>0.9097072087572371</v>
      </c>
      <c r="K3559" s="69">
        <f>tblGem[[#This Row],[Aantal]]/tblGem[[#This Row],[Inwoners]]*100000</f>
        <v>106.85249709639953</v>
      </c>
    </row>
    <row r="3560" spans="2:11" x14ac:dyDescent="0.3">
      <c r="B3560" s="63">
        <v>43918</v>
      </c>
      <c r="C3560" s="66" t="s">
        <v>353</v>
      </c>
      <c r="D3560" s="65">
        <v>22.9</v>
      </c>
      <c r="E3560" s="66">
        <v>11</v>
      </c>
      <c r="F3560" s="79">
        <f>tblGem[[#This Row],[Aantal]]-SUMIFS(tblGem[Aantal],tblGem[Datum],tblGem[[#This Row],[Datum]]-1,tblGem[Plaats],tblGem[[#This Row],[Plaats]])</f>
        <v>1</v>
      </c>
      <c r="G3560" s="59" t="str">
        <f>INDEX(tblGemProv[Grootte],MATCH(tblGem[[#This Row],[Plaats]],tblGemProv[Gemeentenaam],0))</f>
        <v>Klein</v>
      </c>
      <c r="H3560" s="59" t="str">
        <f>INDEX(tblGemProv[Provincie],MATCH(tblGem[[#This Row],[Plaats]],tblGemProv[Gemeentenaam],0))</f>
        <v>Gelderland</v>
      </c>
      <c r="I3560" s="68">
        <f>INDEX(tblGemProv[InwonerAantal],MATCH(tblGem[[#This Row],[Plaats]],tblGemProv[Gemeentenaam],0))</f>
        <v>47537</v>
      </c>
      <c r="J3560" s="107">
        <f>tblGem[[#This Row],[Aantal]]/INDEX($N$5:$N$16,MATCH(tblGem[[#This Row],[Prov]],$M$5:$M$16,0))*100000</f>
        <v>0.53395388483003037</v>
      </c>
      <c r="K3560" s="69">
        <f>tblGem[[#This Row],[Aantal]]/tblGem[[#This Row],[Inwoners]]*100000</f>
        <v>23.139869996003114</v>
      </c>
    </row>
    <row r="3561" spans="2:11" x14ac:dyDescent="0.3">
      <c r="B3561" s="63">
        <v>43918</v>
      </c>
      <c r="C3561" s="66" t="s">
        <v>354</v>
      </c>
      <c r="D3561" s="65">
        <v>167.5</v>
      </c>
      <c r="E3561" s="66">
        <v>38</v>
      </c>
      <c r="F3561" s="79">
        <f>tblGem[[#This Row],[Aantal]]-SUMIFS(tblGem[Aantal],tblGem[Datum],tblGem[[#This Row],[Datum]]-1,tblGem[Plaats],tblGem[[#This Row],[Plaats]])</f>
        <v>2</v>
      </c>
      <c r="G3561" s="59" t="str">
        <f>INDEX(tblGemProv[Grootte],MATCH(tblGem[[#This Row],[Plaats]],tblGemProv[Gemeentenaam],0))</f>
        <v>Klein</v>
      </c>
      <c r="H3561" s="59" t="str">
        <f>INDEX(tblGemProv[Provincie],MATCH(tblGem[[#This Row],[Plaats]],tblGemProv[Gemeentenaam],0))</f>
        <v>Overijssel</v>
      </c>
      <c r="I3561" s="68">
        <f>INDEX(tblGemProv[InwonerAantal],MATCH(tblGem[[#This Row],[Plaats]],tblGemProv[Gemeentenaam],0))</f>
        <v>22468</v>
      </c>
      <c r="J3561" s="107">
        <f>tblGem[[#This Row],[Aantal]]/INDEX($N$5:$N$16,MATCH(tblGem[[#This Row],[Prov]],$M$5:$M$16,0))*100000</f>
        <v>3.3000405557615671</v>
      </c>
      <c r="K3561" s="69">
        <f>tblGem[[#This Row],[Aantal]]/tblGem[[#This Row],[Inwoners]]*100000</f>
        <v>169.12942852056256</v>
      </c>
    </row>
    <row r="3562" spans="2:11" x14ac:dyDescent="0.3">
      <c r="B3562" s="63">
        <v>43918</v>
      </c>
      <c r="C3562" s="66" t="s">
        <v>355</v>
      </c>
      <c r="D3562" s="65">
        <v>29.1</v>
      </c>
      <c r="E3562" s="66">
        <v>13</v>
      </c>
      <c r="F3562" s="79">
        <f>tblGem[[#This Row],[Aantal]]-SUMIFS(tblGem[Aantal],tblGem[Datum],tblGem[[#This Row],[Datum]]-1,tblGem[Plaats],tblGem[[#This Row],[Plaats]])</f>
        <v>0</v>
      </c>
      <c r="G3562" s="59" t="str">
        <f>INDEX(tblGemProv[Grootte],MATCH(tblGem[[#This Row],[Plaats]],tblGemProv[Gemeentenaam],0))</f>
        <v>Klein</v>
      </c>
      <c r="H3562" s="59" t="str">
        <f>INDEX(tblGemProv[Provincie],MATCH(tblGem[[#This Row],[Plaats]],tblGemProv[Gemeentenaam],0))</f>
        <v>Zuid-Holland</v>
      </c>
      <c r="I3562" s="68">
        <f>INDEX(tblGemProv[InwonerAantal],MATCH(tblGem[[#This Row],[Plaats]],tblGemProv[Gemeentenaam],0))</f>
        <v>44586</v>
      </c>
      <c r="J3562" s="107">
        <f>tblGem[[#This Row],[Aantal]]/INDEX($N$5:$N$16,MATCH(tblGem[[#This Row],[Prov]],$M$5:$M$16,0))*100000</f>
        <v>0.35655415097599841</v>
      </c>
      <c r="K3562" s="69">
        <f>tblGem[[#This Row],[Aantal]]/tblGem[[#This Row],[Inwoners]]*100000</f>
        <v>29.157134526532992</v>
      </c>
    </row>
    <row r="3563" spans="2:11" x14ac:dyDescent="0.3">
      <c r="B3563" s="63">
        <v>43918</v>
      </c>
      <c r="C3563" s="66" t="s">
        <v>356</v>
      </c>
      <c r="D3563" s="65">
        <v>52.8</v>
      </c>
      <c r="E3563" s="66">
        <v>68</v>
      </c>
      <c r="F3563" s="79">
        <f>tblGem[[#This Row],[Aantal]]-SUMIFS(tblGem[Aantal],tblGem[Datum],tblGem[[#This Row],[Datum]]-1,tblGem[Plaats],tblGem[[#This Row],[Plaats]])</f>
        <v>5</v>
      </c>
      <c r="G3563" s="59" t="str">
        <f>INDEX(tblGemProv[Grootte],MATCH(tblGem[[#This Row],[Plaats]],tblGemProv[Gemeentenaam],0))</f>
        <v>Groot</v>
      </c>
      <c r="H3563" s="59" t="str">
        <f>INDEX(tblGemProv[Provincie],MATCH(tblGem[[#This Row],[Plaats]],tblGemProv[Gemeentenaam],0))</f>
        <v>Overijssel</v>
      </c>
      <c r="I3563" s="68">
        <f>INDEX(tblGemProv[InwonerAantal],MATCH(tblGem[[#This Row],[Plaats]],tblGemProv[Gemeentenaam],0))</f>
        <v>126116</v>
      </c>
      <c r="J3563" s="107">
        <f>tblGem[[#This Row],[Aantal]]/INDEX($N$5:$N$16,MATCH(tblGem[[#This Row],[Prov]],$M$5:$M$16,0))*100000</f>
        <v>5.9053357313628041</v>
      </c>
      <c r="K3563" s="69">
        <f>tblGem[[#This Row],[Aantal]]/tblGem[[#This Row],[Inwoners]]*100000</f>
        <v>53.91861460877287</v>
      </c>
    </row>
    <row r="3564" spans="2:11" x14ac:dyDescent="0.3">
      <c r="B3564" s="63">
        <v>43918</v>
      </c>
      <c r="C3564" s="64" t="s">
        <v>359</v>
      </c>
      <c r="D3564" s="65"/>
      <c r="E3564" s="66">
        <v>279</v>
      </c>
      <c r="F3564" s="79">
        <f>tblGem[[#This Row],[Aantal]]-SUMIFS(tblGem[Aantal],tblGem[Datum],tblGem[[#This Row],[Datum]]-1,tblGem[Plaats],tblGem[[#This Row],[Plaats]])</f>
        <v>14</v>
      </c>
      <c r="G3564" s="59" t="e">
        <f>INDEX(tblGemProv[Grootte],MATCH(tblGem[[#This Row],[Plaats]],tblGemProv[Gemeentenaam],0))</f>
        <v>#N/A</v>
      </c>
      <c r="H3564" s="59" t="e">
        <f>INDEX(tblGemProv[Provincie],MATCH(tblGem[[#This Row],[Plaats]],tblGemProv[Gemeentenaam],0))</f>
        <v>#N/A</v>
      </c>
      <c r="I3564" s="68" t="e">
        <f>INDEX(tblGemProv[InwonerAantal],MATCH(tblGem[[#This Row],[Plaats]],tblGemProv[Gemeentenaam],0))</f>
        <v>#N/A</v>
      </c>
      <c r="J3564" s="107" t="e">
        <f>tblGem[[#This Row],[Aantal]]/INDEX($N$5:$N$16,MATCH(tblGem[[#This Row],[Prov]],$M$5:$M$16,0))*100000</f>
        <v>#N/A</v>
      </c>
      <c r="K3564" s="69" t="e">
        <f>tblGem[[#This Row],[Aantal]]/tblGem[[#This Row],[Inwoners]]*100000</f>
        <v>#N/A</v>
      </c>
    </row>
    <row r="3565" spans="2:11" x14ac:dyDescent="0.3">
      <c r="B3565" s="63">
        <v>43919</v>
      </c>
      <c r="C3565" s="78" t="s">
        <v>3</v>
      </c>
      <c r="D3565" s="65">
        <v>84.5</v>
      </c>
      <c r="E3565" s="66">
        <v>131</v>
      </c>
      <c r="F3565" s="79">
        <f>tblGem[[#This Row],[Aantal]]-SUMIFS(tblGem[Aantal],tblGem[Datum],tblGem[[#This Row],[Datum]]-1,tblGem[Plaats],tblGem[[#This Row],[Plaats]])</f>
        <v>14</v>
      </c>
      <c r="G3565" s="59" t="str">
        <f>INDEX(tblGemProv[Grootte],MATCH(tblGem[[#This Row],[Plaats]],tblGemProv[Gemeentenaam],0))</f>
        <v>Groot</v>
      </c>
      <c r="H3565" s="59" t="str">
        <f>INDEX(tblGemProv[Provincie],MATCH(tblGem[[#This Row],[Plaats]],tblGemProv[Gemeentenaam],0))</f>
        <v>Noord-Brabant</v>
      </c>
      <c r="I3565" s="68">
        <f>INDEX(tblGemProv[InwonerAantal],MATCH(tblGem[[#This Row],[Plaats]],tblGemProv[Gemeentenaam],0))</f>
        <v>153434</v>
      </c>
      <c r="J3565" s="107">
        <f>tblGem[[#This Row],[Aantal]]/INDEX($N$5:$N$16,MATCH(tblGem[[#This Row],[Prov]],$M$5:$M$16,0))*100000</f>
        <v>5.1813758411825246</v>
      </c>
      <c r="K3565" s="69">
        <f>tblGem[[#This Row],[Aantal]]/tblGem[[#This Row],[Inwoners]]*100000</f>
        <v>85.378729616642985</v>
      </c>
    </row>
    <row r="3566" spans="2:11" x14ac:dyDescent="0.3">
      <c r="B3566" s="63">
        <v>43919</v>
      </c>
      <c r="C3566" s="78" t="s">
        <v>4</v>
      </c>
      <c r="D3566" s="65">
        <v>15.7</v>
      </c>
      <c r="E3566" s="66">
        <v>4</v>
      </c>
      <c r="F3566" s="79">
        <f>tblGem[[#This Row],[Aantal]]-SUMIFS(tblGem[Aantal],tblGem[Datum],tblGem[[#This Row],[Datum]]-1,tblGem[Plaats],tblGem[[#This Row],[Plaats]])</f>
        <v>0</v>
      </c>
      <c r="G3566" s="59" t="str">
        <f>INDEX(tblGemProv[Grootte],MATCH(tblGem[[#This Row],[Plaats]],tblGemProv[Gemeentenaam],0))</f>
        <v>Klein</v>
      </c>
      <c r="H3566" s="59" t="str">
        <f>INDEX(tblGemProv[Provincie],MATCH(tblGem[[#This Row],[Plaats]],tblGemProv[Gemeentenaam],0))</f>
        <v>Drenthe</v>
      </c>
      <c r="I3566" s="68">
        <f>INDEX(tblGemProv[InwonerAantal],MATCH(tblGem[[#This Row],[Plaats]],tblGemProv[Gemeentenaam],0))</f>
        <v>25390</v>
      </c>
      <c r="J3566" s="107">
        <f>tblGem[[#This Row],[Aantal]]/INDEX($N$5:$N$16,MATCH(tblGem[[#This Row],[Prov]],$M$5:$M$16,0))*100000</f>
        <v>0.8128429181060759</v>
      </c>
      <c r="K3566" s="69">
        <f>tblGem[[#This Row],[Aantal]]/tblGem[[#This Row],[Inwoners]]*100000</f>
        <v>15.754233950374163</v>
      </c>
    </row>
    <row r="3567" spans="2:11" x14ac:dyDescent="0.3">
      <c r="B3567" s="63">
        <v>43919</v>
      </c>
      <c r="C3567" s="66" t="s">
        <v>5</v>
      </c>
      <c r="D3567" s="65">
        <v>53.4</v>
      </c>
      <c r="E3567" s="66">
        <v>17</v>
      </c>
      <c r="F3567" s="79">
        <f>tblGem[[#This Row],[Aantal]]-SUMIFS(tblGem[Aantal],tblGem[Datum],tblGem[[#This Row],[Datum]]-1,tblGem[Plaats],tblGem[[#This Row],[Plaats]])</f>
        <v>1</v>
      </c>
      <c r="G3567" s="59" t="str">
        <f>INDEX(tblGemProv[Grootte],MATCH(tblGem[[#This Row],[Plaats]],tblGemProv[Gemeentenaam],0))</f>
        <v>Klein</v>
      </c>
      <c r="H3567" s="59" t="str">
        <f>INDEX(tblGemProv[Provincie],MATCH(tblGem[[#This Row],[Plaats]],tblGemProv[Gemeentenaam],0))</f>
        <v>Noord-Holland</v>
      </c>
      <c r="I3567" s="68">
        <f>INDEX(tblGemProv[InwonerAantal],MATCH(tblGem[[#This Row],[Plaats]],tblGemProv[Gemeentenaam],0))</f>
        <v>31499</v>
      </c>
      <c r="J3567" s="107">
        <f>tblGem[[#This Row],[Aantal]]/INDEX($N$5:$N$16,MATCH(tblGem[[#This Row],[Prov]],$M$5:$M$16,0))*100000</f>
        <v>0.60045592264997449</v>
      </c>
      <c r="K3567" s="69">
        <f>tblGem[[#This Row],[Aantal]]/tblGem[[#This Row],[Inwoners]]*100000</f>
        <v>53.969967300549222</v>
      </c>
    </row>
    <row r="3568" spans="2:11" x14ac:dyDescent="0.3">
      <c r="B3568" s="63">
        <v>43919</v>
      </c>
      <c r="C3568" s="66" t="s">
        <v>6</v>
      </c>
      <c r="D3568" s="65">
        <v>18.399999999999999</v>
      </c>
      <c r="E3568" s="66">
        <v>5</v>
      </c>
      <c r="F3568" s="79">
        <f>tblGem[[#This Row],[Aantal]]-SUMIFS(tblGem[Aantal],tblGem[Datum],tblGem[[#This Row],[Datum]]-1,tblGem[Plaats],tblGem[[#This Row],[Plaats]])</f>
        <v>2</v>
      </c>
      <c r="G3568" s="59" t="str">
        <f>INDEX(tblGemProv[Grootte],MATCH(tblGem[[#This Row],[Plaats]],tblGemProv[Gemeentenaam],0))</f>
        <v>Klein</v>
      </c>
      <c r="H3568" s="59" t="str">
        <f>INDEX(tblGemProv[Provincie],MATCH(tblGem[[#This Row],[Plaats]],tblGemProv[Gemeentenaam],0))</f>
        <v>Gelderland</v>
      </c>
      <c r="I3568" s="68">
        <f>INDEX(tblGemProv[InwonerAantal],MATCH(tblGem[[#This Row],[Plaats]],tblGemProv[Gemeentenaam],0))</f>
        <v>26962</v>
      </c>
      <c r="J3568" s="107">
        <f>tblGem[[#This Row],[Aantal]]/INDEX($N$5:$N$16,MATCH(tblGem[[#This Row],[Prov]],$M$5:$M$16,0))*100000</f>
        <v>0.24270631128637743</v>
      </c>
      <c r="K3568" s="69">
        <f>tblGem[[#This Row],[Aantal]]/tblGem[[#This Row],[Inwoners]]*100000</f>
        <v>18.54461835175432</v>
      </c>
    </row>
    <row r="3569" spans="2:11" x14ac:dyDescent="0.3">
      <c r="B3569" s="63">
        <v>43919</v>
      </c>
      <c r="C3569" s="66" t="s">
        <v>7</v>
      </c>
      <c r="D3569" s="65">
        <v>7.2</v>
      </c>
      <c r="E3569" s="66">
        <v>2</v>
      </c>
      <c r="F3569" s="79">
        <f>tblGem[[#This Row],[Aantal]]-SUMIFS(tblGem[Aantal],tblGem[Datum],tblGem[[#This Row],[Datum]]-1,tblGem[Plaats],tblGem[[#This Row],[Plaats]])</f>
        <v>0</v>
      </c>
      <c r="G3569" s="59" t="str">
        <f>INDEX(tblGemProv[Grootte],MATCH(tblGem[[#This Row],[Plaats]],tblGemProv[Gemeentenaam],0))</f>
        <v>Klein</v>
      </c>
      <c r="H3569" s="59" t="str">
        <f>INDEX(tblGemProv[Provincie],MATCH(tblGem[[#This Row],[Plaats]],tblGemProv[Gemeentenaam],0))</f>
        <v>Friesland</v>
      </c>
      <c r="I3569" s="68">
        <f>INDEX(tblGemProv[InwonerAantal],MATCH(tblGem[[#This Row],[Plaats]],tblGemProv[Gemeentenaam],0))</f>
        <v>27935</v>
      </c>
      <c r="J3569" s="107">
        <f>tblGem[[#This Row],[Aantal]]/INDEX($N$5:$N$16,MATCH(tblGem[[#This Row],[Prov]],$M$5:$M$16,0))*100000</f>
        <v>0.30899102072093787</v>
      </c>
      <c r="K3569" s="69">
        <f>tblGem[[#This Row],[Aantal]]/tblGem[[#This Row],[Inwoners]]*100000</f>
        <v>7.1594773581528557</v>
      </c>
    </row>
    <row r="3570" spans="2:11" x14ac:dyDescent="0.3">
      <c r="B3570" s="63">
        <v>43919</v>
      </c>
      <c r="C3570" s="66" t="s">
        <v>8</v>
      </c>
      <c r="D3570" s="65">
        <v>34.700000000000003</v>
      </c>
      <c r="E3570" s="66">
        <v>7</v>
      </c>
      <c r="F3570" s="79">
        <f>tblGem[[#This Row],[Aantal]]-SUMIFS(tblGem[Aantal],tblGem[Datum],tblGem[[#This Row],[Datum]]-1,tblGem[Plaats],tblGem[[#This Row],[Plaats]])</f>
        <v>1</v>
      </c>
      <c r="G3570" s="59" t="str">
        <f>INDEX(tblGemProv[Grootte],MATCH(tblGem[[#This Row],[Plaats]],tblGemProv[Gemeentenaam],0))</f>
        <v>Klein</v>
      </c>
      <c r="H3570" s="59" t="str">
        <f>INDEX(tblGemProv[Provincie],MATCH(tblGem[[#This Row],[Plaats]],tblGemProv[Gemeentenaam],0))</f>
        <v>Zuid-Holland</v>
      </c>
      <c r="I3570" s="68">
        <f>INDEX(tblGemProv[InwonerAantal],MATCH(tblGem[[#This Row],[Plaats]],tblGemProv[Gemeentenaam],0))</f>
        <v>20014</v>
      </c>
      <c r="J3570" s="107">
        <f>tblGem[[#This Row],[Aantal]]/INDEX($N$5:$N$16,MATCH(tblGem[[#This Row],[Prov]],$M$5:$M$16,0))*100000</f>
        <v>0.19199069667938376</v>
      </c>
      <c r="K3570" s="69">
        <f>tblGem[[#This Row],[Aantal]]/tblGem[[#This Row],[Inwoners]]*100000</f>
        <v>34.975517138003397</v>
      </c>
    </row>
    <row r="3571" spans="2:11" x14ac:dyDescent="0.3">
      <c r="B3571" s="63">
        <v>43919</v>
      </c>
      <c r="C3571" s="66" t="s">
        <v>9</v>
      </c>
      <c r="D3571" s="65">
        <v>93.8</v>
      </c>
      <c r="E3571" s="66">
        <v>24</v>
      </c>
      <c r="F3571" s="79">
        <f>tblGem[[#This Row],[Aantal]]-SUMIFS(tblGem[Aantal],tblGem[Datum],tblGem[[#This Row],[Datum]]-1,tblGem[Plaats],tblGem[[#This Row],[Plaats]])</f>
        <v>1</v>
      </c>
      <c r="G3571" s="59" t="str">
        <f>INDEX(tblGemProv[Grootte],MATCH(tblGem[[#This Row],[Plaats]],tblGemProv[Gemeentenaam],0))</f>
        <v>Klein</v>
      </c>
      <c r="H3571" s="59" t="str">
        <f>INDEX(tblGemProv[Provincie],MATCH(tblGem[[#This Row],[Plaats]],tblGemProv[Gemeentenaam],0))</f>
        <v>Zuid-Holland</v>
      </c>
      <c r="I3571" s="68">
        <f>INDEX(tblGemProv[InwonerAantal],MATCH(tblGem[[#This Row],[Plaats]],tblGemProv[Gemeentenaam],0))</f>
        <v>25218</v>
      </c>
      <c r="J3571" s="107">
        <f>tblGem[[#This Row],[Aantal]]/INDEX($N$5:$N$16,MATCH(tblGem[[#This Row],[Prov]],$M$5:$M$16,0))*100000</f>
        <v>0.6582538171864587</v>
      </c>
      <c r="K3571" s="69">
        <f>tblGem[[#This Row],[Aantal]]/tblGem[[#This Row],[Inwoners]]*100000</f>
        <v>95.170116583392826</v>
      </c>
    </row>
    <row r="3572" spans="2:11" x14ac:dyDescent="0.3">
      <c r="B3572" s="63">
        <v>43919</v>
      </c>
      <c r="C3572" s="66" t="s">
        <v>10</v>
      </c>
      <c r="D3572" s="65">
        <v>41.1</v>
      </c>
      <c r="E3572" s="66">
        <v>45</v>
      </c>
      <c r="F3572" s="79">
        <f>tblGem[[#This Row],[Aantal]]-SUMIFS(tblGem[Aantal],tblGem[Datum],tblGem[[#This Row],[Datum]]-1,tblGem[Plaats],tblGem[[#This Row],[Plaats]])</f>
        <v>3</v>
      </c>
      <c r="G3572" s="59" t="str">
        <f>INDEX(tblGemProv[Grootte],MATCH(tblGem[[#This Row],[Plaats]],tblGemProv[Gemeentenaam],0))</f>
        <v>Groot</v>
      </c>
      <c r="H3572" s="59" t="str">
        <f>INDEX(tblGemProv[Provincie],MATCH(tblGem[[#This Row],[Plaats]],tblGemProv[Gemeentenaam],0))</f>
        <v>Noord-Holland</v>
      </c>
      <c r="I3572" s="68">
        <f>INDEX(tblGemProv[InwonerAantal],MATCH(tblGem[[#This Row],[Plaats]],tblGemProv[Gemeentenaam],0))</f>
        <v>108470</v>
      </c>
      <c r="J3572" s="107">
        <f>tblGem[[#This Row],[Aantal]]/INDEX($N$5:$N$16,MATCH(tblGem[[#This Row],[Prov]],$M$5:$M$16,0))*100000</f>
        <v>1.589442148191109</v>
      </c>
      <c r="K3572" s="69">
        <f>tblGem[[#This Row],[Aantal]]/tblGem[[#This Row],[Inwoners]]*100000</f>
        <v>41.486125195906702</v>
      </c>
    </row>
    <row r="3573" spans="2:11" x14ac:dyDescent="0.3">
      <c r="B3573" s="63">
        <v>43919</v>
      </c>
      <c r="C3573" s="66" t="s">
        <v>11</v>
      </c>
      <c r="D3573" s="65">
        <v>26</v>
      </c>
      <c r="E3573" s="66">
        <v>19</v>
      </c>
      <c r="F3573" s="79">
        <f>tblGem[[#This Row],[Aantal]]-SUMIFS(tblGem[Aantal],tblGem[Datum],tblGem[[#This Row],[Datum]]-1,tblGem[Plaats],tblGem[[#This Row],[Plaats]])</f>
        <v>4</v>
      </c>
      <c r="G3573" s="59" t="str">
        <f>INDEX(tblGemProv[Grootte],MATCH(tblGem[[#This Row],[Plaats]],tblGemProv[Gemeentenaam],0))</f>
        <v>Middelgroot</v>
      </c>
      <c r="H3573" s="59" t="str">
        <f>INDEX(tblGemProv[Provincie],MATCH(tblGem[[#This Row],[Plaats]],tblGemProv[Gemeentenaam],0))</f>
        <v>Overijssel</v>
      </c>
      <c r="I3573" s="68">
        <f>INDEX(tblGemProv[InwonerAantal],MATCH(tblGem[[#This Row],[Plaats]],tblGemProv[Gemeentenaam],0))</f>
        <v>72629</v>
      </c>
      <c r="J3573" s="107">
        <f>tblGem[[#This Row],[Aantal]]/INDEX($N$5:$N$16,MATCH(tblGem[[#This Row],[Prov]],$M$5:$M$16,0))*100000</f>
        <v>1.6500202778807835</v>
      </c>
      <c r="K3573" s="69">
        <f>tblGem[[#This Row],[Aantal]]/tblGem[[#This Row],[Inwoners]]*100000</f>
        <v>26.160349171818421</v>
      </c>
    </row>
    <row r="3574" spans="2:11" x14ac:dyDescent="0.3">
      <c r="B3574" s="63">
        <v>43919</v>
      </c>
      <c r="C3574" s="66" t="s">
        <v>12</v>
      </c>
      <c r="D3574" s="65">
        <v>26.9</v>
      </c>
      <c r="E3574" s="66">
        <v>57</v>
      </c>
      <c r="F3574" s="79">
        <f>tblGem[[#This Row],[Aantal]]-SUMIFS(tblGem[Aantal],tblGem[Datum],tblGem[[#This Row],[Datum]]-1,tblGem[Plaats],tblGem[[#This Row],[Plaats]])</f>
        <v>9</v>
      </c>
      <c r="G3574" s="59" t="str">
        <f>INDEX(tblGemProv[Grootte],MATCH(tblGem[[#This Row],[Plaats]],tblGemProv[Gemeentenaam],0))</f>
        <v>Groot</v>
      </c>
      <c r="H3574" s="59" t="str">
        <f>INDEX(tblGemProv[Provincie],MATCH(tblGem[[#This Row],[Plaats]],tblGemProv[Gemeentenaam],0))</f>
        <v>Flevoland</v>
      </c>
      <c r="I3574" s="68">
        <f>INDEX(tblGemProv[InwonerAantal],MATCH(tblGem[[#This Row],[Plaats]],tblGemProv[Gemeentenaam],0))</f>
        <v>203990</v>
      </c>
      <c r="J3574" s="107">
        <f>tblGem[[#This Row],[Aantal]]/INDEX($N$5:$N$16,MATCH(tblGem[[#This Row],[Prov]],$M$5:$M$16,0))*100000</f>
        <v>13.846041732455607</v>
      </c>
      <c r="K3574" s="69">
        <f>tblGem[[#This Row],[Aantal]]/tblGem[[#This Row],[Inwoners]]*100000</f>
        <v>27.942546203245257</v>
      </c>
    </row>
    <row r="3575" spans="2:11" x14ac:dyDescent="0.3">
      <c r="B3575" s="63">
        <v>43919</v>
      </c>
      <c r="C3575" s="66" t="s">
        <v>13</v>
      </c>
      <c r="D3575" s="65">
        <v>36.6</v>
      </c>
      <c r="E3575" s="66">
        <v>41</v>
      </c>
      <c r="F3575" s="79">
        <f>tblGem[[#This Row],[Aantal]]-SUMIFS(tblGem[Aantal],tblGem[Datum],tblGem[[#This Row],[Datum]]-1,tblGem[Plaats],tblGem[[#This Row],[Plaats]])</f>
        <v>6</v>
      </c>
      <c r="G3575" s="59" t="str">
        <f>INDEX(tblGemProv[Grootte],MATCH(tblGem[[#This Row],[Plaats]],tblGemProv[Gemeentenaam],0))</f>
        <v>Groot</v>
      </c>
      <c r="H3575" s="59" t="str">
        <f>INDEX(tblGemProv[Provincie],MATCH(tblGem[[#This Row],[Plaats]],tblGemProv[Gemeentenaam],0))</f>
        <v>Zuid-Holland</v>
      </c>
      <c r="I3575" s="68">
        <f>INDEX(tblGemProv[InwonerAantal],MATCH(tblGem[[#This Row],[Plaats]],tblGemProv[Gemeentenaam],0))</f>
        <v>109682</v>
      </c>
      <c r="J3575" s="107">
        <f>tblGem[[#This Row],[Aantal]]/INDEX($N$5:$N$16,MATCH(tblGem[[#This Row],[Prov]],$M$5:$M$16,0))*100000</f>
        <v>1.1245169376935336</v>
      </c>
      <c r="K3575" s="69">
        <f>tblGem[[#This Row],[Aantal]]/tblGem[[#This Row],[Inwoners]]*100000</f>
        <v>37.380791743403663</v>
      </c>
    </row>
    <row r="3576" spans="2:11" x14ac:dyDescent="0.3">
      <c r="B3576" s="63">
        <v>43919</v>
      </c>
      <c r="C3576" s="66" t="s">
        <v>14</v>
      </c>
      <c r="D3576" s="65">
        <v>235</v>
      </c>
      <c r="E3576" s="66">
        <v>24</v>
      </c>
      <c r="F3576" s="79">
        <f>tblGem[[#This Row],[Aantal]]-SUMIFS(tblGem[Aantal],tblGem[Datum],tblGem[[#This Row],[Datum]]-1,tblGem[Plaats],tblGem[[#This Row],[Plaats]])</f>
        <v>3</v>
      </c>
      <c r="G3576" s="59" t="str">
        <f>INDEX(tblGemProv[Grootte],MATCH(tblGem[[#This Row],[Plaats]],tblGemProv[Gemeentenaam],0))</f>
        <v>Klein</v>
      </c>
      <c r="H3576" s="59" t="str">
        <f>INDEX(tblGemProv[Provincie],MATCH(tblGem[[#This Row],[Plaats]],tblGemProv[Gemeentenaam],0))</f>
        <v>Noord-Brabant</v>
      </c>
      <c r="I3576" s="68">
        <f>INDEX(tblGemProv[InwonerAantal],MATCH(tblGem[[#This Row],[Plaats]],tblGemProv[Gemeentenaam],0))</f>
        <v>10083</v>
      </c>
      <c r="J3576" s="107">
        <f>tblGem[[#This Row],[Aantal]]/INDEX($N$5:$N$16,MATCH(tblGem[[#This Row],[Prov]],$M$5:$M$16,0))*100000</f>
        <v>0.94925969609450822</v>
      </c>
      <c r="K3576" s="69">
        <f>tblGem[[#This Row],[Aantal]]/tblGem[[#This Row],[Inwoners]]*100000</f>
        <v>238.02439750074382</v>
      </c>
    </row>
    <row r="3577" spans="2:11" x14ac:dyDescent="0.3">
      <c r="B3577" s="63">
        <v>43919</v>
      </c>
      <c r="C3577" s="66" t="s">
        <v>15</v>
      </c>
      <c r="D3577" s="65">
        <v>73.2</v>
      </c>
      <c r="E3577" s="66">
        <v>41</v>
      </c>
      <c r="F3577" s="79">
        <f>tblGem[[#This Row],[Aantal]]-SUMIFS(tblGem[Aantal],tblGem[Datum],tblGem[[#This Row],[Datum]]-1,tblGem[Plaats],tblGem[[#This Row],[Plaats]])</f>
        <v>0</v>
      </c>
      <c r="G3577" s="59" t="str">
        <f>INDEX(tblGemProv[Grootte],MATCH(tblGem[[#This Row],[Plaats]],tblGemProv[Gemeentenaam],0))</f>
        <v>Middelgroot</v>
      </c>
      <c r="H3577" s="59" t="str">
        <f>INDEX(tblGemProv[Provincie],MATCH(tblGem[[#This Row],[Plaats]],tblGemProv[Gemeentenaam],0))</f>
        <v>Noord-Brabant</v>
      </c>
      <c r="I3577" s="68">
        <f>INDEX(tblGemProv[InwonerAantal],MATCH(tblGem[[#This Row],[Plaats]],tblGemProv[Gemeentenaam],0))</f>
        <v>54766</v>
      </c>
      <c r="J3577" s="107">
        <f>tblGem[[#This Row],[Aantal]]/INDEX($N$5:$N$16,MATCH(tblGem[[#This Row],[Prov]],$M$5:$M$16,0))*100000</f>
        <v>1.6216519808281185</v>
      </c>
      <c r="K3577" s="69">
        <f>tblGem[[#This Row],[Aantal]]/tblGem[[#This Row],[Inwoners]]*100000</f>
        <v>74.863966694664569</v>
      </c>
    </row>
    <row r="3578" spans="2:11" x14ac:dyDescent="0.3">
      <c r="B3578" s="63">
        <v>43919</v>
      </c>
      <c r="C3578" s="66" t="s">
        <v>16</v>
      </c>
      <c r="D3578" s="65">
        <v>0</v>
      </c>
      <c r="E3578" s="66">
        <v>0</v>
      </c>
      <c r="F3578" s="79">
        <f>tblGem[[#This Row],[Aantal]]-SUMIFS(tblGem[Aantal],tblGem[Datum],tblGem[[#This Row],[Datum]]-1,tblGem[Plaats],tblGem[[#This Row],[Plaats]])</f>
        <v>0</v>
      </c>
      <c r="G3578" s="59" t="str">
        <f>INDEX(tblGemProv[Grootte],MATCH(tblGem[[#This Row],[Plaats]],tblGemProv[Gemeentenaam],0))</f>
        <v>Klein</v>
      </c>
      <c r="H3578" s="59" t="str">
        <f>INDEX(tblGemProv[Provincie],MATCH(tblGem[[#This Row],[Plaats]],tblGemProv[Gemeentenaam],0))</f>
        <v>Friesland</v>
      </c>
      <c r="I3578" s="68">
        <f>INDEX(tblGemProv[InwonerAantal],MATCH(tblGem[[#This Row],[Plaats]],tblGemProv[Gemeentenaam],0))</f>
        <v>3654</v>
      </c>
      <c r="J3578" s="107">
        <f>tblGem[[#This Row],[Aantal]]/INDEX($N$5:$N$16,MATCH(tblGem[[#This Row],[Prov]],$M$5:$M$16,0))*100000</f>
        <v>0</v>
      </c>
      <c r="K3578" s="69">
        <f>tblGem[[#This Row],[Aantal]]/tblGem[[#This Row],[Inwoners]]*100000</f>
        <v>0</v>
      </c>
    </row>
    <row r="3579" spans="2:11" x14ac:dyDescent="0.3">
      <c r="B3579" s="63">
        <v>43919</v>
      </c>
      <c r="C3579" s="66" t="s">
        <v>17</v>
      </c>
      <c r="D3579" s="65">
        <v>43.2</v>
      </c>
      <c r="E3579" s="66">
        <v>68</v>
      </c>
      <c r="F3579" s="79">
        <f>tblGem[[#This Row],[Aantal]]-SUMIFS(tblGem[Aantal],tblGem[Datum],tblGem[[#This Row],[Datum]]-1,tblGem[Plaats],tblGem[[#This Row],[Plaats]])</f>
        <v>5</v>
      </c>
      <c r="G3579" s="59" t="str">
        <f>INDEX(tblGemProv[Grootte],MATCH(tblGem[[#This Row],[Plaats]],tblGemProv[Gemeentenaam],0))</f>
        <v>Groot</v>
      </c>
      <c r="H3579" s="59" t="str">
        <f>INDEX(tblGemProv[Provincie],MATCH(tblGem[[#This Row],[Plaats]],tblGemProv[Gemeentenaam],0))</f>
        <v>Utrecht</v>
      </c>
      <c r="I3579" s="68">
        <f>INDEX(tblGemProv[InwonerAantal],MATCH(tblGem[[#This Row],[Plaats]],tblGemProv[Gemeentenaam],0))</f>
        <v>155226</v>
      </c>
      <c r="J3579" s="107">
        <f>tblGem[[#This Row],[Aantal]]/INDEX($N$5:$N$16,MATCH(tblGem[[#This Row],[Prov]],$M$5:$M$16,0))*100000</f>
        <v>5.1107914361173616</v>
      </c>
      <c r="K3579" s="69">
        <f>tblGem[[#This Row],[Aantal]]/tblGem[[#This Row],[Inwoners]]*100000</f>
        <v>43.807094172368032</v>
      </c>
    </row>
    <row r="3580" spans="2:11" x14ac:dyDescent="0.3">
      <c r="B3580" s="63">
        <v>43919</v>
      </c>
      <c r="C3580" s="66" t="s">
        <v>18</v>
      </c>
      <c r="D3580" s="65">
        <v>81.8</v>
      </c>
      <c r="E3580" s="66">
        <v>75</v>
      </c>
      <c r="F3580" s="79">
        <f>tblGem[[#This Row],[Aantal]]-SUMIFS(tblGem[Aantal],tblGem[Datum],tblGem[[#This Row],[Datum]]-1,tblGem[Plaats],tblGem[[#This Row],[Plaats]])</f>
        <v>12</v>
      </c>
      <c r="G3580" s="59" t="str">
        <f>INDEX(tblGemProv[Grootte],MATCH(tblGem[[#This Row],[Plaats]],tblGemProv[Gemeentenaam],0))</f>
        <v>Middelgroot</v>
      </c>
      <c r="H3580" s="59" t="str">
        <f>INDEX(tblGemProv[Provincie],MATCH(tblGem[[#This Row],[Plaats]],tblGemProv[Gemeentenaam],0))</f>
        <v>Noord-Holland</v>
      </c>
      <c r="I3580" s="68">
        <f>INDEX(tblGemProv[InwonerAantal],MATCH(tblGem[[#This Row],[Plaats]],tblGemProv[Gemeentenaam],0))</f>
        <v>89870</v>
      </c>
      <c r="J3580" s="107">
        <f>tblGem[[#This Row],[Aantal]]/INDEX($N$5:$N$16,MATCH(tblGem[[#This Row],[Prov]],$M$5:$M$16,0))*100000</f>
        <v>2.6490702469851812</v>
      </c>
      <c r="K3580" s="69">
        <f>tblGem[[#This Row],[Aantal]]/tblGem[[#This Row],[Inwoners]]*100000</f>
        <v>83.453877823522859</v>
      </c>
    </row>
    <row r="3581" spans="2:11" x14ac:dyDescent="0.3">
      <c r="B3581" s="63">
        <v>43919</v>
      </c>
      <c r="C3581" s="66" t="s">
        <v>19</v>
      </c>
      <c r="D3581" s="65">
        <v>60.7</v>
      </c>
      <c r="E3581" s="66">
        <v>530</v>
      </c>
      <c r="F3581" s="79">
        <f>tblGem[[#This Row],[Aantal]]-SUMIFS(tblGem[Aantal],tblGem[Datum],tblGem[[#This Row],[Datum]]-1,tblGem[Plaats],tblGem[[#This Row],[Plaats]])</f>
        <v>53</v>
      </c>
      <c r="G3581" s="59" t="str">
        <f>INDEX(tblGemProv[Grootte],MATCH(tblGem[[#This Row],[Plaats]],tblGemProv[Gemeentenaam],0))</f>
        <v>Groot</v>
      </c>
      <c r="H3581" s="59" t="str">
        <f>INDEX(tblGemProv[Provincie],MATCH(tblGem[[#This Row],[Plaats]],tblGemProv[Gemeentenaam],0))</f>
        <v>Noord-Holland</v>
      </c>
      <c r="I3581" s="68">
        <f>INDEX(tblGemProv[InwonerAantal],MATCH(tblGem[[#This Row],[Plaats]],tblGemProv[Gemeentenaam],0))</f>
        <v>854047</v>
      </c>
      <c r="J3581" s="107">
        <f>tblGem[[#This Row],[Aantal]]/INDEX($N$5:$N$16,MATCH(tblGem[[#This Row],[Prov]],$M$5:$M$16,0))*100000</f>
        <v>18.720096412028614</v>
      </c>
      <c r="K3581" s="69">
        <f>tblGem[[#This Row],[Aantal]]/tblGem[[#This Row],[Inwoners]]*100000</f>
        <v>62.057474588635053</v>
      </c>
    </row>
    <row r="3582" spans="2:11" x14ac:dyDescent="0.3">
      <c r="B3582" s="63">
        <v>43919</v>
      </c>
      <c r="C3582" s="66" t="s">
        <v>20</v>
      </c>
      <c r="D3582" s="65">
        <v>32.4</v>
      </c>
      <c r="E3582" s="66">
        <v>53</v>
      </c>
      <c r="F3582" s="79">
        <f>tblGem[[#This Row],[Aantal]]-SUMIFS(tblGem[Aantal],tblGem[Datum],tblGem[[#This Row],[Datum]]-1,tblGem[Plaats],tblGem[[#This Row],[Plaats]])</f>
        <v>1</v>
      </c>
      <c r="G3582" s="59" t="str">
        <f>INDEX(tblGemProv[Grootte],MATCH(tblGem[[#This Row],[Plaats]],tblGemProv[Gemeentenaam],0))</f>
        <v>Groot</v>
      </c>
      <c r="H3582" s="59" t="str">
        <f>INDEX(tblGemProv[Provincie],MATCH(tblGem[[#This Row],[Plaats]],tblGemProv[Gemeentenaam],0))</f>
        <v>Gelderland</v>
      </c>
      <c r="I3582" s="68">
        <f>INDEX(tblGemProv[InwonerAantal],MATCH(tblGem[[#This Row],[Plaats]],tblGemProv[Gemeentenaam],0))</f>
        <v>161156</v>
      </c>
      <c r="J3582" s="107">
        <f>tblGem[[#This Row],[Aantal]]/INDEX($N$5:$N$16,MATCH(tblGem[[#This Row],[Prov]],$M$5:$M$16,0))*100000</f>
        <v>2.5726868996356007</v>
      </c>
      <c r="K3582" s="69">
        <f>tblGem[[#This Row],[Aantal]]/tblGem[[#This Row],[Inwoners]]*100000</f>
        <v>32.88738861724044</v>
      </c>
    </row>
    <row r="3583" spans="2:11" x14ac:dyDescent="0.3">
      <c r="B3583" s="63">
        <v>43919</v>
      </c>
      <c r="C3583" s="66" t="s">
        <v>21</v>
      </c>
      <c r="D3583" s="65">
        <v>8.6</v>
      </c>
      <c r="E3583" s="66">
        <v>1</v>
      </c>
      <c r="F3583" s="79">
        <f>tblGem[[#This Row],[Aantal]]-SUMIFS(tblGem[Aantal],tblGem[Datum],tblGem[[#This Row],[Datum]]-1,tblGem[Plaats],tblGem[[#This Row],[Plaats]])</f>
        <v>0</v>
      </c>
      <c r="G3583" s="59" t="str">
        <f>INDEX(tblGemProv[Grootte],MATCH(tblGem[[#This Row],[Plaats]],tblGemProv[Gemeentenaam],0))</f>
        <v>Klein</v>
      </c>
      <c r="H3583" s="59" t="str">
        <f>INDEX(tblGemProv[Provincie],MATCH(tblGem[[#This Row],[Plaats]],tblGemProv[Gemeentenaam],0))</f>
        <v>Groningen</v>
      </c>
      <c r="I3583" s="68">
        <f>INDEX(tblGemProv[InwonerAantal],MATCH(tblGem[[#This Row],[Plaats]],tblGemProv[Gemeentenaam],0))</f>
        <v>11801</v>
      </c>
      <c r="J3583" s="107">
        <f>tblGem[[#This Row],[Aantal]]/INDEX($N$5:$N$16,MATCH(tblGem[[#This Row],[Prov]],$M$5:$M$16,0))*100000</f>
        <v>0.17154335844156288</v>
      </c>
      <c r="K3583" s="69">
        <f>tblGem[[#This Row],[Aantal]]/tblGem[[#This Row],[Inwoners]]*100000</f>
        <v>8.4738581476146084</v>
      </c>
    </row>
    <row r="3584" spans="2:11" x14ac:dyDescent="0.3">
      <c r="B3584" s="63">
        <v>43919</v>
      </c>
      <c r="C3584" s="66" t="s">
        <v>22</v>
      </c>
      <c r="D3584" s="65">
        <v>36.6</v>
      </c>
      <c r="E3584" s="66">
        <v>59</v>
      </c>
      <c r="F3584" s="79">
        <f>tblGem[[#This Row],[Aantal]]-SUMIFS(tblGem[Aantal],tblGem[Datum],tblGem[[#This Row],[Datum]]-1,tblGem[Plaats],tblGem[[#This Row],[Plaats]])</f>
        <v>7</v>
      </c>
      <c r="G3584" s="59" t="str">
        <f>INDEX(tblGemProv[Grootte],MATCH(tblGem[[#This Row],[Plaats]],tblGemProv[Gemeentenaam],0))</f>
        <v>Groot</v>
      </c>
      <c r="H3584" s="59" t="str">
        <f>INDEX(tblGemProv[Provincie],MATCH(tblGem[[#This Row],[Plaats]],tblGemProv[Gemeentenaam],0))</f>
        <v>Gelderland</v>
      </c>
      <c r="I3584" s="68">
        <f>INDEX(tblGemProv[InwonerAantal],MATCH(tblGem[[#This Row],[Plaats]],tblGemProv[Gemeentenaam],0))</f>
        <v>157223</v>
      </c>
      <c r="J3584" s="107">
        <f>tblGem[[#This Row],[Aantal]]/INDEX($N$5:$N$16,MATCH(tblGem[[#This Row],[Prov]],$M$5:$M$16,0))*100000</f>
        <v>2.8639344731792535</v>
      </c>
      <c r="K3584" s="69">
        <f>tblGem[[#This Row],[Aantal]]/tblGem[[#This Row],[Inwoners]]*100000</f>
        <v>37.526316124231187</v>
      </c>
    </row>
    <row r="3585" spans="2:11" x14ac:dyDescent="0.3">
      <c r="B3585" s="63">
        <v>43919</v>
      </c>
      <c r="C3585" s="66" t="s">
        <v>23</v>
      </c>
      <c r="D3585" s="65">
        <v>17.5</v>
      </c>
      <c r="E3585" s="66">
        <v>12</v>
      </c>
      <c r="F3585" s="79">
        <f>tblGem[[#This Row],[Aantal]]-SUMIFS(tblGem[Aantal],tblGem[Datum],tblGem[[#This Row],[Datum]]-1,tblGem[Plaats],tblGem[[#This Row],[Plaats]])</f>
        <v>2</v>
      </c>
      <c r="G3585" s="59" t="str">
        <f>INDEX(tblGemProv[Grootte],MATCH(tblGem[[#This Row],[Plaats]],tblGemProv[Gemeentenaam],0))</f>
        <v>Middelgroot</v>
      </c>
      <c r="H3585" s="59" t="str">
        <f>INDEX(tblGemProv[Provincie],MATCH(tblGem[[#This Row],[Plaats]],tblGemProv[Gemeentenaam],0))</f>
        <v>Drenthe</v>
      </c>
      <c r="I3585" s="68">
        <f>INDEX(tblGemProv[InwonerAantal],MATCH(tblGem[[#This Row],[Plaats]],tblGemProv[Gemeentenaam],0))</f>
        <v>67708</v>
      </c>
      <c r="J3585" s="107">
        <f>tblGem[[#This Row],[Aantal]]/INDEX($N$5:$N$16,MATCH(tblGem[[#This Row],[Prov]],$M$5:$M$16,0))*100000</f>
        <v>2.4385287543182281</v>
      </c>
      <c r="K3585" s="69">
        <f>tblGem[[#This Row],[Aantal]]/tblGem[[#This Row],[Inwoners]]*100000</f>
        <v>17.72316417557748</v>
      </c>
    </row>
    <row r="3586" spans="2:11" x14ac:dyDescent="0.3">
      <c r="B3586" s="63">
        <v>43919</v>
      </c>
      <c r="C3586" s="66" t="s">
        <v>24</v>
      </c>
      <c r="D3586" s="65">
        <v>89.6</v>
      </c>
      <c r="E3586" s="66">
        <v>15</v>
      </c>
      <c r="F3586" s="79">
        <f>tblGem[[#This Row],[Aantal]]-SUMIFS(tblGem[Aantal],tblGem[Datum],tblGem[[#This Row],[Datum]]-1,tblGem[Plaats],tblGem[[#This Row],[Plaats]])</f>
        <v>5</v>
      </c>
      <c r="G3586" s="59" t="str">
        <f>INDEX(tblGemProv[Grootte],MATCH(tblGem[[#This Row],[Plaats]],tblGemProv[Gemeentenaam],0))</f>
        <v>Klein</v>
      </c>
      <c r="H3586" s="59" t="str">
        <f>INDEX(tblGemProv[Provincie],MATCH(tblGem[[#This Row],[Plaats]],tblGemProv[Gemeentenaam],0))</f>
        <v>Noord-Brabant</v>
      </c>
      <c r="I3586" s="68">
        <f>INDEX(tblGemProv[InwonerAantal],MATCH(tblGem[[#This Row],[Plaats]],tblGemProv[Gemeentenaam],0))</f>
        <v>16719</v>
      </c>
      <c r="J3586" s="107">
        <f>tblGem[[#This Row],[Aantal]]/INDEX($N$5:$N$16,MATCH(tblGem[[#This Row],[Prov]],$M$5:$M$16,0))*100000</f>
        <v>0.59328731005906765</v>
      </c>
      <c r="K3586" s="69">
        <f>tblGem[[#This Row],[Aantal]]/tblGem[[#This Row],[Inwoners]]*100000</f>
        <v>89.71828458639871</v>
      </c>
    </row>
    <row r="3587" spans="2:11" x14ac:dyDescent="0.3">
      <c r="B3587" s="63">
        <v>43919</v>
      </c>
      <c r="C3587" s="66" t="s">
        <v>25</v>
      </c>
      <c r="D3587" s="65">
        <v>43.7</v>
      </c>
      <c r="E3587" s="66">
        <v>3</v>
      </c>
      <c r="F3587" s="79">
        <f>tblGem[[#This Row],[Aantal]]-SUMIFS(tblGem[Aantal],tblGem[Datum],tblGem[[#This Row],[Datum]]-1,tblGem[Plaats],tblGem[[#This Row],[Plaats]])</f>
        <v>1</v>
      </c>
      <c r="G3587" s="59" t="str">
        <f>INDEX(tblGemProv[Grootte],MATCH(tblGem[[#This Row],[Plaats]],tblGemProv[Gemeentenaam],0))</f>
        <v>Klein</v>
      </c>
      <c r="H3587" s="59" t="str">
        <f>INDEX(tblGemProv[Provincie],MATCH(tblGem[[#This Row],[Plaats]],tblGemProv[Gemeentenaam],0))</f>
        <v>Noord-Brabant</v>
      </c>
      <c r="I3587" s="68">
        <f>INDEX(tblGemProv[InwonerAantal],MATCH(tblGem[[#This Row],[Plaats]],tblGemProv[Gemeentenaam],0))</f>
        <v>6799</v>
      </c>
      <c r="J3587" s="107">
        <f>tblGem[[#This Row],[Aantal]]/INDEX($N$5:$N$16,MATCH(tblGem[[#This Row],[Prov]],$M$5:$M$16,0))*100000</f>
        <v>0.11865746201181353</v>
      </c>
      <c r="K3587" s="69">
        <f>tblGem[[#This Row],[Aantal]]/tblGem[[#This Row],[Inwoners]]*100000</f>
        <v>44.12413590233858</v>
      </c>
    </row>
    <row r="3588" spans="2:11" x14ac:dyDescent="0.3">
      <c r="B3588" s="63">
        <v>43919</v>
      </c>
      <c r="C3588" s="66" t="s">
        <v>26</v>
      </c>
      <c r="D3588" s="65">
        <v>28.1</v>
      </c>
      <c r="E3588" s="66">
        <v>7</v>
      </c>
      <c r="F3588" s="79">
        <f>tblGem[[#This Row],[Aantal]]-SUMIFS(tblGem[Aantal],tblGem[Datum],tblGem[[#This Row],[Datum]]-1,tblGem[Plaats],tblGem[[#This Row],[Plaats]])</f>
        <v>1</v>
      </c>
      <c r="G3588" s="59" t="str">
        <f>INDEX(tblGemProv[Grootte],MATCH(tblGem[[#This Row],[Plaats]],tblGemProv[Gemeentenaam],0))</f>
        <v>Klein</v>
      </c>
      <c r="H3588" s="59" t="str">
        <f>INDEX(tblGemProv[Provincie],MATCH(tblGem[[#This Row],[Plaats]],tblGemProv[Gemeentenaam],0))</f>
        <v>Utrecht</v>
      </c>
      <c r="I3588" s="68">
        <f>INDEX(tblGemProv[InwonerAantal],MATCH(tblGem[[#This Row],[Plaats]],tblGemProv[Gemeentenaam],0))</f>
        <v>24630</v>
      </c>
      <c r="J3588" s="107">
        <f>tblGem[[#This Row],[Aantal]]/INDEX($N$5:$N$16,MATCH(tblGem[[#This Row],[Prov]],$M$5:$M$16,0))*100000</f>
        <v>0.52611088312972842</v>
      </c>
      <c r="K3588" s="69">
        <f>tblGem[[#This Row],[Aantal]]/tblGem[[#This Row],[Inwoners]]*100000</f>
        <v>28.420625253755581</v>
      </c>
    </row>
    <row r="3589" spans="2:11" x14ac:dyDescent="0.3">
      <c r="B3589" s="63">
        <v>43919</v>
      </c>
      <c r="C3589" s="66" t="s">
        <v>27</v>
      </c>
      <c r="D3589" s="65">
        <v>59.5</v>
      </c>
      <c r="E3589" s="66">
        <v>29</v>
      </c>
      <c r="F3589" s="79">
        <f>tblGem[[#This Row],[Aantal]]-SUMIFS(tblGem[Aantal],tblGem[Datum],tblGem[[#This Row],[Datum]]-1,tblGem[Plaats],tblGem[[#This Row],[Plaats]])</f>
        <v>1</v>
      </c>
      <c r="G3589" s="59" t="str">
        <f>INDEX(tblGemProv[Grootte],MATCH(tblGem[[#This Row],[Plaats]],tblGemProv[Gemeentenaam],0))</f>
        <v>Klein</v>
      </c>
      <c r="H3589" s="59" t="str">
        <f>INDEX(tblGemProv[Provincie],MATCH(tblGem[[#This Row],[Plaats]],tblGemProv[Gemeentenaam],0))</f>
        <v>Zuid-Holland</v>
      </c>
      <c r="I3589" s="68">
        <f>INDEX(tblGemProv[InwonerAantal],MATCH(tblGem[[#This Row],[Plaats]],tblGemProv[Gemeentenaam],0))</f>
        <v>48477</v>
      </c>
      <c r="J3589" s="107">
        <f>tblGem[[#This Row],[Aantal]]/INDEX($N$5:$N$16,MATCH(tblGem[[#This Row],[Prov]],$M$5:$M$16,0))*100000</f>
        <v>0.7953900291003041</v>
      </c>
      <c r="K3589" s="69">
        <f>tblGem[[#This Row],[Aantal]]/tblGem[[#This Row],[Inwoners]]*100000</f>
        <v>59.822183715989027</v>
      </c>
    </row>
    <row r="3590" spans="2:11" x14ac:dyDescent="0.3">
      <c r="B3590" s="63">
        <v>43919</v>
      </c>
      <c r="C3590" s="66" t="s">
        <v>28</v>
      </c>
      <c r="D3590" s="65">
        <v>33.9</v>
      </c>
      <c r="E3590" s="66">
        <v>20</v>
      </c>
      <c r="F3590" s="79">
        <f>tblGem[[#This Row],[Aantal]]-SUMIFS(tblGem[Aantal],tblGem[Datum],tblGem[[#This Row],[Datum]]-1,tblGem[Plaats],tblGem[[#This Row],[Plaats]])</f>
        <v>1</v>
      </c>
      <c r="G3590" s="59" t="str">
        <f>INDEX(tblGemProv[Grootte],MATCH(tblGem[[#This Row],[Plaats]],tblGemProv[Gemeentenaam],0))</f>
        <v>Middelgroot</v>
      </c>
      <c r="H3590" s="59" t="str">
        <f>INDEX(tblGemProv[Provincie],MATCH(tblGem[[#This Row],[Plaats]],tblGemProv[Gemeentenaam],0))</f>
        <v>Gelderland</v>
      </c>
      <c r="I3590" s="68">
        <f>INDEX(tblGemProv[InwonerAantal],MATCH(tblGem[[#This Row],[Plaats]],tblGemProv[Gemeentenaam],0))</f>
        <v>57339</v>
      </c>
      <c r="J3590" s="107">
        <f>tblGem[[#This Row],[Aantal]]/INDEX($N$5:$N$16,MATCH(tblGem[[#This Row],[Prov]],$M$5:$M$16,0))*100000</f>
        <v>0.97082524514550972</v>
      </c>
      <c r="K3590" s="69">
        <f>tblGem[[#This Row],[Aantal]]/tblGem[[#This Row],[Inwoners]]*100000</f>
        <v>34.880273461343933</v>
      </c>
    </row>
    <row r="3591" spans="2:11" x14ac:dyDescent="0.3">
      <c r="B3591" s="63">
        <v>43919</v>
      </c>
      <c r="C3591" s="66" t="s">
        <v>29</v>
      </c>
      <c r="D3591" s="65">
        <v>94.5</v>
      </c>
      <c r="E3591" s="66">
        <v>15</v>
      </c>
      <c r="F3591" s="79">
        <f>tblGem[[#This Row],[Aantal]]-SUMIFS(tblGem[Aantal],tblGem[Datum],tblGem[[#This Row],[Datum]]-1,tblGem[Plaats],tblGem[[#This Row],[Plaats]])</f>
        <v>1</v>
      </c>
      <c r="G3591" s="59" t="str">
        <f>INDEX(tblGemProv[Grootte],MATCH(tblGem[[#This Row],[Plaats]],tblGemProv[Gemeentenaam],0))</f>
        <v>Klein</v>
      </c>
      <c r="H3591" s="59" t="str">
        <f>INDEX(tblGemProv[Provincie],MATCH(tblGem[[#This Row],[Plaats]],tblGemProv[Gemeentenaam],0))</f>
        <v>Limburg</v>
      </c>
      <c r="I3591" s="68">
        <f>INDEX(tblGemProv[InwonerAantal],MATCH(tblGem[[#This Row],[Plaats]],tblGemProv[Gemeentenaam],0))</f>
        <v>15895</v>
      </c>
      <c r="J3591" s="107">
        <f>tblGem[[#This Row],[Aantal]]/INDEX($N$5:$N$16,MATCH(tblGem[[#This Row],[Prov]],$M$5:$M$16,0))*100000</f>
        <v>1.342644723674765</v>
      </c>
      <c r="K3591" s="69">
        <f>tblGem[[#This Row],[Aantal]]/tblGem[[#This Row],[Inwoners]]*100000</f>
        <v>94.369298521547663</v>
      </c>
    </row>
    <row r="3592" spans="2:11" x14ac:dyDescent="0.3">
      <c r="B3592" s="63">
        <v>43919</v>
      </c>
      <c r="C3592" s="66" t="s">
        <v>30</v>
      </c>
      <c r="D3592" s="65">
        <v>108.4</v>
      </c>
      <c r="E3592" s="66">
        <v>39</v>
      </c>
      <c r="F3592" s="79">
        <f>tblGem[[#This Row],[Aantal]]-SUMIFS(tblGem[Aantal],tblGem[Datum],tblGem[[#This Row],[Datum]]-1,tblGem[Plaats],tblGem[[#This Row],[Plaats]])</f>
        <v>2</v>
      </c>
      <c r="G3592" s="59" t="str">
        <f>INDEX(tblGemProv[Grootte],MATCH(tblGem[[#This Row],[Plaats]],tblGemProv[Gemeentenaam],0))</f>
        <v>Klein</v>
      </c>
      <c r="H3592" s="59" t="str">
        <f>INDEX(tblGemProv[Provincie],MATCH(tblGem[[#This Row],[Plaats]],tblGemProv[Gemeentenaam],0))</f>
        <v>Limburg</v>
      </c>
      <c r="I3592" s="68">
        <f>INDEX(tblGemProv[InwonerAantal],MATCH(tblGem[[#This Row],[Plaats]],tblGemProv[Gemeentenaam],0))</f>
        <v>35969</v>
      </c>
      <c r="J3592" s="107">
        <f>tblGem[[#This Row],[Aantal]]/INDEX($N$5:$N$16,MATCH(tblGem[[#This Row],[Prov]],$M$5:$M$16,0))*100000</f>
        <v>3.4908762815543892</v>
      </c>
      <c r="K3592" s="69">
        <f>tblGem[[#This Row],[Aantal]]/tblGem[[#This Row],[Inwoners]]*100000</f>
        <v>108.4267007701076</v>
      </c>
    </row>
    <row r="3593" spans="2:11" x14ac:dyDescent="0.3">
      <c r="B3593" s="63">
        <v>43919</v>
      </c>
      <c r="C3593" s="66" t="s">
        <v>31</v>
      </c>
      <c r="D3593" s="65">
        <v>39.9</v>
      </c>
      <c r="E3593" s="66">
        <v>4</v>
      </c>
      <c r="F3593" s="79">
        <f>tblGem[[#This Row],[Aantal]]-SUMIFS(tblGem[Aantal],tblGem[Datum],tblGem[[#This Row],[Datum]]-1,tblGem[Plaats],tblGem[[#This Row],[Plaats]])</f>
        <v>0</v>
      </c>
      <c r="G3593" s="59" t="str">
        <f>INDEX(tblGemProv[Grootte],MATCH(tblGem[[#This Row],[Plaats]],tblGemProv[Gemeentenaam],0))</f>
        <v>Klein</v>
      </c>
      <c r="H3593" s="59" t="str">
        <f>INDEX(tblGemProv[Provincie],MATCH(tblGem[[#This Row],[Plaats]],tblGemProv[Gemeentenaam],0))</f>
        <v>Noord-Holland</v>
      </c>
      <c r="I3593" s="68">
        <f>INDEX(tblGemProv[InwonerAantal],MATCH(tblGem[[#This Row],[Plaats]],tblGemProv[Gemeentenaam],0))</f>
        <v>9550</v>
      </c>
      <c r="J3593" s="107">
        <f>tblGem[[#This Row],[Aantal]]/INDEX($N$5:$N$16,MATCH(tblGem[[#This Row],[Prov]],$M$5:$M$16,0))*100000</f>
        <v>0.14128374650587636</v>
      </c>
      <c r="K3593" s="69">
        <f>tblGem[[#This Row],[Aantal]]/tblGem[[#This Row],[Inwoners]]*100000</f>
        <v>41.8848167539267</v>
      </c>
    </row>
    <row r="3594" spans="2:11" x14ac:dyDescent="0.3">
      <c r="B3594" s="63">
        <v>43919</v>
      </c>
      <c r="C3594" s="66" t="s">
        <v>32</v>
      </c>
      <c r="D3594" s="65">
        <v>111.3</v>
      </c>
      <c r="E3594" s="66">
        <v>15</v>
      </c>
      <c r="F3594" s="79">
        <f>tblGem[[#This Row],[Aantal]]-SUMIFS(tblGem[Aantal],tblGem[Datum],tblGem[[#This Row],[Datum]]-1,tblGem[Plaats],tblGem[[#This Row],[Plaats]])</f>
        <v>2</v>
      </c>
      <c r="G3594" s="59" t="str">
        <f>INDEX(tblGemProv[Grootte],MATCH(tblGem[[#This Row],[Plaats]],tblGemProv[Gemeentenaam],0))</f>
        <v>Klein</v>
      </c>
      <c r="H3594" s="59" t="str">
        <f>INDEX(tblGemProv[Provincie],MATCH(tblGem[[#This Row],[Plaats]],tblGemProv[Gemeentenaam],0))</f>
        <v>Limburg</v>
      </c>
      <c r="I3594" s="68">
        <f>INDEX(tblGemProv[InwonerAantal],MATCH(tblGem[[#This Row],[Plaats]],tblGemProv[Gemeentenaam],0))</f>
        <v>13444</v>
      </c>
      <c r="J3594" s="107">
        <f>tblGem[[#This Row],[Aantal]]/INDEX($N$5:$N$16,MATCH(tblGem[[#This Row],[Prov]],$M$5:$M$16,0))*100000</f>
        <v>1.342644723674765</v>
      </c>
      <c r="K3594" s="69">
        <f>tblGem[[#This Row],[Aantal]]/tblGem[[#This Row],[Inwoners]]*100000</f>
        <v>111.57393632847366</v>
      </c>
    </row>
    <row r="3595" spans="2:11" x14ac:dyDescent="0.3">
      <c r="B3595" s="63">
        <v>43919</v>
      </c>
      <c r="C3595" s="66" t="s">
        <v>33</v>
      </c>
      <c r="D3595" s="65">
        <v>182.9</v>
      </c>
      <c r="E3595" s="66">
        <v>64</v>
      </c>
      <c r="F3595" s="79">
        <f>tblGem[[#This Row],[Aantal]]-SUMIFS(tblGem[Aantal],tblGem[Datum],tblGem[[#This Row],[Datum]]-1,tblGem[Plaats],tblGem[[#This Row],[Plaats]])</f>
        <v>11</v>
      </c>
      <c r="G3595" s="59" t="str">
        <f>INDEX(tblGemProv[Grootte],MATCH(tblGem[[#This Row],[Plaats]],tblGemProv[Gemeentenaam],0))</f>
        <v>Klein</v>
      </c>
      <c r="H3595" s="59" t="str">
        <f>INDEX(tblGemProv[Provincie],MATCH(tblGem[[#This Row],[Plaats]],tblGemProv[Gemeentenaam],0))</f>
        <v>Gelderland</v>
      </c>
      <c r="I3595" s="68">
        <f>INDEX(tblGemProv[InwonerAantal],MATCH(tblGem[[#This Row],[Plaats]],tblGemProv[Gemeentenaam],0))</f>
        <v>34748</v>
      </c>
      <c r="J3595" s="107">
        <f>tblGem[[#This Row],[Aantal]]/INDEX($N$5:$N$16,MATCH(tblGem[[#This Row],[Prov]],$M$5:$M$16,0))*100000</f>
        <v>3.1066407844656312</v>
      </c>
      <c r="K3595" s="69">
        <f>tblGem[[#This Row],[Aantal]]/tblGem[[#This Row],[Inwoners]]*100000</f>
        <v>184.1832623460343</v>
      </c>
    </row>
    <row r="3596" spans="2:11" x14ac:dyDescent="0.3">
      <c r="B3596" s="63">
        <v>43919</v>
      </c>
      <c r="C3596" s="66" t="s">
        <v>34</v>
      </c>
      <c r="D3596" s="65">
        <v>75.099999999999994</v>
      </c>
      <c r="E3596" s="66">
        <v>14</v>
      </c>
      <c r="F3596" s="79">
        <f>tblGem[[#This Row],[Aantal]]-SUMIFS(tblGem[Aantal],tblGem[Datum],tblGem[[#This Row],[Datum]]-1,tblGem[Plaats],tblGem[[#This Row],[Plaats]])</f>
        <v>0</v>
      </c>
      <c r="G3596" s="59" t="str">
        <f>INDEX(tblGemProv[Grootte],MATCH(tblGem[[#This Row],[Plaats]],tblGemProv[Gemeentenaam],0))</f>
        <v>Klein</v>
      </c>
      <c r="H3596" s="59" t="str">
        <f>INDEX(tblGemProv[Provincie],MATCH(tblGem[[#This Row],[Plaats]],tblGemProv[Gemeentenaam],0))</f>
        <v>Noord-Brabant</v>
      </c>
      <c r="I3596" s="68">
        <f>INDEX(tblGemProv[InwonerAantal],MATCH(tblGem[[#This Row],[Plaats]],tblGemProv[Gemeentenaam],0))</f>
        <v>18398</v>
      </c>
      <c r="J3596" s="107">
        <f>tblGem[[#This Row],[Aantal]]/INDEX($N$5:$N$16,MATCH(tblGem[[#This Row],[Prov]],$M$5:$M$16,0))*100000</f>
        <v>0.55373482272179653</v>
      </c>
      <c r="K3596" s="69">
        <f>tblGem[[#This Row],[Aantal]]/tblGem[[#This Row],[Inwoners]]*100000</f>
        <v>76.09522774214588</v>
      </c>
    </row>
    <row r="3597" spans="2:11" x14ac:dyDescent="0.3">
      <c r="B3597" s="63">
        <v>43919</v>
      </c>
      <c r="C3597" s="66" t="s">
        <v>35</v>
      </c>
      <c r="D3597" s="65">
        <v>15.3</v>
      </c>
      <c r="E3597" s="66">
        <v>2</v>
      </c>
      <c r="F3597" s="79">
        <f>tblGem[[#This Row],[Aantal]]-SUMIFS(tblGem[Aantal],tblGem[Datum],tblGem[[#This Row],[Datum]]-1,tblGem[Plaats],tblGem[[#This Row],[Plaats]])</f>
        <v>0</v>
      </c>
      <c r="G3597" s="59" t="str">
        <f>INDEX(tblGemProv[Grootte],MATCH(tblGem[[#This Row],[Plaats]],tblGemProv[Gemeentenaam],0))</f>
        <v>Klein</v>
      </c>
      <c r="H3597" s="59" t="str">
        <f>INDEX(tblGemProv[Provincie],MATCH(tblGem[[#This Row],[Plaats]],tblGemProv[Gemeentenaam],0))</f>
        <v>Limburg</v>
      </c>
      <c r="I3597" s="68">
        <f>INDEX(tblGemProv[InwonerAantal],MATCH(tblGem[[#This Row],[Plaats]],tblGemProv[Gemeentenaam],0))</f>
        <v>13106</v>
      </c>
      <c r="J3597" s="107">
        <f>tblGem[[#This Row],[Aantal]]/INDEX($N$5:$N$16,MATCH(tblGem[[#This Row],[Prov]],$M$5:$M$16,0))*100000</f>
        <v>0.17901929648996864</v>
      </c>
      <c r="K3597" s="69">
        <f>tblGem[[#This Row],[Aantal]]/tblGem[[#This Row],[Inwoners]]*100000</f>
        <v>15.260186174271325</v>
      </c>
    </row>
    <row r="3598" spans="2:11" x14ac:dyDescent="0.3">
      <c r="B3598" s="63">
        <v>43919</v>
      </c>
      <c r="C3598" s="66" t="s">
        <v>36</v>
      </c>
      <c r="D3598" s="65">
        <v>73.7</v>
      </c>
      <c r="E3598" s="66">
        <v>22</v>
      </c>
      <c r="F3598" s="79">
        <f>tblGem[[#This Row],[Aantal]]-SUMIFS(tblGem[Aantal],tblGem[Datum],tblGem[[#This Row],[Datum]]-1,tblGem[Plaats],tblGem[[#This Row],[Plaats]])</f>
        <v>2</v>
      </c>
      <c r="G3598" s="59" t="str">
        <f>INDEX(tblGemProv[Grootte],MATCH(tblGem[[#This Row],[Plaats]],tblGemProv[Gemeentenaam],0))</f>
        <v>Klein</v>
      </c>
      <c r="H3598" s="59" t="str">
        <f>INDEX(tblGemProv[Provincie],MATCH(tblGem[[#This Row],[Plaats]],tblGemProv[Gemeentenaam],0))</f>
        <v>Noord-Holland</v>
      </c>
      <c r="I3598" s="68">
        <f>INDEX(tblGemProv[InwonerAantal],MATCH(tblGem[[#This Row],[Plaats]],tblGemProv[Gemeentenaam],0))</f>
        <v>29941</v>
      </c>
      <c r="J3598" s="107">
        <f>tblGem[[#This Row],[Aantal]]/INDEX($N$5:$N$16,MATCH(tblGem[[#This Row],[Prov]],$M$5:$M$16,0))*100000</f>
        <v>0.77706060578231984</v>
      </c>
      <c r="K3598" s="69">
        <f>tblGem[[#This Row],[Aantal]]/tblGem[[#This Row],[Inwoners]]*100000</f>
        <v>73.477839751511297</v>
      </c>
    </row>
    <row r="3599" spans="2:11" x14ac:dyDescent="0.3">
      <c r="B3599" s="63">
        <v>43919</v>
      </c>
      <c r="C3599" s="66" t="s">
        <v>37</v>
      </c>
      <c r="D3599" s="65">
        <v>25.2</v>
      </c>
      <c r="E3599" s="66">
        <v>17</v>
      </c>
      <c r="F3599" s="79">
        <f>tblGem[[#This Row],[Aantal]]-SUMIFS(tblGem[Aantal],tblGem[Datum],tblGem[[#This Row],[Datum]]-1,tblGem[Plaats],tblGem[[#This Row],[Plaats]])</f>
        <v>0</v>
      </c>
      <c r="G3599" s="59" t="str">
        <f>INDEX(tblGemProv[Grootte],MATCH(tblGem[[#This Row],[Plaats]],tblGemProv[Gemeentenaam],0))</f>
        <v>Middelgroot</v>
      </c>
      <c r="H3599" s="59" t="str">
        <f>INDEX(tblGemProv[Provincie],MATCH(tblGem[[#This Row],[Plaats]],tblGemProv[Gemeentenaam],0))</f>
        <v>Noord-Brabant</v>
      </c>
      <c r="I3599" s="68">
        <f>INDEX(tblGemProv[InwonerAantal],MATCH(tblGem[[#This Row],[Plaats]],tblGemProv[Gemeentenaam],0))</f>
        <v>66354</v>
      </c>
      <c r="J3599" s="107">
        <f>tblGem[[#This Row],[Aantal]]/INDEX($N$5:$N$16,MATCH(tblGem[[#This Row],[Prov]],$M$5:$M$16,0))*100000</f>
        <v>0.67239228473361001</v>
      </c>
      <c r="K3599" s="69">
        <f>tblGem[[#This Row],[Aantal]]/tblGem[[#This Row],[Inwoners]]*100000</f>
        <v>25.620158543569342</v>
      </c>
    </row>
    <row r="3600" spans="2:11" x14ac:dyDescent="0.3">
      <c r="B3600" s="63">
        <v>43919</v>
      </c>
      <c r="C3600" s="66" t="s">
        <v>38</v>
      </c>
      <c r="D3600" s="65">
        <v>11.4</v>
      </c>
      <c r="E3600" s="66">
        <v>5</v>
      </c>
      <c r="F3600" s="79">
        <f>tblGem[[#This Row],[Aantal]]-SUMIFS(tblGem[Aantal],tblGem[Datum],tblGem[[#This Row],[Datum]]-1,tblGem[Plaats],tblGem[[#This Row],[Plaats]])</f>
        <v>3</v>
      </c>
      <c r="G3600" s="59" t="str">
        <f>INDEX(tblGemProv[Grootte],MATCH(tblGem[[#This Row],[Plaats]],tblGemProv[Gemeentenaam],0))</f>
        <v>Klein</v>
      </c>
      <c r="H3600" s="59" t="str">
        <f>INDEX(tblGemProv[Provincie],MATCH(tblGem[[#This Row],[Plaats]],tblGemProv[Gemeentenaam],0))</f>
        <v>Gelderland</v>
      </c>
      <c r="I3600" s="68">
        <f>INDEX(tblGemProv[InwonerAantal],MATCH(tblGem[[#This Row],[Plaats]],tblGemProv[Gemeentenaam],0))</f>
        <v>44029</v>
      </c>
      <c r="J3600" s="107">
        <f>tblGem[[#This Row],[Aantal]]/INDEX($N$5:$N$16,MATCH(tblGem[[#This Row],[Prov]],$M$5:$M$16,0))*100000</f>
        <v>0.24270631128637743</v>
      </c>
      <c r="K3600" s="69">
        <f>tblGem[[#This Row],[Aantal]]/tblGem[[#This Row],[Inwoners]]*100000</f>
        <v>11.356151627336528</v>
      </c>
    </row>
    <row r="3601" spans="2:11" x14ac:dyDescent="0.3">
      <c r="B3601" s="63">
        <v>43919</v>
      </c>
      <c r="C3601" s="66" t="s">
        <v>39</v>
      </c>
      <c r="D3601" s="65">
        <v>332.8</v>
      </c>
      <c r="E3601" s="66">
        <v>104</v>
      </c>
      <c r="F3601" s="79">
        <f>tblGem[[#This Row],[Aantal]]-SUMIFS(tblGem[Aantal],tblGem[Datum],tblGem[[#This Row],[Datum]]-1,tblGem[Plaats],tblGem[[#This Row],[Plaats]])</f>
        <v>9</v>
      </c>
      <c r="G3601" s="59" t="str">
        <f>INDEX(tblGemProv[Grootte],MATCH(tblGem[[#This Row],[Plaats]],tblGemProv[Gemeentenaam],0))</f>
        <v>Klein</v>
      </c>
      <c r="H3601" s="59" t="str">
        <f>INDEX(tblGemProv[Provincie],MATCH(tblGem[[#This Row],[Plaats]],tblGemProv[Gemeentenaam],0))</f>
        <v>Noord-Brabant</v>
      </c>
      <c r="I3601" s="68">
        <f>INDEX(tblGemProv[InwonerAantal],MATCH(tblGem[[#This Row],[Plaats]],tblGemProv[Gemeentenaam],0))</f>
        <v>30550</v>
      </c>
      <c r="J3601" s="107">
        <f>tblGem[[#This Row],[Aantal]]/INDEX($N$5:$N$16,MATCH(tblGem[[#This Row],[Prov]],$M$5:$M$16,0))*100000</f>
        <v>4.1134586830762023</v>
      </c>
      <c r="K3601" s="69">
        <f>tblGem[[#This Row],[Aantal]]/tblGem[[#This Row],[Inwoners]]*100000</f>
        <v>340.42553191489361</v>
      </c>
    </row>
    <row r="3602" spans="2:11" x14ac:dyDescent="0.3">
      <c r="B3602" s="63">
        <v>43919</v>
      </c>
      <c r="C3602" s="66" t="s">
        <v>40</v>
      </c>
      <c r="D3602" s="65">
        <v>83.4</v>
      </c>
      <c r="E3602" s="66">
        <v>25</v>
      </c>
      <c r="F3602" s="79">
        <f>tblGem[[#This Row],[Aantal]]-SUMIFS(tblGem[Aantal],tblGem[Datum],tblGem[[#This Row],[Datum]]-1,tblGem[Plaats],tblGem[[#This Row],[Plaats]])</f>
        <v>2</v>
      </c>
      <c r="G3602" s="59" t="str">
        <f>INDEX(tblGemProv[Grootte],MATCH(tblGem[[#This Row],[Plaats]],tblGemProv[Gemeentenaam],0))</f>
        <v>Klein</v>
      </c>
      <c r="H3602" s="59" t="str">
        <f>INDEX(tblGemProv[Provincie],MATCH(tblGem[[#This Row],[Plaats]],tblGemProv[Gemeentenaam],0))</f>
        <v>Noord-Brabant</v>
      </c>
      <c r="I3602" s="68">
        <f>INDEX(tblGemProv[InwonerAantal],MATCH(tblGem[[#This Row],[Plaats]],tblGemProv[Gemeentenaam],0))</f>
        <v>29497</v>
      </c>
      <c r="J3602" s="107">
        <f>tblGem[[#This Row],[Aantal]]/INDEX($N$5:$N$16,MATCH(tblGem[[#This Row],[Prov]],$M$5:$M$16,0))*100000</f>
        <v>0.98881218343177957</v>
      </c>
      <c r="K3602" s="69">
        <f>tblGem[[#This Row],[Aantal]]/tblGem[[#This Row],[Inwoners]]*100000</f>
        <v>84.754381801539139</v>
      </c>
    </row>
    <row r="3603" spans="2:11" x14ac:dyDescent="0.3">
      <c r="B3603" s="63">
        <v>43919</v>
      </c>
      <c r="C3603" s="66" t="s">
        <v>41</v>
      </c>
      <c r="D3603" s="65">
        <v>88.8</v>
      </c>
      <c r="E3603" s="66">
        <v>23</v>
      </c>
      <c r="F3603" s="79">
        <f>tblGem[[#This Row],[Aantal]]-SUMIFS(tblGem[Aantal],tblGem[Datum],tblGem[[#This Row],[Datum]]-1,tblGem[Plaats],tblGem[[#This Row],[Plaats]])</f>
        <v>5</v>
      </c>
      <c r="G3603" s="59" t="str">
        <f>INDEX(tblGemProv[Grootte],MATCH(tblGem[[#This Row],[Plaats]],tblGemProv[Gemeentenaam],0))</f>
        <v>Klein</v>
      </c>
      <c r="H3603" s="59" t="str">
        <f>INDEX(tblGemProv[Provincie],MATCH(tblGem[[#This Row],[Plaats]],tblGemProv[Gemeentenaam],0))</f>
        <v>Gelderland</v>
      </c>
      <c r="I3603" s="68">
        <f>INDEX(tblGemProv[InwonerAantal],MATCH(tblGem[[#This Row],[Plaats]],tblGemProv[Gemeentenaam],0))</f>
        <v>25798</v>
      </c>
      <c r="J3603" s="107">
        <f>tblGem[[#This Row],[Aantal]]/INDEX($N$5:$N$16,MATCH(tblGem[[#This Row],[Prov]],$M$5:$M$16,0))*100000</f>
        <v>1.1164490319173361</v>
      </c>
      <c r="K3603" s="69">
        <f>tblGem[[#This Row],[Aantal]]/tblGem[[#This Row],[Inwoners]]*100000</f>
        <v>89.154197999844953</v>
      </c>
    </row>
    <row r="3604" spans="2:11" x14ac:dyDescent="0.3">
      <c r="B3604" s="63">
        <v>43919</v>
      </c>
      <c r="C3604" s="66" t="s">
        <v>42</v>
      </c>
      <c r="D3604" s="65">
        <v>48.1</v>
      </c>
      <c r="E3604" s="66">
        <v>20</v>
      </c>
      <c r="F3604" s="79">
        <f>tblGem[[#This Row],[Aantal]]-SUMIFS(tblGem[Aantal],tblGem[Datum],tblGem[[#This Row],[Datum]]-1,tblGem[Plaats],tblGem[[#This Row],[Plaats]])</f>
        <v>3</v>
      </c>
      <c r="G3604" s="59" t="str">
        <f>INDEX(tblGemProv[Grootte],MATCH(tblGem[[#This Row],[Plaats]],tblGemProv[Gemeentenaam],0))</f>
        <v>Klein</v>
      </c>
      <c r="H3604" s="59" t="str">
        <f>INDEX(tblGemProv[Provincie],MATCH(tblGem[[#This Row],[Plaats]],tblGemProv[Gemeentenaam],0))</f>
        <v>Noord-Holland</v>
      </c>
      <c r="I3604" s="68">
        <f>INDEX(tblGemProv[InwonerAantal],MATCH(tblGem[[#This Row],[Plaats]],tblGemProv[Gemeentenaam],0))</f>
        <v>41077</v>
      </c>
      <c r="J3604" s="107">
        <f>tblGem[[#This Row],[Aantal]]/INDEX($N$5:$N$16,MATCH(tblGem[[#This Row],[Prov]],$M$5:$M$16,0))*100000</f>
        <v>0.7064187325293817</v>
      </c>
      <c r="K3604" s="69">
        <f>tblGem[[#This Row],[Aantal]]/tblGem[[#This Row],[Inwoners]]*100000</f>
        <v>48.689047398787643</v>
      </c>
    </row>
    <row r="3605" spans="2:11" x14ac:dyDescent="0.3">
      <c r="B3605" s="63">
        <v>43919</v>
      </c>
      <c r="C3605" s="66" t="s">
        <v>43</v>
      </c>
      <c r="D3605" s="65">
        <v>88.3</v>
      </c>
      <c r="E3605" s="66">
        <v>18</v>
      </c>
      <c r="F3605" s="79">
        <f>tblGem[[#This Row],[Aantal]]-SUMIFS(tblGem[Aantal],tblGem[Datum],tblGem[[#This Row],[Datum]]-1,tblGem[Plaats],tblGem[[#This Row],[Plaats]])</f>
        <v>0</v>
      </c>
      <c r="G3605" s="59" t="str">
        <f>INDEX(tblGemProv[Grootte],MATCH(tblGem[[#This Row],[Plaats]],tblGemProv[Gemeentenaam],0))</f>
        <v>Klein</v>
      </c>
      <c r="H3605" s="59" t="str">
        <f>INDEX(tblGemProv[Provincie],MATCH(tblGem[[#This Row],[Plaats]],tblGemProv[Gemeentenaam],0))</f>
        <v>Noord-Brabant</v>
      </c>
      <c r="I3605" s="68">
        <f>INDEX(tblGemProv[InwonerAantal],MATCH(tblGem[[#This Row],[Plaats]],tblGemProv[Gemeentenaam],0))</f>
        <v>20144</v>
      </c>
      <c r="J3605" s="107">
        <f>tblGem[[#This Row],[Aantal]]/INDEX($N$5:$N$16,MATCH(tblGem[[#This Row],[Prov]],$M$5:$M$16,0))*100000</f>
        <v>0.71194477207088114</v>
      </c>
      <c r="K3605" s="69">
        <f>tblGem[[#This Row],[Aantal]]/tblGem[[#This Row],[Inwoners]]*100000</f>
        <v>89.356632247815725</v>
      </c>
    </row>
    <row r="3606" spans="2:11" x14ac:dyDescent="0.3">
      <c r="B3606" s="63">
        <v>43919</v>
      </c>
      <c r="C3606" s="66" t="s">
        <v>44</v>
      </c>
      <c r="D3606" s="65">
        <v>52</v>
      </c>
      <c r="E3606" s="66">
        <v>6</v>
      </c>
      <c r="F3606" s="79">
        <f>tblGem[[#This Row],[Aantal]]-SUMIFS(tblGem[Aantal],tblGem[Datum],tblGem[[#This Row],[Datum]]-1,tblGem[Plaats],tblGem[[#This Row],[Plaats]])</f>
        <v>0</v>
      </c>
      <c r="G3606" s="59" t="str">
        <f>INDEX(tblGemProv[Grootte],MATCH(tblGem[[#This Row],[Plaats]],tblGemProv[Gemeentenaam],0))</f>
        <v>Klein</v>
      </c>
      <c r="H3606" s="59" t="str">
        <f>INDEX(tblGemProv[Provincie],MATCH(tblGem[[#This Row],[Plaats]],tblGemProv[Gemeentenaam],0))</f>
        <v>Noord-Holland</v>
      </c>
      <c r="I3606" s="68">
        <f>INDEX(tblGemProv[InwonerAantal],MATCH(tblGem[[#This Row],[Plaats]],tblGemProv[Gemeentenaam],0))</f>
        <v>10795</v>
      </c>
      <c r="J3606" s="107">
        <f>tblGem[[#This Row],[Aantal]]/INDEX($N$5:$N$16,MATCH(tblGem[[#This Row],[Prov]],$M$5:$M$16,0))*100000</f>
        <v>0.21192561975881449</v>
      </c>
      <c r="K3606" s="69">
        <f>tblGem[[#This Row],[Aantal]]/tblGem[[#This Row],[Inwoners]]*100000</f>
        <v>55.581287633163498</v>
      </c>
    </row>
    <row r="3607" spans="2:11" x14ac:dyDescent="0.3">
      <c r="B3607" s="63">
        <v>43919</v>
      </c>
      <c r="C3607" s="66" t="s">
        <v>45</v>
      </c>
      <c r="D3607" s="65">
        <v>80.599999999999994</v>
      </c>
      <c r="E3607" s="66">
        <v>19</v>
      </c>
      <c r="F3607" s="79">
        <f>tblGem[[#This Row],[Aantal]]-SUMIFS(tblGem[Aantal],tblGem[Datum],tblGem[[#This Row],[Datum]]-1,tblGem[Plaats],tblGem[[#This Row],[Plaats]])</f>
        <v>0</v>
      </c>
      <c r="G3607" s="59" t="str">
        <f>INDEX(tblGemProv[Grootte],MATCH(tblGem[[#This Row],[Plaats]],tblGemProv[Gemeentenaam],0))</f>
        <v>Klein</v>
      </c>
      <c r="H3607" s="59" t="str">
        <f>INDEX(tblGemProv[Provincie],MATCH(tblGem[[#This Row],[Plaats]],tblGemProv[Gemeentenaam],0))</f>
        <v>Noord-Holland</v>
      </c>
      <c r="I3607" s="68">
        <f>INDEX(tblGemProv[InwonerAantal],MATCH(tblGem[[#This Row],[Plaats]],tblGemProv[Gemeentenaam],0))</f>
        <v>23208</v>
      </c>
      <c r="J3607" s="107">
        <f>tblGem[[#This Row],[Aantal]]/INDEX($N$5:$N$16,MATCH(tblGem[[#This Row],[Prov]],$M$5:$M$16,0))*100000</f>
        <v>0.67109779590291263</v>
      </c>
      <c r="K3607" s="69">
        <f>tblGem[[#This Row],[Aantal]]/tblGem[[#This Row],[Inwoners]]*100000</f>
        <v>81.868321268528092</v>
      </c>
    </row>
    <row r="3608" spans="2:11" x14ac:dyDescent="0.3">
      <c r="B3608" s="63">
        <v>43919</v>
      </c>
      <c r="C3608" s="66" t="s">
        <v>46</v>
      </c>
      <c r="D3608" s="65">
        <v>31.5</v>
      </c>
      <c r="E3608" s="66">
        <v>11</v>
      </c>
      <c r="F3608" s="79">
        <f>tblGem[[#This Row],[Aantal]]-SUMIFS(tblGem[Aantal],tblGem[Datum],tblGem[[#This Row],[Datum]]-1,tblGem[Plaats],tblGem[[#This Row],[Plaats]])</f>
        <v>1</v>
      </c>
      <c r="G3608" s="59" t="str">
        <f>INDEX(tblGemProv[Grootte],MATCH(tblGem[[#This Row],[Plaats]],tblGemProv[Gemeentenaam],0))</f>
        <v>Klein</v>
      </c>
      <c r="H3608" s="59" t="str">
        <f>INDEX(tblGemProv[Provincie],MATCH(tblGem[[#This Row],[Plaats]],tblGemProv[Gemeentenaam],0))</f>
        <v>Zuid-Holland</v>
      </c>
      <c r="I3608" s="68">
        <f>INDEX(tblGemProv[InwonerAantal],MATCH(tblGem[[#This Row],[Plaats]],tblGemProv[Gemeentenaam],0))</f>
        <v>33948</v>
      </c>
      <c r="J3608" s="107">
        <f>tblGem[[#This Row],[Aantal]]/INDEX($N$5:$N$16,MATCH(tblGem[[#This Row],[Prov]],$M$5:$M$16,0))*100000</f>
        <v>0.30169966621046018</v>
      </c>
      <c r="K3608" s="69">
        <f>tblGem[[#This Row],[Aantal]]/tblGem[[#This Row],[Inwoners]]*100000</f>
        <v>32.402497938022854</v>
      </c>
    </row>
    <row r="3609" spans="2:11" x14ac:dyDescent="0.3">
      <c r="B3609" s="63">
        <v>43919</v>
      </c>
      <c r="C3609" s="66" t="s">
        <v>47</v>
      </c>
      <c r="D3609" s="65">
        <v>547.1</v>
      </c>
      <c r="E3609" s="66">
        <v>59</v>
      </c>
      <c r="F3609" s="79">
        <f>tblGem[[#This Row],[Aantal]]-SUMIFS(tblGem[Aantal],tblGem[Datum],tblGem[[#This Row],[Datum]]-1,tblGem[Plaats],tblGem[[#This Row],[Plaats]])</f>
        <v>6</v>
      </c>
      <c r="G3609" s="59" t="str">
        <f>INDEX(tblGemProv[Grootte],MATCH(tblGem[[#This Row],[Plaats]],tblGemProv[Gemeentenaam],0))</f>
        <v>Klein</v>
      </c>
      <c r="H3609" s="59" t="str">
        <f>INDEX(tblGemProv[Provincie],MATCH(tblGem[[#This Row],[Plaats]],tblGemProv[Gemeentenaam],0))</f>
        <v>Noord-Brabant</v>
      </c>
      <c r="I3609" s="68">
        <f>INDEX(tblGemProv[InwonerAantal],MATCH(tblGem[[#This Row],[Plaats]],tblGemProv[Gemeentenaam],0))</f>
        <v>10502</v>
      </c>
      <c r="J3609" s="107">
        <f>tblGem[[#This Row],[Aantal]]/INDEX($N$5:$N$16,MATCH(tblGem[[#This Row],[Prov]],$M$5:$M$16,0))*100000</f>
        <v>2.3335967528989996</v>
      </c>
      <c r="K3609" s="69">
        <f>tblGem[[#This Row],[Aantal]]/tblGem[[#This Row],[Inwoners]]*100000</f>
        <v>561.79775280898878</v>
      </c>
    </row>
    <row r="3610" spans="2:11" x14ac:dyDescent="0.3">
      <c r="B3610" s="63">
        <v>43919</v>
      </c>
      <c r="C3610" s="66" t="s">
        <v>48</v>
      </c>
      <c r="D3610" s="65">
        <v>7.8</v>
      </c>
      <c r="E3610" s="66">
        <v>2</v>
      </c>
      <c r="F3610" s="79">
        <f>tblGem[[#This Row],[Aantal]]-SUMIFS(tblGem[Aantal],tblGem[Datum],tblGem[[#This Row],[Datum]]-1,tblGem[Plaats],tblGem[[#This Row],[Plaats]])</f>
        <v>1</v>
      </c>
      <c r="G3610" s="59" t="str">
        <f>INDEX(tblGemProv[Grootte],MATCH(tblGem[[#This Row],[Plaats]],tblGemProv[Gemeentenaam],0))</f>
        <v>Klein</v>
      </c>
      <c r="H3610" s="59" t="str">
        <f>INDEX(tblGemProv[Provincie],MATCH(tblGem[[#This Row],[Plaats]],tblGemProv[Gemeentenaam],0))</f>
        <v>Drenthe</v>
      </c>
      <c r="I3610" s="68">
        <f>INDEX(tblGemProv[InwonerAantal],MATCH(tblGem[[#This Row],[Plaats]],tblGemProv[Gemeentenaam],0))</f>
        <v>25351</v>
      </c>
      <c r="J3610" s="107">
        <f>tblGem[[#This Row],[Aantal]]/INDEX($N$5:$N$16,MATCH(tblGem[[#This Row],[Prov]],$M$5:$M$16,0))*100000</f>
        <v>0.40642145905303795</v>
      </c>
      <c r="K3610" s="69">
        <f>tblGem[[#This Row],[Aantal]]/tblGem[[#This Row],[Inwoners]]*100000</f>
        <v>7.8892351386533077</v>
      </c>
    </row>
    <row r="3611" spans="2:11" x14ac:dyDescent="0.3">
      <c r="B3611" s="63">
        <v>43919</v>
      </c>
      <c r="C3611" s="66" t="s">
        <v>49</v>
      </c>
      <c r="D3611" s="65">
        <v>81.5</v>
      </c>
      <c r="E3611" s="66">
        <v>19</v>
      </c>
      <c r="F3611" s="79">
        <f>tblGem[[#This Row],[Aantal]]-SUMIFS(tblGem[Aantal],tblGem[Datum],tblGem[[#This Row],[Datum]]-1,tblGem[Plaats],tblGem[[#This Row],[Plaats]])</f>
        <v>4</v>
      </c>
      <c r="G3611" s="59" t="str">
        <f>INDEX(tblGemProv[Grootte],MATCH(tblGem[[#This Row],[Plaats]],tblGemProv[Gemeentenaam],0))</f>
        <v>Klein</v>
      </c>
      <c r="H3611" s="59" t="str">
        <f>INDEX(tblGemProv[Provincie],MATCH(tblGem[[#This Row],[Plaats]],tblGemProv[Gemeentenaam],0))</f>
        <v>Overijssel</v>
      </c>
      <c r="I3611" s="68">
        <f>INDEX(tblGemProv[InwonerAantal],MATCH(tblGem[[#This Row],[Plaats]],tblGemProv[Gemeentenaam],0))</f>
        <v>23124</v>
      </c>
      <c r="J3611" s="107">
        <f>tblGem[[#This Row],[Aantal]]/INDEX($N$5:$N$16,MATCH(tblGem[[#This Row],[Prov]],$M$5:$M$16,0))*100000</f>
        <v>1.6500202778807835</v>
      </c>
      <c r="K3611" s="69">
        <f>tblGem[[#This Row],[Aantal]]/tblGem[[#This Row],[Inwoners]]*100000</f>
        <v>82.165715274174019</v>
      </c>
    </row>
    <row r="3612" spans="2:11" x14ac:dyDescent="0.3">
      <c r="B3612" s="63">
        <v>43919</v>
      </c>
      <c r="C3612" s="66" t="s">
        <v>50</v>
      </c>
      <c r="D3612" s="65">
        <v>30.8</v>
      </c>
      <c r="E3612" s="66">
        <v>7</v>
      </c>
      <c r="F3612" s="79">
        <f>tblGem[[#This Row],[Aantal]]-SUMIFS(tblGem[Aantal],tblGem[Datum],tblGem[[#This Row],[Datum]]-1,tblGem[Plaats],tblGem[[#This Row],[Plaats]])</f>
        <v>0</v>
      </c>
      <c r="G3612" s="59" t="str">
        <f>INDEX(tblGemProv[Grootte],MATCH(tblGem[[#This Row],[Plaats]],tblGemProv[Gemeentenaam],0))</f>
        <v>Klein</v>
      </c>
      <c r="H3612" s="59" t="str">
        <f>INDEX(tblGemProv[Provincie],MATCH(tblGem[[#This Row],[Plaats]],tblGemProv[Gemeentenaam],0))</f>
        <v>Zeeland</v>
      </c>
      <c r="I3612" s="68">
        <f>INDEX(tblGemProv[InwonerAantal],MATCH(tblGem[[#This Row],[Plaats]],tblGemProv[Gemeentenaam],0))</f>
        <v>22716</v>
      </c>
      <c r="J3612" s="107">
        <f>tblGem[[#This Row],[Aantal]]/INDEX($N$5:$N$16,MATCH(tblGem[[#This Row],[Prov]],$M$5:$M$16,0))*100000</f>
        <v>1.8310035992299323</v>
      </c>
      <c r="K3612" s="69">
        <f>tblGem[[#This Row],[Aantal]]/tblGem[[#This Row],[Inwoners]]*100000</f>
        <v>30.815284381053004</v>
      </c>
    </row>
    <row r="3613" spans="2:11" x14ac:dyDescent="0.3">
      <c r="B3613" s="63">
        <v>43919</v>
      </c>
      <c r="C3613" s="66" t="s">
        <v>51</v>
      </c>
      <c r="D3613" s="65">
        <v>64.7</v>
      </c>
      <c r="E3613" s="66">
        <v>19</v>
      </c>
      <c r="F3613" s="79">
        <f>tblGem[[#This Row],[Aantal]]-SUMIFS(tblGem[Aantal],tblGem[Datum],tblGem[[#This Row],[Datum]]-1,tblGem[Plaats],tblGem[[#This Row],[Plaats]])</f>
        <v>2</v>
      </c>
      <c r="G3613" s="59" t="str">
        <f>INDEX(tblGemProv[Grootte],MATCH(tblGem[[#This Row],[Plaats]],tblGemProv[Gemeentenaam],0))</f>
        <v>Klein</v>
      </c>
      <c r="H3613" s="59" t="str">
        <f>INDEX(tblGemProv[Provincie],MATCH(tblGem[[#This Row],[Plaats]],tblGemProv[Gemeentenaam],0))</f>
        <v>Noord-Brabant</v>
      </c>
      <c r="I3613" s="68">
        <f>INDEX(tblGemProv[InwonerAantal],MATCH(tblGem[[#This Row],[Plaats]],tblGemProv[Gemeentenaam],0))</f>
        <v>28853</v>
      </c>
      <c r="J3613" s="107">
        <f>tblGem[[#This Row],[Aantal]]/INDEX($N$5:$N$16,MATCH(tblGem[[#This Row],[Prov]],$M$5:$M$16,0))*100000</f>
        <v>0.75149725940815237</v>
      </c>
      <c r="K3613" s="69">
        <f>tblGem[[#This Row],[Aantal]]/tblGem[[#This Row],[Inwoners]]*100000</f>
        <v>65.851038020309844</v>
      </c>
    </row>
    <row r="3614" spans="2:11" x14ac:dyDescent="0.3">
      <c r="B3614" s="63">
        <v>43919</v>
      </c>
      <c r="C3614" s="66" t="s">
        <v>52</v>
      </c>
      <c r="D3614" s="65">
        <v>77.900000000000006</v>
      </c>
      <c r="E3614" s="66">
        <v>24</v>
      </c>
      <c r="F3614" s="79">
        <f>tblGem[[#This Row],[Aantal]]-SUMIFS(tblGem[Aantal],tblGem[Datum],tblGem[[#This Row],[Datum]]-1,tblGem[Plaats],tblGem[[#This Row],[Plaats]])</f>
        <v>0</v>
      </c>
      <c r="G3614" s="59" t="str">
        <f>INDEX(tblGemProv[Grootte],MATCH(tblGem[[#This Row],[Plaats]],tblGemProv[Gemeentenaam],0))</f>
        <v>Klein</v>
      </c>
      <c r="H3614" s="59" t="str">
        <f>INDEX(tblGemProv[Provincie],MATCH(tblGem[[#This Row],[Plaats]],tblGemProv[Gemeentenaam],0))</f>
        <v>Noord-Brabant</v>
      </c>
      <c r="I3614" s="68">
        <f>INDEX(tblGemProv[InwonerAantal],MATCH(tblGem[[#This Row],[Plaats]],tblGemProv[Gemeentenaam],0))</f>
        <v>30672</v>
      </c>
      <c r="J3614" s="107">
        <f>tblGem[[#This Row],[Aantal]]/INDEX($N$5:$N$16,MATCH(tblGem[[#This Row],[Prov]],$M$5:$M$16,0))*100000</f>
        <v>0.94925969609450822</v>
      </c>
      <c r="K3614" s="69">
        <f>tblGem[[#This Row],[Aantal]]/tblGem[[#This Row],[Inwoners]]*100000</f>
        <v>78.247261345852891</v>
      </c>
    </row>
    <row r="3615" spans="2:11" x14ac:dyDescent="0.3">
      <c r="B3615" s="63">
        <v>43919</v>
      </c>
      <c r="C3615" s="66" t="s">
        <v>53</v>
      </c>
      <c r="D3615" s="65">
        <v>128.6</v>
      </c>
      <c r="E3615" s="66">
        <v>237</v>
      </c>
      <c r="F3615" s="79">
        <f>tblGem[[#This Row],[Aantal]]-SUMIFS(tblGem[Aantal],tblGem[Datum],tblGem[[#This Row],[Datum]]-1,tblGem[Plaats],tblGem[[#This Row],[Plaats]])</f>
        <v>10</v>
      </c>
      <c r="G3615" s="59" t="str">
        <f>INDEX(tblGemProv[Grootte],MATCH(tblGem[[#This Row],[Plaats]],tblGemProv[Gemeentenaam],0))</f>
        <v>Groot</v>
      </c>
      <c r="H3615" s="59" t="str">
        <f>INDEX(tblGemProv[Provincie],MATCH(tblGem[[#This Row],[Plaats]],tblGemProv[Gemeentenaam],0))</f>
        <v>Noord-Brabant</v>
      </c>
      <c r="I3615" s="68">
        <f>INDEX(tblGemProv[InwonerAantal],MATCH(tblGem[[#This Row],[Plaats]],tblGemProv[Gemeentenaam],0))</f>
        <v>183448</v>
      </c>
      <c r="J3615" s="107">
        <f>tblGem[[#This Row],[Aantal]]/INDEX($N$5:$N$16,MATCH(tblGem[[#This Row],[Prov]],$M$5:$M$16,0))*100000</f>
        <v>9.3739394989332698</v>
      </c>
      <c r="K3615" s="69">
        <f>tblGem[[#This Row],[Aantal]]/tblGem[[#This Row],[Inwoners]]*100000</f>
        <v>129.19192359687759</v>
      </c>
    </row>
    <row r="3616" spans="2:11" x14ac:dyDescent="0.3">
      <c r="B3616" s="63">
        <v>43919</v>
      </c>
      <c r="C3616" s="66" t="s">
        <v>54</v>
      </c>
      <c r="D3616" s="65">
        <v>63.7</v>
      </c>
      <c r="E3616" s="66">
        <v>11</v>
      </c>
      <c r="F3616" s="79">
        <f>tblGem[[#This Row],[Aantal]]-SUMIFS(tblGem[Aantal],tblGem[Datum],tblGem[[#This Row],[Datum]]-1,tblGem[Plaats],tblGem[[#This Row],[Plaats]])</f>
        <v>1</v>
      </c>
      <c r="G3616" s="59" t="str">
        <f>INDEX(tblGemProv[Grootte],MATCH(tblGem[[#This Row],[Plaats]],tblGemProv[Gemeentenaam],0))</f>
        <v>Klein</v>
      </c>
      <c r="H3616" s="59" t="str">
        <f>INDEX(tblGemProv[Provincie],MATCH(tblGem[[#This Row],[Plaats]],tblGemProv[Gemeentenaam],0))</f>
        <v>Zuid-Holland</v>
      </c>
      <c r="I3616" s="68">
        <f>INDEX(tblGemProv[InwonerAantal],MATCH(tblGem[[#This Row],[Plaats]],tblGemProv[Gemeentenaam],0))</f>
        <v>17040</v>
      </c>
      <c r="J3616" s="107">
        <f>tblGem[[#This Row],[Aantal]]/INDEX($N$5:$N$16,MATCH(tblGem[[#This Row],[Prov]],$M$5:$M$16,0))*100000</f>
        <v>0.30169966621046018</v>
      </c>
      <c r="K3616" s="69">
        <f>tblGem[[#This Row],[Aantal]]/tblGem[[#This Row],[Inwoners]]*100000</f>
        <v>64.55399061032864</v>
      </c>
    </row>
    <row r="3617" spans="2:11" x14ac:dyDescent="0.3">
      <c r="B3617" s="63">
        <v>43919</v>
      </c>
      <c r="C3617" s="66" t="s">
        <v>55</v>
      </c>
      <c r="D3617" s="65">
        <v>30.5</v>
      </c>
      <c r="E3617" s="66">
        <v>11</v>
      </c>
      <c r="F3617" s="79">
        <f>tblGem[[#This Row],[Aantal]]-SUMIFS(tblGem[Aantal],tblGem[Datum],tblGem[[#This Row],[Datum]]-1,tblGem[Plaats],tblGem[[#This Row],[Plaats]])</f>
        <v>2</v>
      </c>
      <c r="G3617" s="59" t="str">
        <f>INDEX(tblGemProv[Grootte],MATCH(tblGem[[#This Row],[Plaats]],tblGemProv[Gemeentenaam],0))</f>
        <v>Klein</v>
      </c>
      <c r="H3617" s="59" t="str">
        <f>INDEX(tblGemProv[Provincie],MATCH(tblGem[[#This Row],[Plaats]],tblGemProv[Gemeentenaam],0))</f>
        <v>Gelderland</v>
      </c>
      <c r="I3617" s="68">
        <f>INDEX(tblGemProv[InwonerAantal],MATCH(tblGem[[#This Row],[Plaats]],tblGemProv[Gemeentenaam],0))</f>
        <v>36352</v>
      </c>
      <c r="J3617" s="107">
        <f>tblGem[[#This Row],[Aantal]]/INDEX($N$5:$N$16,MATCH(tblGem[[#This Row],[Prov]],$M$5:$M$16,0))*100000</f>
        <v>0.53395388483003037</v>
      </c>
      <c r="K3617" s="69">
        <f>tblGem[[#This Row],[Aantal]]/tblGem[[#This Row],[Inwoners]]*100000</f>
        <v>30.259683098591548</v>
      </c>
    </row>
    <row r="3618" spans="2:11" x14ac:dyDescent="0.3">
      <c r="B3618" s="63">
        <v>43919</v>
      </c>
      <c r="C3618" s="66" t="s">
        <v>56</v>
      </c>
      <c r="D3618" s="65">
        <v>38.5</v>
      </c>
      <c r="E3618" s="66">
        <v>8</v>
      </c>
      <c r="F3618" s="79">
        <f>tblGem[[#This Row],[Aantal]]-SUMIFS(tblGem[Aantal],tblGem[Datum],tblGem[[#This Row],[Datum]]-1,tblGem[Plaats],tblGem[[#This Row],[Plaats]])</f>
        <v>3</v>
      </c>
      <c r="G3618" s="59" t="str">
        <f>INDEX(tblGemProv[Grootte],MATCH(tblGem[[#This Row],[Plaats]],tblGemProv[Gemeentenaam],0))</f>
        <v>Klein</v>
      </c>
      <c r="H3618" s="59" t="str">
        <f>INDEX(tblGemProv[Provincie],MATCH(tblGem[[#This Row],[Plaats]],tblGemProv[Gemeentenaam],0))</f>
        <v>Gelderland</v>
      </c>
      <c r="I3618" s="68">
        <f>INDEX(tblGemProv[InwonerAantal],MATCH(tblGem[[#This Row],[Plaats]],tblGemProv[Gemeentenaam],0))</f>
        <v>20771</v>
      </c>
      <c r="J3618" s="107">
        <f>tblGem[[#This Row],[Aantal]]/INDEX($N$5:$N$16,MATCH(tblGem[[#This Row],[Prov]],$M$5:$M$16,0))*100000</f>
        <v>0.3883300980582039</v>
      </c>
      <c r="K3618" s="69">
        <f>tblGem[[#This Row],[Aantal]]/tblGem[[#This Row],[Inwoners]]*100000</f>
        <v>38.515237590871891</v>
      </c>
    </row>
    <row r="3619" spans="2:11" x14ac:dyDescent="0.3">
      <c r="B3619" s="63">
        <v>43919</v>
      </c>
      <c r="C3619" s="66" t="s">
        <v>57</v>
      </c>
      <c r="D3619" s="65">
        <v>93.5</v>
      </c>
      <c r="E3619" s="66">
        <v>26</v>
      </c>
      <c r="F3619" s="79">
        <f>tblGem[[#This Row],[Aantal]]-SUMIFS(tblGem[Aantal],tblGem[Datum],tblGem[[#This Row],[Datum]]-1,tblGem[Plaats],tblGem[[#This Row],[Plaats]])</f>
        <v>1</v>
      </c>
      <c r="G3619" s="59" t="str">
        <f>INDEX(tblGemProv[Grootte],MATCH(tblGem[[#This Row],[Plaats]],tblGemProv[Gemeentenaam],0))</f>
        <v>Klein</v>
      </c>
      <c r="H3619" s="59" t="str">
        <f>INDEX(tblGemProv[Provincie],MATCH(tblGem[[#This Row],[Plaats]],tblGemProv[Gemeentenaam],0))</f>
        <v>Limburg</v>
      </c>
      <c r="I3619" s="68">
        <f>INDEX(tblGemProv[InwonerAantal],MATCH(tblGem[[#This Row],[Plaats]],tblGemProv[Gemeentenaam],0))</f>
        <v>28241</v>
      </c>
      <c r="J3619" s="107">
        <f>tblGem[[#This Row],[Aantal]]/INDEX($N$5:$N$16,MATCH(tblGem[[#This Row],[Prov]],$M$5:$M$16,0))*100000</f>
        <v>2.3272508543695922</v>
      </c>
      <c r="K3619" s="69">
        <f>tblGem[[#This Row],[Aantal]]/tblGem[[#This Row],[Inwoners]]*100000</f>
        <v>92.064728586098227</v>
      </c>
    </row>
    <row r="3620" spans="2:11" x14ac:dyDescent="0.3">
      <c r="B3620" s="63">
        <v>43919</v>
      </c>
      <c r="C3620" s="66" t="s">
        <v>58</v>
      </c>
      <c r="D3620" s="65">
        <v>65.8</v>
      </c>
      <c r="E3620" s="66">
        <v>10</v>
      </c>
      <c r="F3620" s="79">
        <f>tblGem[[#This Row],[Aantal]]-SUMIFS(tblGem[Aantal],tblGem[Datum],tblGem[[#This Row],[Datum]]-1,tblGem[Plaats],tblGem[[#This Row],[Plaats]])</f>
        <v>0</v>
      </c>
      <c r="G3620" s="59" t="str">
        <f>INDEX(tblGemProv[Grootte],MATCH(tblGem[[#This Row],[Plaats]],tblGemProv[Gemeentenaam],0))</f>
        <v>Klein</v>
      </c>
      <c r="H3620" s="59" t="str">
        <f>INDEX(tblGemProv[Provincie],MATCH(tblGem[[#This Row],[Plaats]],tblGemProv[Gemeentenaam],0))</f>
        <v>Utrecht</v>
      </c>
      <c r="I3620" s="68">
        <f>INDEX(tblGemProv[InwonerAantal],MATCH(tblGem[[#This Row],[Plaats]],tblGemProv[Gemeentenaam],0))</f>
        <v>15214</v>
      </c>
      <c r="J3620" s="107">
        <f>tblGem[[#This Row],[Aantal]]/INDEX($N$5:$N$16,MATCH(tblGem[[#This Row],[Prov]],$M$5:$M$16,0))*100000</f>
        <v>0.75158697589961199</v>
      </c>
      <c r="K3620" s="69">
        <f>tblGem[[#This Row],[Aantal]]/tblGem[[#This Row],[Inwoners]]*100000</f>
        <v>65.728933876692523</v>
      </c>
    </row>
    <row r="3621" spans="2:11" x14ac:dyDescent="0.3">
      <c r="B3621" s="63">
        <v>43919</v>
      </c>
      <c r="C3621" s="66" t="s">
        <v>59</v>
      </c>
      <c r="D3621" s="65">
        <v>18.3</v>
      </c>
      <c r="E3621" s="66">
        <v>4</v>
      </c>
      <c r="F3621" s="79">
        <f>tblGem[[#This Row],[Aantal]]-SUMIFS(tblGem[Aantal],tblGem[Datum],tblGem[[#This Row],[Datum]]-1,tblGem[Plaats],tblGem[[#This Row],[Plaats]])</f>
        <v>0</v>
      </c>
      <c r="G3621" s="59" t="str">
        <f>INDEX(tblGemProv[Grootte],MATCH(tblGem[[#This Row],[Plaats]],tblGemProv[Gemeentenaam],0))</f>
        <v>Klein</v>
      </c>
      <c r="H3621" s="59" t="str">
        <f>INDEX(tblGemProv[Provincie],MATCH(tblGem[[#This Row],[Plaats]],tblGemProv[Gemeentenaam],0))</f>
        <v>Utrecht</v>
      </c>
      <c r="I3621" s="68">
        <f>INDEX(tblGemProv[InwonerAantal],MATCH(tblGem[[#This Row],[Plaats]],tblGemProv[Gemeentenaam],0))</f>
        <v>21266</v>
      </c>
      <c r="J3621" s="107">
        <f>tblGem[[#This Row],[Aantal]]/INDEX($N$5:$N$16,MATCH(tblGem[[#This Row],[Prov]],$M$5:$M$16,0))*100000</f>
        <v>0.30063479035984481</v>
      </c>
      <c r="K3621" s="69">
        <f>tblGem[[#This Row],[Aantal]]/tblGem[[#This Row],[Inwoners]]*100000</f>
        <v>18.80936706479827</v>
      </c>
    </row>
    <row r="3622" spans="2:11" x14ac:dyDescent="0.3">
      <c r="B3622" s="63">
        <v>43919</v>
      </c>
      <c r="C3622" s="66" t="s">
        <v>60</v>
      </c>
      <c r="D3622" s="65">
        <v>29.9</v>
      </c>
      <c r="E3622" s="66">
        <v>8</v>
      </c>
      <c r="F3622" s="79">
        <f>tblGem[[#This Row],[Aantal]]-SUMIFS(tblGem[Aantal],tblGem[Datum],tblGem[[#This Row],[Datum]]-1,tblGem[Plaats],tblGem[[#This Row],[Plaats]])</f>
        <v>1</v>
      </c>
      <c r="G3622" s="59" t="str">
        <f>INDEX(tblGemProv[Grootte],MATCH(tblGem[[#This Row],[Plaats]],tblGemProv[Gemeentenaam],0))</f>
        <v>Klein</v>
      </c>
      <c r="H3622" s="59" t="str">
        <f>INDEX(tblGemProv[Provincie],MATCH(tblGem[[#This Row],[Plaats]],tblGemProv[Gemeentenaam],0))</f>
        <v>Gelderland</v>
      </c>
      <c r="I3622" s="68">
        <f>INDEX(tblGemProv[InwonerAantal],MATCH(tblGem[[#This Row],[Plaats]],tblGemProv[Gemeentenaam],0))</f>
        <v>26365</v>
      </c>
      <c r="J3622" s="107">
        <f>tblGem[[#This Row],[Aantal]]/INDEX($N$5:$N$16,MATCH(tblGem[[#This Row],[Prov]],$M$5:$M$16,0))*100000</f>
        <v>0.3883300980582039</v>
      </c>
      <c r="K3622" s="69">
        <f>tblGem[[#This Row],[Aantal]]/tblGem[[#This Row],[Inwoners]]*100000</f>
        <v>30.343258107339278</v>
      </c>
    </row>
    <row r="3623" spans="2:11" x14ac:dyDescent="0.3">
      <c r="B3623" s="63">
        <v>43919</v>
      </c>
      <c r="C3623" s="66" t="s">
        <v>61</v>
      </c>
      <c r="D3623" s="65">
        <v>62.5</v>
      </c>
      <c r="E3623" s="66">
        <v>42</v>
      </c>
      <c r="F3623" s="79">
        <f>tblGem[[#This Row],[Aantal]]-SUMIFS(tblGem[Aantal],tblGem[Datum],tblGem[[#This Row],[Datum]]-1,tblGem[Plaats],tblGem[[#This Row],[Plaats]])</f>
        <v>1</v>
      </c>
      <c r="G3623" s="59" t="str">
        <f>INDEX(tblGemProv[Grootte],MATCH(tblGem[[#This Row],[Plaats]],tblGemProv[Gemeentenaam],0))</f>
        <v>Middelgroot</v>
      </c>
      <c r="H3623" s="59" t="str">
        <f>INDEX(tblGemProv[Provincie],MATCH(tblGem[[#This Row],[Plaats]],tblGemProv[Gemeentenaam],0))</f>
        <v>Zuid-Holland</v>
      </c>
      <c r="I3623" s="68">
        <f>INDEX(tblGemProv[InwonerAantal],MATCH(tblGem[[#This Row],[Plaats]],tblGemProv[Gemeentenaam],0))</f>
        <v>66854</v>
      </c>
      <c r="J3623" s="107">
        <f>tblGem[[#This Row],[Aantal]]/INDEX($N$5:$N$16,MATCH(tblGem[[#This Row],[Prov]],$M$5:$M$16,0))*100000</f>
        <v>1.1519441800763026</v>
      </c>
      <c r="K3623" s="69">
        <f>tblGem[[#This Row],[Aantal]]/tblGem[[#This Row],[Inwoners]]*100000</f>
        <v>62.823466060370357</v>
      </c>
    </row>
    <row r="3624" spans="2:11" x14ac:dyDescent="0.3">
      <c r="B3624" s="63">
        <v>43919</v>
      </c>
      <c r="C3624" s="66" t="s">
        <v>62</v>
      </c>
      <c r="D3624" s="65">
        <v>55.6</v>
      </c>
      <c r="E3624" s="66">
        <v>20</v>
      </c>
      <c r="F3624" s="79">
        <f>tblGem[[#This Row],[Aantal]]-SUMIFS(tblGem[Aantal],tblGem[Datum],tblGem[[#This Row],[Datum]]-1,tblGem[Plaats],tblGem[[#This Row],[Plaats]])</f>
        <v>1</v>
      </c>
      <c r="G3624" s="59" t="str">
        <f>INDEX(tblGemProv[Grootte],MATCH(tblGem[[#This Row],[Plaats]],tblGemProv[Gemeentenaam],0))</f>
        <v>Klein</v>
      </c>
      <c r="H3624" s="59" t="str">
        <f>INDEX(tblGemProv[Provincie],MATCH(tblGem[[#This Row],[Plaats]],tblGemProv[Gemeentenaam],0))</f>
        <v>Noord-Holland</v>
      </c>
      <c r="I3624" s="68">
        <f>INDEX(tblGemProv[InwonerAantal],MATCH(tblGem[[#This Row],[Plaats]],tblGemProv[Gemeentenaam],0))</f>
        <v>35608</v>
      </c>
      <c r="J3624" s="107">
        <f>tblGem[[#This Row],[Aantal]]/INDEX($N$5:$N$16,MATCH(tblGem[[#This Row],[Prov]],$M$5:$M$16,0))*100000</f>
        <v>0.7064187325293817</v>
      </c>
      <c r="K3624" s="69">
        <f>tblGem[[#This Row],[Aantal]]/tblGem[[#This Row],[Inwoners]]*100000</f>
        <v>56.167153448663214</v>
      </c>
    </row>
    <row r="3625" spans="2:11" x14ac:dyDescent="0.3">
      <c r="B3625" s="63">
        <v>43919</v>
      </c>
      <c r="C3625" s="66" t="s">
        <v>63</v>
      </c>
      <c r="D3625" s="65">
        <v>56.7</v>
      </c>
      <c r="E3625" s="66">
        <v>20</v>
      </c>
      <c r="F3625" s="79">
        <f>tblGem[[#This Row],[Aantal]]-SUMIFS(tblGem[Aantal],tblGem[Datum],tblGem[[#This Row],[Datum]]-1,tblGem[Plaats],tblGem[[#This Row],[Plaats]])</f>
        <v>0</v>
      </c>
      <c r="G3625" s="59" t="str">
        <f>INDEX(tblGemProv[Grootte],MATCH(tblGem[[#This Row],[Plaats]],tblGemProv[Gemeentenaam],0))</f>
        <v>Klein</v>
      </c>
      <c r="H3625" s="59" t="str">
        <f>INDEX(tblGemProv[Provincie],MATCH(tblGem[[#This Row],[Plaats]],tblGemProv[Gemeentenaam],0))</f>
        <v>Drenthe</v>
      </c>
      <c r="I3625" s="68">
        <f>INDEX(tblGemProv[InwonerAantal],MATCH(tblGem[[#This Row],[Plaats]],tblGemProv[Gemeentenaam],0))</f>
        <v>35299</v>
      </c>
      <c r="J3625" s="107">
        <f>tblGem[[#This Row],[Aantal]]/INDEX($N$5:$N$16,MATCH(tblGem[[#This Row],[Prov]],$M$5:$M$16,0))*100000</f>
        <v>4.0642145905303799</v>
      </c>
      <c r="K3625" s="69">
        <f>tblGem[[#This Row],[Aantal]]/tblGem[[#This Row],[Inwoners]]*100000</f>
        <v>56.658828862007425</v>
      </c>
    </row>
    <row r="3626" spans="2:11" x14ac:dyDescent="0.3">
      <c r="B3626" s="63">
        <v>43919</v>
      </c>
      <c r="C3626" s="66" t="s">
        <v>64</v>
      </c>
      <c r="D3626" s="65">
        <v>259.89999999999998</v>
      </c>
      <c r="E3626" s="66">
        <v>55</v>
      </c>
      <c r="F3626" s="79">
        <f>tblGem[[#This Row],[Aantal]]-SUMIFS(tblGem[Aantal],tblGem[Datum],tblGem[[#This Row],[Datum]]-1,tblGem[Plaats],tblGem[[#This Row],[Plaats]])</f>
        <v>13</v>
      </c>
      <c r="G3626" s="59" t="str">
        <f>INDEX(tblGemProv[Grootte],MATCH(tblGem[[#This Row],[Plaats]],tblGemProv[Gemeentenaam],0))</f>
        <v>Klein</v>
      </c>
      <c r="H3626" s="59" t="str">
        <f>INDEX(tblGemProv[Provincie],MATCH(tblGem[[#This Row],[Plaats]],tblGemProv[Gemeentenaam],0))</f>
        <v>Noord-Brabant</v>
      </c>
      <c r="I3626" s="68">
        <f>INDEX(tblGemProv[InwonerAantal],MATCH(tblGem[[#This Row],[Plaats]],tblGemProv[Gemeentenaam],0))</f>
        <v>20336</v>
      </c>
      <c r="J3626" s="107">
        <f>tblGem[[#This Row],[Aantal]]/INDEX($N$5:$N$16,MATCH(tblGem[[#This Row],[Prov]],$M$5:$M$16,0))*100000</f>
        <v>2.1753868035499146</v>
      </c>
      <c r="K3626" s="69">
        <f>tblGem[[#This Row],[Aantal]]/tblGem[[#This Row],[Inwoners]]*100000</f>
        <v>270.456333595594</v>
      </c>
    </row>
    <row r="3627" spans="2:11" x14ac:dyDescent="0.3">
      <c r="B3627" s="63">
        <v>43919</v>
      </c>
      <c r="C3627" s="66" t="s">
        <v>65</v>
      </c>
      <c r="D3627" s="65">
        <v>39.799999999999997</v>
      </c>
      <c r="E3627" s="66">
        <v>10</v>
      </c>
      <c r="F3627" s="79">
        <f>tblGem[[#This Row],[Aantal]]-SUMIFS(tblGem[Aantal],tblGem[Datum],tblGem[[#This Row],[Datum]]-1,tblGem[Plaats],tblGem[[#This Row],[Plaats]])</f>
        <v>0</v>
      </c>
      <c r="G3627" s="59" t="str">
        <f>INDEX(tblGemProv[Grootte],MATCH(tblGem[[#This Row],[Plaats]],tblGemProv[Gemeentenaam],0))</f>
        <v>Klein</v>
      </c>
      <c r="H3627" s="59" t="str">
        <f>INDEX(tblGemProv[Provincie],MATCH(tblGem[[#This Row],[Plaats]],tblGemProv[Gemeentenaam],0))</f>
        <v>Noord-Brabant</v>
      </c>
      <c r="I3627" s="68">
        <f>INDEX(tblGemProv[InwonerAantal],MATCH(tblGem[[#This Row],[Plaats]],tblGemProv[Gemeentenaam],0))</f>
        <v>24911</v>
      </c>
      <c r="J3627" s="107">
        <f>tblGem[[#This Row],[Aantal]]/INDEX($N$5:$N$16,MATCH(tblGem[[#This Row],[Prov]],$M$5:$M$16,0))*100000</f>
        <v>0.3955248733727118</v>
      </c>
      <c r="K3627" s="69">
        <f>tblGem[[#This Row],[Aantal]]/tblGem[[#This Row],[Inwoners]]*100000</f>
        <v>40.142908755168399</v>
      </c>
    </row>
    <row r="3628" spans="2:11" x14ac:dyDescent="0.3">
      <c r="B3628" s="63">
        <v>43919</v>
      </c>
      <c r="C3628" s="66" t="s">
        <v>66</v>
      </c>
      <c r="D3628" s="65">
        <v>62.2</v>
      </c>
      <c r="E3628" s="66">
        <v>18</v>
      </c>
      <c r="F3628" s="79">
        <f>tblGem[[#This Row],[Aantal]]-SUMIFS(tblGem[Aantal],tblGem[Datum],tblGem[[#This Row],[Datum]]-1,tblGem[Plaats],tblGem[[#This Row],[Plaats]])</f>
        <v>2</v>
      </c>
      <c r="G3628" s="59" t="str">
        <f>INDEX(tblGemProv[Grootte],MATCH(tblGem[[#This Row],[Plaats]],tblGemProv[Gemeentenaam],0))</f>
        <v>Klein</v>
      </c>
      <c r="H3628" s="59" t="str">
        <f>INDEX(tblGemProv[Provincie],MATCH(tblGem[[#This Row],[Plaats]],tblGemProv[Gemeentenaam],0))</f>
        <v>Gelderland</v>
      </c>
      <c r="I3628" s="68">
        <f>INDEX(tblGemProv[InwonerAantal],MATCH(tblGem[[#This Row],[Plaats]],tblGemProv[Gemeentenaam],0))</f>
        <v>28195</v>
      </c>
      <c r="J3628" s="107">
        <f>tblGem[[#This Row],[Aantal]]/INDEX($N$5:$N$16,MATCH(tblGem[[#This Row],[Prov]],$M$5:$M$16,0))*100000</f>
        <v>0.87374272063095881</v>
      </c>
      <c r="K3628" s="69">
        <f>tblGem[[#This Row],[Aantal]]/tblGem[[#This Row],[Inwoners]]*100000</f>
        <v>63.84110657918071</v>
      </c>
    </row>
    <row r="3629" spans="2:11" x14ac:dyDescent="0.3">
      <c r="B3629" s="63">
        <v>43919</v>
      </c>
      <c r="C3629" s="66" t="s">
        <v>67</v>
      </c>
      <c r="D3629" s="65">
        <v>56</v>
      </c>
      <c r="E3629" s="66">
        <v>16</v>
      </c>
      <c r="F3629" s="79">
        <f>tblGem[[#This Row],[Aantal]]-SUMIFS(tblGem[Aantal],tblGem[Datum],tblGem[[#This Row],[Datum]]-1,tblGem[Plaats],tblGem[[#This Row],[Plaats]])</f>
        <v>1</v>
      </c>
      <c r="G3629" s="59" t="str">
        <f>INDEX(tblGemProv[Grootte],MATCH(tblGem[[#This Row],[Plaats]],tblGemProv[Gemeentenaam],0))</f>
        <v>Klein</v>
      </c>
      <c r="H3629" s="59" t="str">
        <f>INDEX(tblGemProv[Provincie],MATCH(tblGem[[#This Row],[Plaats]],tblGemProv[Gemeentenaam],0))</f>
        <v>Overijssel</v>
      </c>
      <c r="I3629" s="68">
        <f>INDEX(tblGemProv[InwonerAantal],MATCH(tblGem[[#This Row],[Plaats]],tblGemProv[Gemeentenaam],0))</f>
        <v>28242</v>
      </c>
      <c r="J3629" s="107">
        <f>tblGem[[#This Row],[Aantal]]/INDEX($N$5:$N$16,MATCH(tblGem[[#This Row],[Prov]],$M$5:$M$16,0))*100000</f>
        <v>1.3894907603206597</v>
      </c>
      <c r="K3629" s="69">
        <f>tblGem[[#This Row],[Aantal]]/tblGem[[#This Row],[Inwoners]]*100000</f>
        <v>56.653211528928551</v>
      </c>
    </row>
    <row r="3630" spans="2:11" x14ac:dyDescent="0.3">
      <c r="B3630" s="63">
        <v>43919</v>
      </c>
      <c r="C3630" s="66" t="s">
        <v>68</v>
      </c>
      <c r="D3630" s="65">
        <v>15.9</v>
      </c>
      <c r="E3630" s="66">
        <v>3</v>
      </c>
      <c r="F3630" s="79">
        <f>tblGem[[#This Row],[Aantal]]-SUMIFS(tblGem[Aantal],tblGem[Datum],tblGem[[#This Row],[Datum]]-1,tblGem[Plaats],tblGem[[#This Row],[Plaats]])</f>
        <v>2</v>
      </c>
      <c r="G3630" s="59" t="str">
        <f>INDEX(tblGemProv[Grootte],MATCH(tblGem[[#This Row],[Plaats]],tblGemProv[Gemeentenaam],0))</f>
        <v>Klein</v>
      </c>
      <c r="H3630" s="59" t="str">
        <f>INDEX(tblGemProv[Provincie],MATCH(tblGem[[#This Row],[Plaats]],tblGemProv[Gemeentenaam],0))</f>
        <v>Friesland</v>
      </c>
      <c r="I3630" s="68">
        <f>INDEX(tblGemProv[InwonerAantal],MATCH(tblGem[[#This Row],[Plaats]],tblGemProv[Gemeentenaam],0))</f>
        <v>18904</v>
      </c>
      <c r="J3630" s="107">
        <f>tblGem[[#This Row],[Aantal]]/INDEX($N$5:$N$16,MATCH(tblGem[[#This Row],[Prov]],$M$5:$M$16,0))*100000</f>
        <v>0.46348653108140681</v>
      </c>
      <c r="K3630" s="69">
        <f>tblGem[[#This Row],[Aantal]]/tblGem[[#This Row],[Inwoners]]*100000</f>
        <v>15.869657215404148</v>
      </c>
    </row>
    <row r="3631" spans="2:11" x14ac:dyDescent="0.3">
      <c r="B3631" s="63">
        <v>43919</v>
      </c>
      <c r="C3631" s="66" t="s">
        <v>69</v>
      </c>
      <c r="D3631" s="65">
        <v>90.4</v>
      </c>
      <c r="E3631" s="66">
        <v>39</v>
      </c>
      <c r="F3631" s="79">
        <f>tblGem[[#This Row],[Aantal]]-SUMIFS(tblGem[Aantal],tblGem[Datum],tblGem[[#This Row],[Datum]]-1,tblGem[Plaats],tblGem[[#This Row],[Plaats]])</f>
        <v>0</v>
      </c>
      <c r="G3631" s="59" t="str">
        <f>INDEX(tblGemProv[Grootte],MATCH(tblGem[[#This Row],[Plaats]],tblGemProv[Gemeentenaam],0))</f>
        <v>Klein</v>
      </c>
      <c r="H3631" s="59" t="str">
        <f>INDEX(tblGemProv[Provincie],MATCH(tblGem[[#This Row],[Plaats]],tblGemProv[Gemeentenaam],0))</f>
        <v>Utrecht</v>
      </c>
      <c r="I3631" s="68">
        <f>INDEX(tblGemProv[InwonerAantal],MATCH(tblGem[[#This Row],[Plaats]],tblGemProv[Gemeentenaam],0))</f>
        <v>42846</v>
      </c>
      <c r="J3631" s="107">
        <f>tblGem[[#This Row],[Aantal]]/INDEX($N$5:$N$16,MATCH(tblGem[[#This Row],[Prov]],$M$5:$M$16,0))*100000</f>
        <v>2.931189206008487</v>
      </c>
      <c r="K3631" s="69">
        <f>tblGem[[#This Row],[Aantal]]/tblGem[[#This Row],[Inwoners]]*100000</f>
        <v>91.023666153199827</v>
      </c>
    </row>
    <row r="3632" spans="2:11" x14ac:dyDescent="0.3">
      <c r="B3632" s="63">
        <v>43919</v>
      </c>
      <c r="C3632" s="66" t="s">
        <v>70</v>
      </c>
      <c r="D3632" s="65">
        <v>40.700000000000003</v>
      </c>
      <c r="E3632" s="66">
        <v>21</v>
      </c>
      <c r="F3632" s="79">
        <f>tblGem[[#This Row],[Aantal]]-SUMIFS(tblGem[Aantal],tblGem[Datum],tblGem[[#This Row],[Datum]]-1,tblGem[Plaats],tblGem[[#This Row],[Plaats]])</f>
        <v>4</v>
      </c>
      <c r="G3632" s="59" t="str">
        <f>INDEX(tblGemProv[Grootte],MATCH(tblGem[[#This Row],[Plaats]],tblGemProv[Gemeentenaam],0))</f>
        <v>Middelgroot</v>
      </c>
      <c r="H3632" s="59" t="str">
        <f>INDEX(tblGemProv[Provincie],MATCH(tblGem[[#This Row],[Plaats]],tblGemProv[Gemeentenaam],0))</f>
        <v>Friesland</v>
      </c>
      <c r="I3632" s="68">
        <f>INDEX(tblGemProv[InwonerAantal],MATCH(tblGem[[#This Row],[Plaats]],tblGemProv[Gemeentenaam],0))</f>
        <v>51742</v>
      </c>
      <c r="J3632" s="107">
        <f>tblGem[[#This Row],[Aantal]]/INDEX($N$5:$N$16,MATCH(tblGem[[#This Row],[Prov]],$M$5:$M$16,0))*100000</f>
        <v>3.2444057175698471</v>
      </c>
      <c r="K3632" s="69">
        <f>tblGem[[#This Row],[Aantal]]/tblGem[[#This Row],[Inwoners]]*100000</f>
        <v>40.585984306752735</v>
      </c>
    </row>
    <row r="3633" spans="2:11" x14ac:dyDescent="0.3">
      <c r="B3633" s="63">
        <v>43919</v>
      </c>
      <c r="C3633" s="66" t="s">
        <v>71</v>
      </c>
      <c r="D3633" s="65">
        <v>42.7</v>
      </c>
      <c r="E3633" s="66">
        <v>19</v>
      </c>
      <c r="F3633" s="79">
        <f>tblGem[[#This Row],[Aantal]]-SUMIFS(tblGem[Aantal],tblGem[Datum],tblGem[[#This Row],[Datum]]-1,tblGem[Plaats],tblGem[[#This Row],[Plaats]])</f>
        <v>2</v>
      </c>
      <c r="G3633" s="59" t="str">
        <f>INDEX(tblGemProv[Grootte],MATCH(tblGem[[#This Row],[Plaats]],tblGemProv[Gemeentenaam],0))</f>
        <v>Klein</v>
      </c>
      <c r="H3633" s="59" t="str">
        <f>INDEX(tblGemProv[Provincie],MATCH(tblGem[[#This Row],[Plaats]],tblGemProv[Gemeentenaam],0))</f>
        <v>Utrecht</v>
      </c>
      <c r="I3633" s="68">
        <f>INDEX(tblGemProv[InwonerAantal],MATCH(tblGem[[#This Row],[Plaats]],tblGemProv[Gemeentenaam],0))</f>
        <v>43620</v>
      </c>
      <c r="J3633" s="107">
        <f>tblGem[[#This Row],[Aantal]]/INDEX($N$5:$N$16,MATCH(tblGem[[#This Row],[Prov]],$M$5:$M$16,0))*100000</f>
        <v>1.428015254209263</v>
      </c>
      <c r="K3633" s="69">
        <f>tblGem[[#This Row],[Aantal]]/tblGem[[#This Row],[Inwoners]]*100000</f>
        <v>43.558000917010546</v>
      </c>
    </row>
    <row r="3634" spans="2:11" x14ac:dyDescent="0.3">
      <c r="B3634" s="63">
        <v>43919</v>
      </c>
      <c r="C3634" s="66" t="s">
        <v>72</v>
      </c>
      <c r="D3634" s="65">
        <v>28.8</v>
      </c>
      <c r="E3634" s="66">
        <v>7</v>
      </c>
      <c r="F3634" s="79">
        <f>tblGem[[#This Row],[Aantal]]-SUMIFS(tblGem[Aantal],tblGem[Datum],tblGem[[#This Row],[Datum]]-1,tblGem[Plaats],tblGem[[#This Row],[Plaats]])</f>
        <v>0</v>
      </c>
      <c r="G3634" s="59" t="str">
        <f>INDEX(tblGemProv[Grootte],MATCH(tblGem[[#This Row],[Plaats]],tblGemProv[Gemeentenaam],0))</f>
        <v>Klein</v>
      </c>
      <c r="H3634" s="59" t="str">
        <f>INDEX(tblGemProv[Provincie],MATCH(tblGem[[#This Row],[Plaats]],tblGemProv[Gemeentenaam],0))</f>
        <v>Drenthe</v>
      </c>
      <c r="I3634" s="68">
        <f>INDEX(tblGemProv[InwonerAantal],MATCH(tblGem[[#This Row],[Plaats]],tblGemProv[Gemeentenaam],0))</f>
        <v>23917</v>
      </c>
      <c r="J3634" s="107">
        <f>tblGem[[#This Row],[Aantal]]/INDEX($N$5:$N$16,MATCH(tblGem[[#This Row],[Prov]],$M$5:$M$16,0))*100000</f>
        <v>1.4224751066856329</v>
      </c>
      <c r="K3634" s="69">
        <f>tblGem[[#This Row],[Aantal]]/tblGem[[#This Row],[Inwoners]]*100000</f>
        <v>29.267884768156538</v>
      </c>
    </row>
    <row r="3635" spans="2:11" x14ac:dyDescent="0.3">
      <c r="B3635" s="63">
        <v>43919</v>
      </c>
      <c r="C3635" s="66" t="s">
        <v>73</v>
      </c>
      <c r="D3635" s="65">
        <v>30.9</v>
      </c>
      <c r="E3635" s="66">
        <v>32</v>
      </c>
      <c r="F3635" s="79">
        <f>tblGem[[#This Row],[Aantal]]-SUMIFS(tblGem[Aantal],tblGem[Datum],tblGem[[#This Row],[Datum]]-1,tblGem[Plaats],tblGem[[#This Row],[Plaats]])</f>
        <v>3</v>
      </c>
      <c r="G3635" s="59" t="str">
        <f>INDEX(tblGemProv[Grootte],MATCH(tblGem[[#This Row],[Plaats]],tblGemProv[Gemeentenaam],0))</f>
        <v>Groot</v>
      </c>
      <c r="H3635" s="59" t="str">
        <f>INDEX(tblGemProv[Provincie],MATCH(tblGem[[#This Row],[Plaats]],tblGemProv[Gemeentenaam],0))</f>
        <v>Zuid-Holland</v>
      </c>
      <c r="I3635" s="68">
        <f>INDEX(tblGemProv[InwonerAantal],MATCH(tblGem[[#This Row],[Plaats]],tblGemProv[Gemeentenaam],0))</f>
        <v>102253</v>
      </c>
      <c r="J3635" s="107">
        <f>tblGem[[#This Row],[Aantal]]/INDEX($N$5:$N$16,MATCH(tblGem[[#This Row],[Prov]],$M$5:$M$16,0))*100000</f>
        <v>0.87767175624861149</v>
      </c>
      <c r="K3635" s="69">
        <f>tblGem[[#This Row],[Aantal]]/tblGem[[#This Row],[Inwoners]]*100000</f>
        <v>31.294925332264089</v>
      </c>
    </row>
    <row r="3636" spans="2:11" x14ac:dyDescent="0.3">
      <c r="B3636" s="63">
        <v>43919</v>
      </c>
      <c r="C3636" s="66" t="s">
        <v>74</v>
      </c>
      <c r="D3636" s="65">
        <v>28.4</v>
      </c>
      <c r="E3636" s="66">
        <v>7</v>
      </c>
      <c r="F3636" s="79">
        <f>tblGem[[#This Row],[Aantal]]-SUMIFS(tblGem[Aantal],tblGem[Datum],tblGem[[#This Row],[Datum]]-1,tblGem[Plaats],tblGem[[#This Row],[Plaats]])</f>
        <v>0</v>
      </c>
      <c r="G3636" s="59" t="str">
        <f>INDEX(tblGemProv[Grootte],MATCH(tblGem[[#This Row],[Plaats]],tblGemProv[Gemeentenaam],0))</f>
        <v>Klein</v>
      </c>
      <c r="H3636" s="59" t="str">
        <f>INDEX(tblGemProv[Provincie],MATCH(tblGem[[#This Row],[Plaats]],tblGemProv[Gemeentenaam],0))</f>
        <v>Groningen</v>
      </c>
      <c r="I3636" s="68">
        <f>INDEX(tblGemProv[InwonerAantal],MATCH(tblGem[[#This Row],[Plaats]],tblGemProv[Gemeentenaam],0))</f>
        <v>24864</v>
      </c>
      <c r="J3636" s="107">
        <f>tblGem[[#This Row],[Aantal]]/INDEX($N$5:$N$16,MATCH(tblGem[[#This Row],[Prov]],$M$5:$M$16,0))*100000</f>
        <v>1.2008035090909404</v>
      </c>
      <c r="K3636" s="69">
        <f>tblGem[[#This Row],[Aantal]]/tblGem[[#This Row],[Inwoners]]*100000</f>
        <v>28.153153153153152</v>
      </c>
    </row>
    <row r="3637" spans="2:11" x14ac:dyDescent="0.3">
      <c r="B3637" s="63">
        <v>43919</v>
      </c>
      <c r="C3637" s="66" t="s">
        <v>75</v>
      </c>
      <c r="D3637" s="65">
        <v>19.5</v>
      </c>
      <c r="E3637" s="66">
        <v>11</v>
      </c>
      <c r="F3637" s="79">
        <f>tblGem[[#This Row],[Aantal]]-SUMIFS(tblGem[Aantal],tblGem[Datum],tblGem[[#This Row],[Datum]]-1,tblGem[Plaats],tblGem[[#This Row],[Plaats]])</f>
        <v>2</v>
      </c>
      <c r="G3637" s="59" t="str">
        <f>INDEX(tblGemProv[Grootte],MATCH(tblGem[[#This Row],[Plaats]],tblGemProv[Gemeentenaam],0))</f>
        <v>Middelgroot</v>
      </c>
      <c r="H3637" s="59" t="str">
        <f>INDEX(tblGemProv[Provincie],MATCH(tblGem[[#This Row],[Plaats]],tblGemProv[Gemeentenaam],0))</f>
        <v>Noord-Holland</v>
      </c>
      <c r="I3637" s="68">
        <f>INDEX(tblGemProv[InwonerAantal],MATCH(tblGem[[#This Row],[Plaats]],tblGemProv[Gemeentenaam],0))</f>
        <v>55760</v>
      </c>
      <c r="J3637" s="107">
        <f>tblGem[[#This Row],[Aantal]]/INDEX($N$5:$N$16,MATCH(tblGem[[#This Row],[Prov]],$M$5:$M$16,0))*100000</f>
        <v>0.38853030289115992</v>
      </c>
      <c r="K3637" s="69">
        <f>tblGem[[#This Row],[Aantal]]/tblGem[[#This Row],[Inwoners]]*100000</f>
        <v>19.727403156384504</v>
      </c>
    </row>
    <row r="3638" spans="2:11" x14ac:dyDescent="0.3">
      <c r="B3638" s="63">
        <v>43919</v>
      </c>
      <c r="C3638" s="66" t="s">
        <v>76</v>
      </c>
      <c r="D3638" s="65">
        <v>163.19999999999999</v>
      </c>
      <c r="E3638" s="66">
        <v>53</v>
      </c>
      <c r="F3638" s="79">
        <f>tblGem[[#This Row],[Aantal]]-SUMIFS(tblGem[Aantal],tblGem[Datum],tblGem[[#This Row],[Datum]]-1,tblGem[Plaats],tblGem[[#This Row],[Plaats]])</f>
        <v>7</v>
      </c>
      <c r="G3638" s="59" t="str">
        <f>INDEX(tblGemProv[Grootte],MATCH(tblGem[[#This Row],[Plaats]],tblGemProv[Gemeentenaam],0))</f>
        <v>Klein</v>
      </c>
      <c r="H3638" s="59" t="str">
        <f>INDEX(tblGemProv[Provincie],MATCH(tblGem[[#This Row],[Plaats]],tblGemProv[Gemeentenaam],0))</f>
        <v>Noord-Brabant</v>
      </c>
      <c r="I3638" s="68">
        <f>INDEX(tblGemProv[InwonerAantal],MATCH(tblGem[[#This Row],[Plaats]],tblGemProv[Gemeentenaam],0))</f>
        <v>32137</v>
      </c>
      <c r="J3638" s="107">
        <f>tblGem[[#This Row],[Aantal]]/INDEX($N$5:$N$16,MATCH(tblGem[[#This Row],[Prov]],$M$5:$M$16,0))*100000</f>
        <v>2.0962818288753726</v>
      </c>
      <c r="K3638" s="69">
        <f>tblGem[[#This Row],[Aantal]]/tblGem[[#This Row],[Inwoners]]*100000</f>
        <v>164.91894078476523</v>
      </c>
    </row>
    <row r="3639" spans="2:11" x14ac:dyDescent="0.3">
      <c r="B3639" s="63">
        <v>43919</v>
      </c>
      <c r="C3639" s="66" t="s">
        <v>77</v>
      </c>
      <c r="D3639" s="65">
        <v>45.7</v>
      </c>
      <c r="E3639" s="66">
        <v>46</v>
      </c>
      <c r="F3639" s="79">
        <f>tblGem[[#This Row],[Aantal]]-SUMIFS(tblGem[Aantal],tblGem[Datum],tblGem[[#This Row],[Datum]]-1,tblGem[Plaats],tblGem[[#This Row],[Plaats]])</f>
        <v>1</v>
      </c>
      <c r="G3639" s="59" t="str">
        <f>INDEX(tblGemProv[Grootte],MATCH(tblGem[[#This Row],[Plaats]],tblGemProv[Gemeentenaam],0))</f>
        <v>Middelgroot</v>
      </c>
      <c r="H3639" s="59" t="str">
        <f>INDEX(tblGemProv[Provincie],MATCH(tblGem[[#This Row],[Plaats]],tblGemProv[Gemeentenaam],0))</f>
        <v>Overijssel</v>
      </c>
      <c r="I3639" s="68">
        <f>INDEX(tblGemProv[InwonerAantal],MATCH(tblGem[[#This Row],[Plaats]],tblGemProv[Gemeentenaam],0))</f>
        <v>99653</v>
      </c>
      <c r="J3639" s="107">
        <f>tblGem[[#This Row],[Aantal]]/INDEX($N$5:$N$16,MATCH(tblGem[[#This Row],[Prov]],$M$5:$M$16,0))*100000</f>
        <v>3.9947859359218967</v>
      </c>
      <c r="K3639" s="69">
        <f>tblGem[[#This Row],[Aantal]]/tblGem[[#This Row],[Inwoners]]*100000</f>
        <v>46.160175810060913</v>
      </c>
    </row>
    <row r="3640" spans="2:11" x14ac:dyDescent="0.3">
      <c r="B3640" s="63">
        <v>43919</v>
      </c>
      <c r="C3640" s="66" t="s">
        <v>78</v>
      </c>
      <c r="D3640" s="65">
        <v>26</v>
      </c>
      <c r="E3640" s="66">
        <v>8</v>
      </c>
      <c r="F3640" s="79">
        <f>tblGem[[#This Row],[Aantal]]-SUMIFS(tblGem[Aantal],tblGem[Datum],tblGem[[#This Row],[Datum]]-1,tblGem[Plaats],tblGem[[#This Row],[Plaats]])</f>
        <v>1</v>
      </c>
      <c r="G3640" s="59" t="str">
        <f>INDEX(tblGemProv[Grootte],MATCH(tblGem[[#This Row],[Plaats]],tblGemProv[Gemeentenaam],0))</f>
        <v>Klein</v>
      </c>
      <c r="H3640" s="59" t="str">
        <f>INDEX(tblGemProv[Provincie],MATCH(tblGem[[#This Row],[Plaats]],tblGemProv[Gemeentenaam],0))</f>
        <v>Noord-Holland</v>
      </c>
      <c r="I3640" s="68">
        <f>INDEX(tblGemProv[InwonerAantal],MATCH(tblGem[[#This Row],[Plaats]],tblGemProv[Gemeentenaam],0))</f>
        <v>28121</v>
      </c>
      <c r="J3640" s="107">
        <f>tblGem[[#This Row],[Aantal]]/INDEX($N$5:$N$16,MATCH(tblGem[[#This Row],[Prov]],$M$5:$M$16,0))*100000</f>
        <v>0.28256749301175271</v>
      </c>
      <c r="K3640" s="69">
        <f>tblGem[[#This Row],[Aantal]]/tblGem[[#This Row],[Inwoners]]*100000</f>
        <v>28.448490451975392</v>
      </c>
    </row>
    <row r="3641" spans="2:11" x14ac:dyDescent="0.3">
      <c r="B3641" s="63">
        <v>43919</v>
      </c>
      <c r="C3641" s="66" t="s">
        <v>79</v>
      </c>
      <c r="D3641" s="65">
        <v>120.9</v>
      </c>
      <c r="E3641" s="66">
        <v>32</v>
      </c>
      <c r="F3641" s="79">
        <f>tblGem[[#This Row],[Aantal]]-SUMIFS(tblGem[Aantal],tblGem[Datum],tblGem[[#This Row],[Datum]]-1,tblGem[Plaats],tblGem[[#This Row],[Plaats]])</f>
        <v>2</v>
      </c>
      <c r="G3641" s="59" t="str">
        <f>INDEX(tblGemProv[Grootte],MATCH(tblGem[[#This Row],[Plaats]],tblGemProv[Gemeentenaam],0))</f>
        <v>Klein</v>
      </c>
      <c r="H3641" s="59" t="str">
        <f>INDEX(tblGemProv[Provincie],MATCH(tblGem[[#This Row],[Plaats]],tblGemProv[Gemeentenaam],0))</f>
        <v>Overijssel</v>
      </c>
      <c r="I3641" s="68">
        <f>INDEX(tblGemProv[InwonerAantal],MATCH(tblGem[[#This Row],[Plaats]],tblGemProv[Gemeentenaam],0))</f>
        <v>26291</v>
      </c>
      <c r="J3641" s="107">
        <f>tblGem[[#This Row],[Aantal]]/INDEX($N$5:$N$16,MATCH(tblGem[[#This Row],[Prov]],$M$5:$M$16,0))*100000</f>
        <v>2.7789815206413193</v>
      </c>
      <c r="K3641" s="69">
        <f>tblGem[[#This Row],[Aantal]]/tblGem[[#This Row],[Inwoners]]*100000</f>
        <v>121.71465520520331</v>
      </c>
    </row>
    <row r="3642" spans="2:11" x14ac:dyDescent="0.3">
      <c r="B3642" s="63">
        <v>43919</v>
      </c>
      <c r="C3642" s="66" t="s">
        <v>80</v>
      </c>
      <c r="D3642" s="65">
        <v>54.2</v>
      </c>
      <c r="E3642" s="66">
        <v>6</v>
      </c>
      <c r="F3642" s="79">
        <f>tblGem[[#This Row],[Aantal]]-SUMIFS(tblGem[Aantal],tblGem[Datum],tblGem[[#This Row],[Datum]]-1,tblGem[Plaats],tblGem[[#This Row],[Plaats]])</f>
        <v>0</v>
      </c>
      <c r="G3642" s="59" t="str">
        <f>INDEX(tblGemProv[Grootte],MATCH(tblGem[[#This Row],[Plaats]],tblGemProv[Gemeentenaam],0))</f>
        <v>Klein</v>
      </c>
      <c r="H3642" s="59" t="str">
        <f>INDEX(tblGemProv[Provincie],MATCH(tblGem[[#This Row],[Plaats]],tblGemProv[Gemeentenaam],0))</f>
        <v>Gelderland</v>
      </c>
      <c r="I3642" s="68">
        <f>INDEX(tblGemProv[InwonerAantal],MATCH(tblGem[[#This Row],[Plaats]],tblGemProv[Gemeentenaam],0))</f>
        <v>11328</v>
      </c>
      <c r="J3642" s="107">
        <f>tblGem[[#This Row],[Aantal]]/INDEX($N$5:$N$16,MATCH(tblGem[[#This Row],[Prov]],$M$5:$M$16,0))*100000</f>
        <v>0.29124757354365294</v>
      </c>
      <c r="K3642" s="69">
        <f>tblGem[[#This Row],[Aantal]]/tblGem[[#This Row],[Inwoners]]*100000</f>
        <v>52.966101694915253</v>
      </c>
    </row>
    <row r="3643" spans="2:11" x14ac:dyDescent="0.3">
      <c r="B3643" s="63">
        <v>43919</v>
      </c>
      <c r="C3643" s="66" t="s">
        <v>81</v>
      </c>
      <c r="D3643" s="65">
        <v>39.6</v>
      </c>
      <c r="E3643" s="66">
        <v>23</v>
      </c>
      <c r="F3643" s="79">
        <f>tblGem[[#This Row],[Aantal]]-SUMIFS(tblGem[Aantal],tblGem[Datum],tblGem[[#This Row],[Datum]]-1,tblGem[Plaats],tblGem[[#This Row],[Plaats]])</f>
        <v>5</v>
      </c>
      <c r="G3643" s="59" t="str">
        <f>INDEX(tblGemProv[Grootte],MATCH(tblGem[[#This Row],[Plaats]],tblGemProv[Gemeentenaam],0))</f>
        <v>Middelgroot</v>
      </c>
      <c r="H3643" s="59" t="str">
        <f>INDEX(tblGemProv[Provincie],MATCH(tblGem[[#This Row],[Plaats]],tblGemProv[Gemeentenaam],0))</f>
        <v>Gelderland</v>
      </c>
      <c r="I3643" s="68">
        <f>INDEX(tblGemProv[InwonerAantal],MATCH(tblGem[[#This Row],[Plaats]],tblGemProv[Gemeentenaam],0))</f>
        <v>57382</v>
      </c>
      <c r="J3643" s="107">
        <f>tblGem[[#This Row],[Aantal]]/INDEX($N$5:$N$16,MATCH(tblGem[[#This Row],[Prov]],$M$5:$M$16,0))*100000</f>
        <v>1.1164490319173361</v>
      </c>
      <c r="K3643" s="69">
        <f>tblGem[[#This Row],[Aantal]]/tblGem[[#This Row],[Inwoners]]*100000</f>
        <v>40.082255759645882</v>
      </c>
    </row>
    <row r="3644" spans="2:11" x14ac:dyDescent="0.3">
      <c r="B3644" s="63">
        <v>43919</v>
      </c>
      <c r="C3644" s="66" t="s">
        <v>82</v>
      </c>
      <c r="D3644" s="65">
        <v>68.599999999999994</v>
      </c>
      <c r="E3644" s="66">
        <v>18</v>
      </c>
      <c r="F3644" s="79">
        <f>tblGem[[#This Row],[Aantal]]-SUMIFS(tblGem[Aantal],tblGem[Datum],tblGem[[#This Row],[Datum]]-1,tblGem[Plaats],tblGem[[#This Row],[Plaats]])</f>
        <v>6</v>
      </c>
      <c r="G3644" s="59" t="str">
        <f>INDEX(tblGemProv[Grootte],MATCH(tblGem[[#This Row],[Plaats]],tblGemProv[Gemeentenaam],0))</f>
        <v>Klein</v>
      </c>
      <c r="H3644" s="59" t="str">
        <f>INDEX(tblGemProv[Provincie],MATCH(tblGem[[#This Row],[Plaats]],tblGemProv[Gemeentenaam],0))</f>
        <v>Noord-Brabant</v>
      </c>
      <c r="I3644" s="68">
        <f>INDEX(tblGemProv[InwonerAantal],MATCH(tblGem[[#This Row],[Plaats]],tblGemProv[Gemeentenaam],0))</f>
        <v>25777</v>
      </c>
      <c r="J3644" s="107">
        <f>tblGem[[#This Row],[Aantal]]/INDEX($N$5:$N$16,MATCH(tblGem[[#This Row],[Prov]],$M$5:$M$16,0))*100000</f>
        <v>0.71194477207088114</v>
      </c>
      <c r="K3644" s="69">
        <f>tblGem[[#This Row],[Aantal]]/tblGem[[#This Row],[Inwoners]]*100000</f>
        <v>69.829693137292935</v>
      </c>
    </row>
    <row r="3645" spans="2:11" x14ac:dyDescent="0.3">
      <c r="B3645" s="63">
        <v>43919</v>
      </c>
      <c r="C3645" s="66" t="s">
        <v>83</v>
      </c>
      <c r="D3645" s="65">
        <v>35.200000000000003</v>
      </c>
      <c r="E3645" s="66">
        <v>42</v>
      </c>
      <c r="F3645" s="79">
        <f>tblGem[[#This Row],[Aantal]]-SUMIFS(tblGem[Aantal],tblGem[Datum],tblGem[[#This Row],[Datum]]-1,tblGem[Plaats],tblGem[[#This Row],[Plaats]])</f>
        <v>6</v>
      </c>
      <c r="G3645" s="59" t="str">
        <f>INDEX(tblGemProv[Grootte],MATCH(tblGem[[#This Row],[Plaats]],tblGemProv[Gemeentenaam],0))</f>
        <v>Groot</v>
      </c>
      <c r="H3645" s="59" t="str">
        <f>INDEX(tblGemProv[Provincie],MATCH(tblGem[[#This Row],[Plaats]],tblGemProv[Gemeentenaam],0))</f>
        <v>Zuid-Holland</v>
      </c>
      <c r="I3645" s="68">
        <f>INDEX(tblGemProv[InwonerAantal],MATCH(tblGem[[#This Row],[Plaats]],tblGemProv[Gemeentenaam],0))</f>
        <v>118426</v>
      </c>
      <c r="J3645" s="107">
        <f>tblGem[[#This Row],[Aantal]]/INDEX($N$5:$N$16,MATCH(tblGem[[#This Row],[Prov]],$M$5:$M$16,0))*100000</f>
        <v>1.1519441800763026</v>
      </c>
      <c r="K3645" s="69">
        <f>tblGem[[#This Row],[Aantal]]/tblGem[[#This Row],[Inwoners]]*100000</f>
        <v>35.465185010048465</v>
      </c>
    </row>
    <row r="3646" spans="2:11" x14ac:dyDescent="0.3">
      <c r="B3646" s="63">
        <v>43919</v>
      </c>
      <c r="C3646" s="66" t="s">
        <v>84</v>
      </c>
      <c r="D3646" s="65">
        <v>25.4</v>
      </c>
      <c r="E3646" s="66">
        <v>5</v>
      </c>
      <c r="F3646" s="79">
        <f>tblGem[[#This Row],[Aantal]]-SUMIFS(tblGem[Aantal],tblGem[Datum],tblGem[[#This Row],[Datum]]-1,tblGem[Plaats],tblGem[[#This Row],[Plaats]])</f>
        <v>0</v>
      </c>
      <c r="G3646" s="59" t="str">
        <f>INDEX(tblGemProv[Grootte],MATCH(tblGem[[#This Row],[Plaats]],tblGemProv[Gemeentenaam],0))</f>
        <v>Klein</v>
      </c>
      <c r="H3646" s="59" t="str">
        <f>INDEX(tblGemProv[Provincie],MATCH(tblGem[[#This Row],[Plaats]],tblGemProv[Gemeentenaam],0))</f>
        <v>Noord-Holland</v>
      </c>
      <c r="I3646" s="68">
        <f>INDEX(tblGemProv[InwonerAantal],MATCH(tblGem[[#This Row],[Plaats]],tblGemProv[Gemeentenaam],0))</f>
        <v>19440</v>
      </c>
      <c r="J3646" s="107">
        <f>tblGem[[#This Row],[Aantal]]/INDEX($N$5:$N$16,MATCH(tblGem[[#This Row],[Prov]],$M$5:$M$16,0))*100000</f>
        <v>0.17660468313234542</v>
      </c>
      <c r="K3646" s="69">
        <f>tblGem[[#This Row],[Aantal]]/tblGem[[#This Row],[Inwoners]]*100000</f>
        <v>25.720164609053501</v>
      </c>
    </row>
    <row r="3647" spans="2:11" x14ac:dyDescent="0.3">
      <c r="B3647" s="63">
        <v>43919</v>
      </c>
      <c r="C3647" s="66" t="s">
        <v>85</v>
      </c>
      <c r="D3647" s="65">
        <v>110</v>
      </c>
      <c r="E3647" s="66">
        <v>30</v>
      </c>
      <c r="F3647" s="79">
        <f>tblGem[[#This Row],[Aantal]]-SUMIFS(tblGem[Aantal],tblGem[Datum],tblGem[[#This Row],[Datum]]-1,tblGem[Plaats],tblGem[[#This Row],[Plaats]])</f>
        <v>4</v>
      </c>
      <c r="G3647" s="59" t="str">
        <f>INDEX(tblGemProv[Grootte],MATCH(tblGem[[#This Row],[Plaats]],tblGemProv[Gemeentenaam],0))</f>
        <v>Klein</v>
      </c>
      <c r="H3647" s="59" t="str">
        <f>INDEX(tblGemProv[Provincie],MATCH(tblGem[[#This Row],[Plaats]],tblGemProv[Gemeentenaam],0))</f>
        <v>Noord-Brabant</v>
      </c>
      <c r="I3647" s="68">
        <f>INDEX(tblGemProv[InwonerAantal],MATCH(tblGem[[#This Row],[Plaats]],tblGemProv[Gemeentenaam],0))</f>
        <v>27063</v>
      </c>
      <c r="J3647" s="107">
        <f>tblGem[[#This Row],[Aantal]]/INDEX($N$5:$N$16,MATCH(tblGem[[#This Row],[Prov]],$M$5:$M$16,0))*100000</f>
        <v>1.1865746201181353</v>
      </c>
      <c r="K3647" s="69">
        <f>tblGem[[#This Row],[Aantal]]/tblGem[[#This Row],[Inwoners]]*100000</f>
        <v>110.85245538188671</v>
      </c>
    </row>
    <row r="3648" spans="2:11" x14ac:dyDescent="0.3">
      <c r="B3648" s="63">
        <v>43919</v>
      </c>
      <c r="C3648" s="66" t="s">
        <v>86</v>
      </c>
      <c r="D3648" s="65">
        <v>31.3</v>
      </c>
      <c r="E3648" s="66">
        <v>13</v>
      </c>
      <c r="F3648" s="79">
        <f>tblGem[[#This Row],[Aantal]]-SUMIFS(tblGem[Aantal],tblGem[Datum],tblGem[[#This Row],[Datum]]-1,tblGem[Plaats],tblGem[[#This Row],[Plaats]])</f>
        <v>2</v>
      </c>
      <c r="G3648" s="59" t="str">
        <f>INDEX(tblGemProv[Grootte],MATCH(tblGem[[#This Row],[Plaats]],tblGemProv[Gemeentenaam],0))</f>
        <v>Klein</v>
      </c>
      <c r="H3648" s="59" t="str">
        <f>INDEX(tblGemProv[Provincie],MATCH(tblGem[[#This Row],[Plaats]],tblGemProv[Gemeentenaam],0))</f>
        <v>Flevoland</v>
      </c>
      <c r="I3648" s="68">
        <f>INDEX(tblGemProv[InwonerAantal],MATCH(tblGem[[#This Row],[Plaats]],tblGemProv[Gemeentenaam],0))</f>
        <v>40735</v>
      </c>
      <c r="J3648" s="107">
        <f>tblGem[[#This Row],[Aantal]]/INDEX($N$5:$N$16,MATCH(tblGem[[#This Row],[Prov]],$M$5:$M$16,0))*100000</f>
        <v>3.1578691670512788</v>
      </c>
      <c r="K3648" s="69">
        <f>tblGem[[#This Row],[Aantal]]/tblGem[[#This Row],[Inwoners]]*100000</f>
        <v>31.913587823738798</v>
      </c>
    </row>
    <row r="3649" spans="2:11" x14ac:dyDescent="0.3">
      <c r="B3649" s="63">
        <v>43919</v>
      </c>
      <c r="C3649" s="66" t="s">
        <v>87</v>
      </c>
      <c r="D3649" s="65">
        <v>84.6</v>
      </c>
      <c r="E3649" s="66">
        <v>16</v>
      </c>
      <c r="F3649" s="79">
        <f>tblGem[[#This Row],[Aantal]]-SUMIFS(tblGem[Aantal],tblGem[Datum],tblGem[[#This Row],[Datum]]-1,tblGem[Plaats],tblGem[[#This Row],[Plaats]])</f>
        <v>3</v>
      </c>
      <c r="G3649" s="59" t="str">
        <f>INDEX(tblGemProv[Grootte],MATCH(tblGem[[#This Row],[Plaats]],tblGemProv[Gemeentenaam],0))</f>
        <v>Klein</v>
      </c>
      <c r="H3649" s="59" t="str">
        <f>INDEX(tblGemProv[Provincie],MATCH(tblGem[[#This Row],[Plaats]],tblGemProv[Gemeentenaam],0))</f>
        <v>Gelderland</v>
      </c>
      <c r="I3649" s="68">
        <f>INDEX(tblGemProv[InwonerAantal],MATCH(tblGem[[#This Row],[Plaats]],tblGemProv[Gemeentenaam],0))</f>
        <v>18701</v>
      </c>
      <c r="J3649" s="107">
        <f>tblGem[[#This Row],[Aantal]]/INDEX($N$5:$N$16,MATCH(tblGem[[#This Row],[Prov]],$M$5:$M$16,0))*100000</f>
        <v>0.7766601961164078</v>
      </c>
      <c r="K3649" s="69">
        <f>tblGem[[#This Row],[Aantal]]/tblGem[[#This Row],[Inwoners]]*100000</f>
        <v>85.55692208972782</v>
      </c>
    </row>
    <row r="3650" spans="2:11" x14ac:dyDescent="0.3">
      <c r="B3650" s="63">
        <v>43919</v>
      </c>
      <c r="C3650" s="66" t="s">
        <v>88</v>
      </c>
      <c r="D3650" s="65">
        <v>23.9</v>
      </c>
      <c r="E3650" s="66">
        <v>6</v>
      </c>
      <c r="F3650" s="79">
        <f>tblGem[[#This Row],[Aantal]]-SUMIFS(tblGem[Aantal],tblGem[Datum],tblGem[[#This Row],[Datum]]-1,tblGem[Plaats],tblGem[[#This Row],[Plaats]])</f>
        <v>0</v>
      </c>
      <c r="G3650" s="59" t="str">
        <f>INDEX(tblGemProv[Grootte],MATCH(tblGem[[#This Row],[Plaats]],tblGemProv[Gemeentenaam],0))</f>
        <v>Klein</v>
      </c>
      <c r="H3650" s="59" t="str">
        <f>INDEX(tblGemProv[Provincie],MATCH(tblGem[[#This Row],[Plaats]],tblGemProv[Gemeentenaam],0))</f>
        <v>Gelderland</v>
      </c>
      <c r="I3650" s="68">
        <f>INDEX(tblGemProv[InwonerAantal],MATCH(tblGem[[#This Row],[Plaats]],tblGemProv[Gemeentenaam],0))</f>
        <v>25438</v>
      </c>
      <c r="J3650" s="107">
        <f>tblGem[[#This Row],[Aantal]]/INDEX($N$5:$N$16,MATCH(tblGem[[#This Row],[Prov]],$M$5:$M$16,0))*100000</f>
        <v>0.29124757354365294</v>
      </c>
      <c r="K3650" s="69">
        <f>tblGem[[#This Row],[Aantal]]/tblGem[[#This Row],[Inwoners]]*100000</f>
        <v>23.586759965406085</v>
      </c>
    </row>
    <row r="3651" spans="2:11" x14ac:dyDescent="0.3">
      <c r="B3651" s="63">
        <v>43919</v>
      </c>
      <c r="C3651" s="66" t="s">
        <v>89</v>
      </c>
      <c r="D3651" s="65">
        <v>91.7</v>
      </c>
      <c r="E3651" s="66">
        <v>29</v>
      </c>
      <c r="F3651" s="79">
        <f>tblGem[[#This Row],[Aantal]]-SUMIFS(tblGem[Aantal],tblGem[Datum],tblGem[[#This Row],[Datum]]-1,tblGem[Plaats],tblGem[[#This Row],[Plaats]])</f>
        <v>1</v>
      </c>
      <c r="G3651" s="59" t="str">
        <f>INDEX(tblGemProv[Grootte],MATCH(tblGem[[#This Row],[Plaats]],tblGemProv[Gemeentenaam],0))</f>
        <v>Klein</v>
      </c>
      <c r="H3651" s="59" t="str">
        <f>INDEX(tblGemProv[Provincie],MATCH(tblGem[[#This Row],[Plaats]],tblGemProv[Gemeentenaam],0))</f>
        <v>Limburg</v>
      </c>
      <c r="I3651" s="68">
        <f>INDEX(tblGemProv[InwonerAantal],MATCH(tblGem[[#This Row],[Plaats]],tblGemProv[Gemeentenaam],0))</f>
        <v>31751</v>
      </c>
      <c r="J3651" s="107">
        <f>tblGem[[#This Row],[Aantal]]/INDEX($N$5:$N$16,MATCH(tblGem[[#This Row],[Prov]],$M$5:$M$16,0))*100000</f>
        <v>2.5957797991045455</v>
      </c>
      <c r="K3651" s="69">
        <f>tblGem[[#This Row],[Aantal]]/tblGem[[#This Row],[Inwoners]]*100000</f>
        <v>91.335705962016945</v>
      </c>
    </row>
    <row r="3652" spans="2:11" x14ac:dyDescent="0.3">
      <c r="B3652" s="63">
        <v>43919</v>
      </c>
      <c r="C3652" s="66" t="s">
        <v>90</v>
      </c>
      <c r="D3652" s="65">
        <v>38.700000000000003</v>
      </c>
      <c r="E3652" s="66">
        <v>14</v>
      </c>
      <c r="F3652" s="79">
        <f>tblGem[[#This Row],[Aantal]]-SUMIFS(tblGem[Aantal],tblGem[Datum],tblGem[[#This Row],[Datum]]-1,tblGem[Plaats],tblGem[[#This Row],[Plaats]])</f>
        <v>0</v>
      </c>
      <c r="G3652" s="59" t="str">
        <f>INDEX(tblGemProv[Grootte],MATCH(tblGem[[#This Row],[Plaats]],tblGemProv[Gemeentenaam],0))</f>
        <v>Klein</v>
      </c>
      <c r="H3652" s="59" t="str">
        <f>INDEX(tblGemProv[Provincie],MATCH(tblGem[[#This Row],[Plaats]],tblGemProv[Gemeentenaam],0))</f>
        <v>Noord-Holland</v>
      </c>
      <c r="I3652" s="68">
        <f>INDEX(tblGemProv[InwonerAantal],MATCH(tblGem[[#This Row],[Plaats]],tblGemProv[Gemeentenaam],0))</f>
        <v>35953</v>
      </c>
      <c r="J3652" s="107">
        <f>tblGem[[#This Row],[Aantal]]/INDEX($N$5:$N$16,MATCH(tblGem[[#This Row],[Prov]],$M$5:$M$16,0))*100000</f>
        <v>0.49449311277056723</v>
      </c>
      <c r="K3652" s="69">
        <f>tblGem[[#This Row],[Aantal]]/tblGem[[#This Row],[Inwoners]]*100000</f>
        <v>38.939726865630128</v>
      </c>
    </row>
    <row r="3653" spans="2:11" x14ac:dyDescent="0.3">
      <c r="B3653" s="63">
        <v>43919</v>
      </c>
      <c r="C3653" s="66" t="s">
        <v>91</v>
      </c>
      <c r="D3653" s="65">
        <v>41.8</v>
      </c>
      <c r="E3653" s="66">
        <v>49</v>
      </c>
      <c r="F3653" s="79">
        <f>tblGem[[#This Row],[Aantal]]-SUMIFS(tblGem[Aantal],tblGem[Datum],tblGem[[#This Row],[Datum]]-1,tblGem[Plaats],tblGem[[#This Row],[Plaats]])</f>
        <v>3</v>
      </c>
      <c r="G3653" s="59" t="str">
        <f>INDEX(tblGemProv[Grootte],MATCH(tblGem[[#This Row],[Plaats]],tblGemProv[Gemeentenaam],0))</f>
        <v>Groot</v>
      </c>
      <c r="H3653" s="59" t="str">
        <f>INDEX(tblGemProv[Provincie],MATCH(tblGem[[#This Row],[Plaats]],tblGemProv[Gemeentenaam],0))</f>
        <v>Gelderland</v>
      </c>
      <c r="I3653" s="68">
        <f>INDEX(tblGemProv[InwonerAantal],MATCH(tblGem[[#This Row],[Plaats]],tblGemProv[Gemeentenaam],0))</f>
        <v>114682</v>
      </c>
      <c r="J3653" s="107">
        <f>tblGem[[#This Row],[Aantal]]/INDEX($N$5:$N$16,MATCH(tblGem[[#This Row],[Prov]],$M$5:$M$16,0))*100000</f>
        <v>2.3785218506064987</v>
      </c>
      <c r="K3653" s="69">
        <f>tblGem[[#This Row],[Aantal]]/tblGem[[#This Row],[Inwoners]]*100000</f>
        <v>42.726844666120229</v>
      </c>
    </row>
    <row r="3654" spans="2:11" x14ac:dyDescent="0.3">
      <c r="B3654" s="63">
        <v>43919</v>
      </c>
      <c r="C3654" s="66" t="s">
        <v>92</v>
      </c>
      <c r="D3654" s="65">
        <v>10.8</v>
      </c>
      <c r="E3654" s="66">
        <v>1</v>
      </c>
      <c r="F3654" s="79">
        <f>tblGem[[#This Row],[Aantal]]-SUMIFS(tblGem[Aantal],tblGem[Datum],tblGem[[#This Row],[Datum]]-1,tblGem[Plaats],tblGem[[#This Row],[Plaats]])</f>
        <v>0</v>
      </c>
      <c r="G3654" s="59" t="str">
        <f>INDEX(tblGemProv[Grootte],MATCH(tblGem[[#This Row],[Plaats]],tblGemProv[Gemeentenaam],0))</f>
        <v>Klein</v>
      </c>
      <c r="H3654" s="59" t="str">
        <f>INDEX(tblGemProv[Provincie],MATCH(tblGem[[#This Row],[Plaats]],tblGemProv[Gemeentenaam],0))</f>
        <v>Utrecht</v>
      </c>
      <c r="I3654" s="68">
        <f>INDEX(tblGemProv[InwonerAantal],MATCH(tblGem[[#This Row],[Plaats]],tblGemProv[Gemeentenaam],0))</f>
        <v>9112</v>
      </c>
      <c r="J3654" s="107">
        <f>tblGem[[#This Row],[Aantal]]/INDEX($N$5:$N$16,MATCH(tblGem[[#This Row],[Prov]],$M$5:$M$16,0))*100000</f>
        <v>7.5158697589961201E-2</v>
      </c>
      <c r="K3654" s="69">
        <f>tblGem[[#This Row],[Aantal]]/tblGem[[#This Row],[Inwoners]]*100000</f>
        <v>10.974539069359087</v>
      </c>
    </row>
    <row r="3655" spans="2:11" x14ac:dyDescent="0.3">
      <c r="B3655" s="63">
        <v>43919</v>
      </c>
      <c r="C3655" s="66" t="s">
        <v>93</v>
      </c>
      <c r="D3655" s="65">
        <v>103.6</v>
      </c>
      <c r="E3655" s="66">
        <v>20</v>
      </c>
      <c r="F3655" s="79">
        <f>tblGem[[#This Row],[Aantal]]-SUMIFS(tblGem[Aantal],tblGem[Datum],tblGem[[#This Row],[Datum]]-1,tblGem[Plaats],tblGem[[#This Row],[Plaats]])</f>
        <v>3</v>
      </c>
      <c r="G3655" s="59" t="str">
        <f>INDEX(tblGemProv[Grootte],MATCH(tblGem[[#This Row],[Plaats]],tblGemProv[Gemeentenaam],0))</f>
        <v>Klein</v>
      </c>
      <c r="H3655" s="59" t="str">
        <f>INDEX(tblGemProv[Provincie],MATCH(tblGem[[#This Row],[Plaats]],tblGemProv[Gemeentenaam],0))</f>
        <v>Noord-Brabant</v>
      </c>
      <c r="I3655" s="68">
        <f>INDEX(tblGemProv[InwonerAantal],MATCH(tblGem[[#This Row],[Plaats]],tblGemProv[Gemeentenaam],0))</f>
        <v>18778</v>
      </c>
      <c r="J3655" s="107">
        <f>tblGem[[#This Row],[Aantal]]/INDEX($N$5:$N$16,MATCH(tblGem[[#This Row],[Prov]],$M$5:$M$16,0))*100000</f>
        <v>0.79104974674542361</v>
      </c>
      <c r="K3655" s="69">
        <f>tblGem[[#This Row],[Aantal]]/tblGem[[#This Row],[Inwoners]]*100000</f>
        <v>106.50761529449356</v>
      </c>
    </row>
    <row r="3656" spans="2:11" x14ac:dyDescent="0.3">
      <c r="B3656" s="63">
        <v>43919</v>
      </c>
      <c r="C3656" s="66" t="s">
        <v>94</v>
      </c>
      <c r="D3656" s="65">
        <v>186.4</v>
      </c>
      <c r="E3656" s="66">
        <v>48</v>
      </c>
      <c r="F3656" s="79">
        <f>tblGem[[#This Row],[Aantal]]-SUMIFS(tblGem[Aantal],tblGem[Datum],tblGem[[#This Row],[Datum]]-1,tblGem[Plaats],tblGem[[#This Row],[Plaats]])</f>
        <v>5</v>
      </c>
      <c r="G3656" s="59" t="str">
        <f>INDEX(tblGemProv[Grootte],MATCH(tblGem[[#This Row],[Plaats]],tblGemProv[Gemeentenaam],0))</f>
        <v>Klein</v>
      </c>
      <c r="H3656" s="59" t="str">
        <f>INDEX(tblGemProv[Provincie],MATCH(tblGem[[#This Row],[Plaats]],tblGemProv[Gemeentenaam],0))</f>
        <v>Limburg</v>
      </c>
      <c r="I3656" s="68">
        <f>INDEX(tblGemProv[InwonerAantal],MATCH(tblGem[[#This Row],[Plaats]],tblGemProv[Gemeentenaam],0))</f>
        <v>25566</v>
      </c>
      <c r="J3656" s="107">
        <f>tblGem[[#This Row],[Aantal]]/INDEX($N$5:$N$16,MATCH(tblGem[[#This Row],[Prov]],$M$5:$M$16,0))*100000</f>
        <v>4.2964631157592477</v>
      </c>
      <c r="K3656" s="69">
        <f>tblGem[[#This Row],[Aantal]]/tblGem[[#This Row],[Inwoners]]*100000</f>
        <v>187.74935461159353</v>
      </c>
    </row>
    <row r="3657" spans="2:11" x14ac:dyDescent="0.3">
      <c r="B3657" s="63">
        <v>43919</v>
      </c>
      <c r="C3657" s="66" t="s">
        <v>95</v>
      </c>
      <c r="D3657" s="65">
        <v>59.3</v>
      </c>
      <c r="E3657" s="66">
        <v>139</v>
      </c>
      <c r="F3657" s="79">
        <f>tblGem[[#This Row],[Aantal]]-SUMIFS(tblGem[Aantal],tblGem[Datum],tblGem[[#This Row],[Datum]]-1,tblGem[Plaats],tblGem[[#This Row],[Plaats]])</f>
        <v>11</v>
      </c>
      <c r="G3657" s="59" t="str">
        <f>INDEX(tblGemProv[Grootte],MATCH(tblGem[[#This Row],[Plaats]],tblGemProv[Gemeentenaam],0))</f>
        <v>Groot</v>
      </c>
      <c r="H3657" s="59" t="str">
        <f>INDEX(tblGemProv[Provincie],MATCH(tblGem[[#This Row],[Plaats]],tblGemProv[Gemeentenaam],0))</f>
        <v>Noord-Brabant</v>
      </c>
      <c r="I3657" s="68">
        <f>INDEX(tblGemProv[InwonerAantal],MATCH(tblGem[[#This Row],[Plaats]],tblGemProv[Gemeentenaam],0))</f>
        <v>229126</v>
      </c>
      <c r="J3657" s="107">
        <f>tblGem[[#This Row],[Aantal]]/INDEX($N$5:$N$16,MATCH(tblGem[[#This Row],[Prov]],$M$5:$M$16,0))*100000</f>
        <v>5.4977957398806945</v>
      </c>
      <c r="K3657" s="69">
        <f>tblGem[[#This Row],[Aantal]]/tblGem[[#This Row],[Inwoners]]*100000</f>
        <v>60.665310789696498</v>
      </c>
    </row>
    <row r="3658" spans="2:11" x14ac:dyDescent="0.3">
      <c r="B3658" s="63">
        <v>43919</v>
      </c>
      <c r="C3658" s="66" t="s">
        <v>96</v>
      </c>
      <c r="D3658" s="65">
        <v>69.099999999999994</v>
      </c>
      <c r="E3658" s="66">
        <v>16</v>
      </c>
      <c r="F3658" s="79">
        <f>tblGem[[#This Row],[Aantal]]-SUMIFS(tblGem[Aantal],tblGem[Datum],tblGem[[#This Row],[Datum]]-1,tblGem[Plaats],tblGem[[#This Row],[Plaats]])</f>
        <v>5</v>
      </c>
      <c r="G3658" s="59" t="str">
        <f>INDEX(tblGemProv[Grootte],MATCH(tblGem[[#This Row],[Plaats]],tblGemProv[Gemeentenaam],0))</f>
        <v>Klein</v>
      </c>
      <c r="H3658" s="59" t="str">
        <f>INDEX(tblGemProv[Provincie],MATCH(tblGem[[#This Row],[Plaats]],tblGemProv[Gemeentenaam],0))</f>
        <v>Gelderland</v>
      </c>
      <c r="I3658" s="68">
        <f>INDEX(tblGemProv[InwonerAantal],MATCH(tblGem[[#This Row],[Plaats]],tblGemProv[Gemeentenaam],0))</f>
        <v>23107</v>
      </c>
      <c r="J3658" s="107">
        <f>tblGem[[#This Row],[Aantal]]/INDEX($N$5:$N$16,MATCH(tblGem[[#This Row],[Prov]],$M$5:$M$16,0))*100000</f>
        <v>0.7766601961164078</v>
      </c>
      <c r="K3658" s="69">
        <f>tblGem[[#This Row],[Aantal]]/tblGem[[#This Row],[Inwoners]]*100000</f>
        <v>69.243086510581207</v>
      </c>
    </row>
    <row r="3659" spans="2:11" x14ac:dyDescent="0.3">
      <c r="B3659" s="63">
        <v>43919</v>
      </c>
      <c r="C3659" s="66" t="s">
        <v>97</v>
      </c>
      <c r="D3659" s="65">
        <v>13.1</v>
      </c>
      <c r="E3659" s="66">
        <v>14</v>
      </c>
      <c r="F3659" s="79">
        <f>tblGem[[#This Row],[Aantal]]-SUMIFS(tblGem[Aantal],tblGem[Datum],tblGem[[#This Row],[Datum]]-1,tblGem[Plaats],tblGem[[#This Row],[Plaats]])</f>
        <v>2</v>
      </c>
      <c r="G3659" s="59" t="str">
        <f>INDEX(tblGemProv[Grootte],MATCH(tblGem[[#This Row],[Plaats]],tblGemProv[Gemeentenaam],0))</f>
        <v>Groot</v>
      </c>
      <c r="H3659" s="59" t="str">
        <f>INDEX(tblGemProv[Provincie],MATCH(tblGem[[#This Row],[Plaats]],tblGemProv[Gemeentenaam],0))</f>
        <v>Drenthe</v>
      </c>
      <c r="I3659" s="68">
        <f>INDEX(tblGemProv[InwonerAantal],MATCH(tblGem[[#This Row],[Plaats]],tblGemProv[Gemeentenaam],0))</f>
        <v>107192</v>
      </c>
      <c r="J3659" s="107">
        <f>tblGem[[#This Row],[Aantal]]/INDEX($N$5:$N$16,MATCH(tblGem[[#This Row],[Prov]],$M$5:$M$16,0))*100000</f>
        <v>2.8449502133712659</v>
      </c>
      <c r="K3659" s="69">
        <f>tblGem[[#This Row],[Aantal]]/tblGem[[#This Row],[Inwoners]]*100000</f>
        <v>13.060676169863422</v>
      </c>
    </row>
    <row r="3660" spans="2:11" x14ac:dyDescent="0.3">
      <c r="B3660" s="63">
        <v>43919</v>
      </c>
      <c r="C3660" s="66" t="s">
        <v>98</v>
      </c>
      <c r="D3660" s="65">
        <v>91.4</v>
      </c>
      <c r="E3660" s="66">
        <v>17</v>
      </c>
      <c r="F3660" s="79">
        <f>tblGem[[#This Row],[Aantal]]-SUMIFS(tblGem[Aantal],tblGem[Datum],tblGem[[#This Row],[Datum]]-1,tblGem[Plaats],tblGem[[#This Row],[Plaats]])</f>
        <v>0</v>
      </c>
      <c r="G3660" s="59" t="str">
        <f>INDEX(tblGemProv[Grootte],MATCH(tblGem[[#This Row],[Plaats]],tblGemProv[Gemeentenaam],0))</f>
        <v>Klein</v>
      </c>
      <c r="H3660" s="59" t="str">
        <f>INDEX(tblGemProv[Provincie],MATCH(tblGem[[#This Row],[Plaats]],tblGemProv[Gemeentenaam],0))</f>
        <v>Noord-Holland</v>
      </c>
      <c r="I3660" s="68">
        <f>INDEX(tblGemProv[InwonerAantal],MATCH(tblGem[[#This Row],[Plaats]],tblGemProv[Gemeentenaam],0))</f>
        <v>18476</v>
      </c>
      <c r="J3660" s="107">
        <f>tblGem[[#This Row],[Aantal]]/INDEX($N$5:$N$16,MATCH(tblGem[[#This Row],[Prov]],$M$5:$M$16,0))*100000</f>
        <v>0.60045592264997449</v>
      </c>
      <c r="K3660" s="69">
        <f>tblGem[[#This Row],[Aantal]]/tblGem[[#This Row],[Inwoners]]*100000</f>
        <v>92.011257848019056</v>
      </c>
    </row>
    <row r="3661" spans="2:11" x14ac:dyDescent="0.3">
      <c r="B3661" s="63">
        <v>43919</v>
      </c>
      <c r="C3661" s="66" t="s">
        <v>99</v>
      </c>
      <c r="D3661" s="65">
        <v>34.4</v>
      </c>
      <c r="E3661" s="66">
        <v>55</v>
      </c>
      <c r="F3661" s="79">
        <f>tblGem[[#This Row],[Aantal]]-SUMIFS(tblGem[Aantal],tblGem[Datum],tblGem[[#This Row],[Datum]]-1,tblGem[Plaats],tblGem[[#This Row],[Plaats]])</f>
        <v>6</v>
      </c>
      <c r="G3661" s="59" t="str">
        <f>INDEX(tblGemProv[Grootte],MATCH(tblGem[[#This Row],[Plaats]],tblGemProv[Gemeentenaam],0))</f>
        <v>Groot</v>
      </c>
      <c r="H3661" s="59" t="str">
        <f>INDEX(tblGemProv[Provincie],MATCH(tblGem[[#This Row],[Plaats]],tblGemProv[Gemeentenaam],0))</f>
        <v>Overijssel</v>
      </c>
      <c r="I3661" s="68">
        <f>INDEX(tblGemProv[InwonerAantal],MATCH(tblGem[[#This Row],[Plaats]],tblGemProv[Gemeentenaam],0))</f>
        <v>158261</v>
      </c>
      <c r="J3661" s="107">
        <f>tblGem[[#This Row],[Aantal]]/INDEX($N$5:$N$16,MATCH(tblGem[[#This Row],[Prov]],$M$5:$M$16,0))*100000</f>
        <v>4.7763744886022677</v>
      </c>
      <c r="K3661" s="69">
        <f>tblGem[[#This Row],[Aantal]]/tblGem[[#This Row],[Inwoners]]*100000</f>
        <v>34.752718610396748</v>
      </c>
    </row>
    <row r="3662" spans="2:11" x14ac:dyDescent="0.3">
      <c r="B3662" s="63">
        <v>43919</v>
      </c>
      <c r="C3662" s="66" t="s">
        <v>100</v>
      </c>
      <c r="D3662" s="65">
        <v>87.4</v>
      </c>
      <c r="E3662" s="66">
        <v>29</v>
      </c>
      <c r="F3662" s="79">
        <f>tblGem[[#This Row],[Aantal]]-SUMIFS(tblGem[Aantal],tblGem[Datum],tblGem[[#This Row],[Datum]]-1,tblGem[Plaats],tblGem[[#This Row],[Plaats]])</f>
        <v>9</v>
      </c>
      <c r="G3662" s="59" t="str">
        <f>INDEX(tblGemProv[Grootte],MATCH(tblGem[[#This Row],[Plaats]],tblGemProv[Gemeentenaam],0))</f>
        <v>Klein</v>
      </c>
      <c r="H3662" s="59" t="str">
        <f>INDEX(tblGemProv[Provincie],MATCH(tblGem[[#This Row],[Plaats]],tblGemProv[Gemeentenaam],0))</f>
        <v>Gelderland</v>
      </c>
      <c r="I3662" s="68">
        <f>INDEX(tblGemProv[InwonerAantal],MATCH(tblGem[[#This Row],[Plaats]],tblGemProv[Gemeentenaam],0))</f>
        <v>32863</v>
      </c>
      <c r="J3662" s="107">
        <f>tblGem[[#This Row],[Aantal]]/INDEX($N$5:$N$16,MATCH(tblGem[[#This Row],[Prov]],$M$5:$M$16,0))*100000</f>
        <v>1.4076966054609892</v>
      </c>
      <c r="K3662" s="69">
        <f>tblGem[[#This Row],[Aantal]]/tblGem[[#This Row],[Inwoners]]*100000</f>
        <v>88.245138910020387</v>
      </c>
    </row>
    <row r="3663" spans="2:11" x14ac:dyDescent="0.3">
      <c r="B3663" s="63">
        <v>43919</v>
      </c>
      <c r="C3663" s="66" t="s">
        <v>101</v>
      </c>
      <c r="D3663" s="65">
        <v>74.099999999999994</v>
      </c>
      <c r="E3663" s="66">
        <v>20</v>
      </c>
      <c r="F3663" s="79">
        <f>tblGem[[#This Row],[Aantal]]-SUMIFS(tblGem[Aantal],tblGem[Datum],tblGem[[#This Row],[Datum]]-1,tblGem[Plaats],tblGem[[#This Row],[Plaats]])</f>
        <v>1</v>
      </c>
      <c r="G3663" s="59" t="str">
        <f>INDEX(tblGemProv[Grootte],MATCH(tblGem[[#This Row],[Plaats]],tblGemProv[Gemeentenaam],0))</f>
        <v>Klein</v>
      </c>
      <c r="H3663" s="59" t="str">
        <f>INDEX(tblGemProv[Provincie],MATCH(tblGem[[#This Row],[Plaats]],tblGemProv[Gemeentenaam],0))</f>
        <v>Gelderland</v>
      </c>
      <c r="I3663" s="68">
        <f>INDEX(tblGemProv[InwonerAantal],MATCH(tblGem[[#This Row],[Plaats]],tblGemProv[Gemeentenaam],0))</f>
        <v>26793</v>
      </c>
      <c r="J3663" s="107">
        <f>tblGem[[#This Row],[Aantal]]/INDEX($N$5:$N$16,MATCH(tblGem[[#This Row],[Prov]],$M$5:$M$16,0))*100000</f>
        <v>0.97082524514550972</v>
      </c>
      <c r="K3663" s="69">
        <f>tblGem[[#This Row],[Aantal]]/tblGem[[#This Row],[Inwoners]]*100000</f>
        <v>74.646362855969841</v>
      </c>
    </row>
    <row r="3664" spans="2:11" x14ac:dyDescent="0.3">
      <c r="B3664" s="63">
        <v>43919</v>
      </c>
      <c r="C3664" s="66" t="s">
        <v>102</v>
      </c>
      <c r="D3664" s="65">
        <v>116.2</v>
      </c>
      <c r="E3664" s="66">
        <v>51</v>
      </c>
      <c r="F3664" s="79">
        <f>tblGem[[#This Row],[Aantal]]-SUMIFS(tblGem[Aantal],tblGem[Datum],tblGem[[#This Row],[Datum]]-1,tblGem[Plaats],tblGem[[#This Row],[Plaats]])</f>
        <v>1</v>
      </c>
      <c r="G3664" s="59" t="str">
        <f>INDEX(tblGemProv[Grootte],MATCH(tblGem[[#This Row],[Plaats]],tblGemProv[Gemeentenaam],0))</f>
        <v>Klein</v>
      </c>
      <c r="H3664" s="59" t="str">
        <f>INDEX(tblGemProv[Provincie],MATCH(tblGem[[#This Row],[Plaats]],tblGemProv[Gemeentenaam],0))</f>
        <v>Noord-Brabant</v>
      </c>
      <c r="I3664" s="68">
        <f>INDEX(tblGemProv[InwonerAantal],MATCH(tblGem[[#This Row],[Plaats]],tblGemProv[Gemeentenaam],0))</f>
        <v>43532</v>
      </c>
      <c r="J3664" s="107">
        <f>tblGem[[#This Row],[Aantal]]/INDEX($N$5:$N$16,MATCH(tblGem[[#This Row],[Prov]],$M$5:$M$16,0))*100000</f>
        <v>2.0171768542008301</v>
      </c>
      <c r="K3664" s="69">
        <f>tblGem[[#This Row],[Aantal]]/tblGem[[#This Row],[Inwoners]]*100000</f>
        <v>117.15519617752459</v>
      </c>
    </row>
    <row r="3665" spans="2:11" x14ac:dyDescent="0.3">
      <c r="B3665" s="63">
        <v>43919</v>
      </c>
      <c r="C3665" s="66" t="s">
        <v>103</v>
      </c>
      <c r="D3665" s="65">
        <v>55.7</v>
      </c>
      <c r="E3665" s="66">
        <v>12</v>
      </c>
      <c r="F3665" s="79">
        <f>tblGem[[#This Row],[Aantal]]-SUMIFS(tblGem[Aantal],tblGem[Datum],tblGem[[#This Row],[Datum]]-1,tblGem[Plaats],tblGem[[#This Row],[Plaats]])</f>
        <v>0</v>
      </c>
      <c r="G3665" s="59" t="str">
        <f>INDEX(tblGemProv[Grootte],MATCH(tblGem[[#This Row],[Plaats]],tblGemProv[Gemeentenaam],0))</f>
        <v>Klein</v>
      </c>
      <c r="H3665" s="59" t="str">
        <f>INDEX(tblGemProv[Provincie],MATCH(tblGem[[#This Row],[Plaats]],tblGemProv[Gemeentenaam],0))</f>
        <v>Noord-Brabant</v>
      </c>
      <c r="I3665" s="68">
        <f>INDEX(tblGemProv[InwonerAantal],MATCH(tblGem[[#This Row],[Plaats]],tblGemProv[Gemeentenaam],0))</f>
        <v>21517</v>
      </c>
      <c r="J3665" s="107">
        <f>tblGem[[#This Row],[Aantal]]/INDEX($N$5:$N$16,MATCH(tblGem[[#This Row],[Prov]],$M$5:$M$16,0))*100000</f>
        <v>0.47462984804725411</v>
      </c>
      <c r="K3665" s="69">
        <f>tblGem[[#This Row],[Aantal]]/tblGem[[#This Row],[Inwoners]]*100000</f>
        <v>55.769856392619786</v>
      </c>
    </row>
    <row r="3666" spans="2:11" x14ac:dyDescent="0.3">
      <c r="B3666" s="63">
        <v>43919</v>
      </c>
      <c r="C3666" s="66" t="s">
        <v>104</v>
      </c>
      <c r="D3666" s="65">
        <v>60.4</v>
      </c>
      <c r="E3666" s="66">
        <v>24</v>
      </c>
      <c r="F3666" s="79">
        <f>tblGem[[#This Row],[Aantal]]-SUMIFS(tblGem[Aantal],tblGem[Datum],tblGem[[#This Row],[Datum]]-1,tblGem[Plaats],tblGem[[#This Row],[Plaats]])</f>
        <v>2</v>
      </c>
      <c r="G3666" s="59" t="str">
        <f>INDEX(tblGemProv[Grootte],MATCH(tblGem[[#This Row],[Plaats]],tblGemProv[Gemeentenaam],0))</f>
        <v>Klein</v>
      </c>
      <c r="H3666" s="59" t="str">
        <f>INDEX(tblGemProv[Provincie],MATCH(tblGem[[#This Row],[Plaats]],tblGemProv[Gemeentenaam],0))</f>
        <v>Noord-Brabant</v>
      </c>
      <c r="I3666" s="68">
        <f>INDEX(tblGemProv[InwonerAantal],MATCH(tblGem[[#This Row],[Plaats]],tblGemProv[Gemeentenaam],0))</f>
        <v>39252</v>
      </c>
      <c r="J3666" s="107">
        <f>tblGem[[#This Row],[Aantal]]/INDEX($N$5:$N$16,MATCH(tblGem[[#This Row],[Prov]],$M$5:$M$16,0))*100000</f>
        <v>0.94925969609450822</v>
      </c>
      <c r="K3666" s="69">
        <f>tblGem[[#This Row],[Aantal]]/tblGem[[#This Row],[Inwoners]]*100000</f>
        <v>61.143381228981958</v>
      </c>
    </row>
    <row r="3667" spans="2:11" x14ac:dyDescent="0.3">
      <c r="B3667" s="63">
        <v>43919</v>
      </c>
      <c r="C3667" s="66" t="s">
        <v>105</v>
      </c>
      <c r="D3667" s="65">
        <v>292.89999999999998</v>
      </c>
      <c r="E3667" s="66">
        <v>90</v>
      </c>
      <c r="F3667" s="79">
        <f>tblGem[[#This Row],[Aantal]]-SUMIFS(tblGem[Aantal],tblGem[Datum],tblGem[[#This Row],[Datum]]-1,tblGem[Plaats],tblGem[[#This Row],[Plaats]])</f>
        <v>8</v>
      </c>
      <c r="G3667" s="59" t="str">
        <f>INDEX(tblGemProv[Grootte],MATCH(tblGem[[#This Row],[Plaats]],tblGemProv[Gemeentenaam],0))</f>
        <v>Klein</v>
      </c>
      <c r="H3667" s="59" t="str">
        <f>INDEX(tblGemProv[Provincie],MATCH(tblGem[[#This Row],[Plaats]],tblGemProv[Gemeentenaam],0))</f>
        <v>Noord-Brabant</v>
      </c>
      <c r="I3667" s="68">
        <f>INDEX(tblGemProv[InwonerAantal],MATCH(tblGem[[#This Row],[Plaats]],tblGemProv[Gemeentenaam],0))</f>
        <v>30340</v>
      </c>
      <c r="J3667" s="107">
        <f>tblGem[[#This Row],[Aantal]]/INDEX($N$5:$N$16,MATCH(tblGem[[#This Row],[Prov]],$M$5:$M$16,0))*100000</f>
        <v>3.5597238603544059</v>
      </c>
      <c r="K3667" s="69">
        <f>tblGem[[#This Row],[Aantal]]/tblGem[[#This Row],[Inwoners]]*100000</f>
        <v>296.6381015161503</v>
      </c>
    </row>
    <row r="3668" spans="2:11" x14ac:dyDescent="0.3">
      <c r="B3668" s="63">
        <v>43919</v>
      </c>
      <c r="C3668" s="66" t="s">
        <v>106</v>
      </c>
      <c r="D3668" s="65">
        <v>82.7</v>
      </c>
      <c r="E3668" s="66">
        <v>14</v>
      </c>
      <c r="F3668" s="79">
        <f>tblGem[[#This Row],[Aantal]]-SUMIFS(tblGem[Aantal],tblGem[Datum],tblGem[[#This Row],[Datum]]-1,tblGem[Plaats],tblGem[[#This Row],[Plaats]])</f>
        <v>0</v>
      </c>
      <c r="G3668" s="59" t="str">
        <f>INDEX(tblGemProv[Grootte],MATCH(tblGem[[#This Row],[Plaats]],tblGemProv[Gemeentenaam],0))</f>
        <v>Klein</v>
      </c>
      <c r="H3668" s="59" t="str">
        <f>INDEX(tblGemProv[Provincie],MATCH(tblGem[[#This Row],[Plaats]],tblGemProv[Gemeentenaam],0))</f>
        <v>Limburg</v>
      </c>
      <c r="I3668" s="68">
        <f>INDEX(tblGemProv[InwonerAantal],MATCH(tblGem[[#This Row],[Plaats]],tblGemProv[Gemeentenaam],0))</f>
        <v>17052</v>
      </c>
      <c r="J3668" s="107">
        <f>tblGem[[#This Row],[Aantal]]/INDEX($N$5:$N$16,MATCH(tblGem[[#This Row],[Prov]],$M$5:$M$16,0))*100000</f>
        <v>1.2531350754297808</v>
      </c>
      <c r="K3668" s="69">
        <f>tblGem[[#This Row],[Aantal]]/tblGem[[#This Row],[Inwoners]]*100000</f>
        <v>82.101806239737272</v>
      </c>
    </row>
    <row r="3669" spans="2:11" x14ac:dyDescent="0.3">
      <c r="B3669" s="63">
        <v>43919</v>
      </c>
      <c r="C3669" s="66" t="s">
        <v>107</v>
      </c>
      <c r="D3669" s="65">
        <v>102.1</v>
      </c>
      <c r="E3669" s="66">
        <v>27</v>
      </c>
      <c r="F3669" s="79">
        <f>tblGem[[#This Row],[Aantal]]-SUMIFS(tblGem[Aantal],tblGem[Datum],tblGem[[#This Row],[Datum]]-1,tblGem[Plaats],tblGem[[#This Row],[Plaats]])</f>
        <v>2</v>
      </c>
      <c r="G3669" s="59" t="str">
        <f>INDEX(tblGemProv[Grootte],MATCH(tblGem[[#This Row],[Plaats]],tblGemProv[Gemeentenaam],0))</f>
        <v>Klein</v>
      </c>
      <c r="H3669" s="59" t="str">
        <f>INDEX(tblGemProv[Provincie],MATCH(tblGem[[#This Row],[Plaats]],tblGemProv[Gemeentenaam],0))</f>
        <v>Noord-Brabant</v>
      </c>
      <c r="I3669" s="68">
        <f>INDEX(tblGemProv[InwonerAantal],MATCH(tblGem[[#This Row],[Plaats]],tblGemProv[Gemeentenaam],0))</f>
        <v>26313</v>
      </c>
      <c r="J3669" s="107">
        <f>tblGem[[#This Row],[Aantal]]/INDEX($N$5:$N$16,MATCH(tblGem[[#This Row],[Prov]],$M$5:$M$16,0))*100000</f>
        <v>1.0679171581063218</v>
      </c>
      <c r="K3669" s="69">
        <f>tblGem[[#This Row],[Aantal]]/tblGem[[#This Row],[Inwoners]]*100000</f>
        <v>102.61087675293582</v>
      </c>
    </row>
    <row r="3670" spans="2:11" x14ac:dyDescent="0.3">
      <c r="B3670" s="63">
        <v>43919</v>
      </c>
      <c r="C3670" s="66" t="s">
        <v>108</v>
      </c>
      <c r="D3670" s="65">
        <v>203.8</v>
      </c>
      <c r="E3670" s="66">
        <v>102</v>
      </c>
      <c r="F3670" s="79">
        <f>tblGem[[#This Row],[Aantal]]-SUMIFS(tblGem[Aantal],tblGem[Datum],tblGem[[#This Row],[Datum]]-1,tblGem[Plaats],tblGem[[#This Row],[Plaats]])</f>
        <v>10</v>
      </c>
      <c r="G3670" s="59" t="str">
        <f>INDEX(tblGemProv[Grootte],MATCH(tblGem[[#This Row],[Plaats]],tblGemProv[Gemeentenaam],0))</f>
        <v>Klein</v>
      </c>
      <c r="H3670" s="59" t="str">
        <f>INDEX(tblGemProv[Provincie],MATCH(tblGem[[#This Row],[Plaats]],tblGemProv[Gemeentenaam],0))</f>
        <v>Zuid-Holland</v>
      </c>
      <c r="I3670" s="68">
        <f>INDEX(tblGemProv[InwonerAantal],MATCH(tblGem[[#This Row],[Plaats]],tblGemProv[Gemeentenaam],0))</f>
        <v>49129</v>
      </c>
      <c r="J3670" s="107">
        <f>tblGem[[#This Row],[Aantal]]/INDEX($N$5:$N$16,MATCH(tblGem[[#This Row],[Prov]],$M$5:$M$16,0))*100000</f>
        <v>2.7975787230424491</v>
      </c>
      <c r="K3670" s="69">
        <f>tblGem[[#This Row],[Aantal]]/tblGem[[#This Row],[Inwoners]]*100000</f>
        <v>207.61668261108511</v>
      </c>
    </row>
    <row r="3671" spans="2:11" x14ac:dyDescent="0.3">
      <c r="B3671" s="63">
        <v>43919</v>
      </c>
      <c r="C3671" s="66" t="s">
        <v>109</v>
      </c>
      <c r="D3671" s="65">
        <v>42</v>
      </c>
      <c r="E3671" s="66">
        <v>16</v>
      </c>
      <c r="F3671" s="79">
        <f>tblGem[[#This Row],[Aantal]]-SUMIFS(tblGem[Aantal],tblGem[Datum],tblGem[[#This Row],[Datum]]-1,tblGem[Plaats],tblGem[[#This Row],[Plaats]])</f>
        <v>4</v>
      </c>
      <c r="G3671" s="59" t="str">
        <f>INDEX(tblGemProv[Grootte],MATCH(tblGem[[#This Row],[Plaats]],tblGemProv[Gemeentenaam],0))</f>
        <v>Klein</v>
      </c>
      <c r="H3671" s="59" t="str">
        <f>INDEX(tblGemProv[Provincie],MATCH(tblGem[[#This Row],[Plaats]],tblGemProv[Gemeentenaam],0))</f>
        <v>Zeeland</v>
      </c>
      <c r="I3671" s="68">
        <f>INDEX(tblGemProv[InwonerAantal],MATCH(tblGem[[#This Row],[Plaats]],tblGemProv[Gemeentenaam],0))</f>
        <v>37636</v>
      </c>
      <c r="J3671" s="107">
        <f>tblGem[[#This Row],[Aantal]]/INDEX($N$5:$N$16,MATCH(tblGem[[#This Row],[Prov]],$M$5:$M$16,0))*100000</f>
        <v>4.1851510839541302</v>
      </c>
      <c r="K3671" s="69">
        <f>tblGem[[#This Row],[Aantal]]/tblGem[[#This Row],[Inwoners]]*100000</f>
        <v>42.512488043362737</v>
      </c>
    </row>
    <row r="3672" spans="2:11" x14ac:dyDescent="0.3">
      <c r="B3672" s="63">
        <v>43919</v>
      </c>
      <c r="C3672" s="66" t="s">
        <v>110</v>
      </c>
      <c r="D3672" s="65">
        <v>142.19999999999999</v>
      </c>
      <c r="E3672" s="66">
        <v>34</v>
      </c>
      <c r="F3672" s="79">
        <f>tblGem[[#This Row],[Aantal]]-SUMIFS(tblGem[Aantal],tblGem[Datum],tblGem[[#This Row],[Datum]]-1,tblGem[Plaats],tblGem[[#This Row],[Plaats]])</f>
        <v>8</v>
      </c>
      <c r="G3672" s="59" t="str">
        <f>INDEX(tblGemProv[Grootte],MATCH(tblGem[[#This Row],[Plaats]],tblGemProv[Gemeentenaam],0))</f>
        <v>Klein</v>
      </c>
      <c r="H3672" s="59" t="str">
        <f>INDEX(tblGemProv[Provincie],MATCH(tblGem[[#This Row],[Plaats]],tblGemProv[Gemeentenaam],0))</f>
        <v>Noord-Brabant</v>
      </c>
      <c r="I3672" s="68">
        <f>INDEX(tblGemProv[InwonerAantal],MATCH(tblGem[[#This Row],[Plaats]],tblGemProv[Gemeentenaam],0))</f>
        <v>23621</v>
      </c>
      <c r="J3672" s="107">
        <f>tblGem[[#This Row],[Aantal]]/INDEX($N$5:$N$16,MATCH(tblGem[[#This Row],[Prov]],$M$5:$M$16,0))*100000</f>
        <v>1.34478456946722</v>
      </c>
      <c r="K3672" s="69">
        <f>tblGem[[#This Row],[Aantal]]/tblGem[[#This Row],[Inwoners]]*100000</f>
        <v>143.93971466068328</v>
      </c>
    </row>
    <row r="3673" spans="2:11" x14ac:dyDescent="0.3">
      <c r="B3673" s="63">
        <v>43919</v>
      </c>
      <c r="C3673" s="66" t="s">
        <v>111</v>
      </c>
      <c r="D3673" s="65">
        <v>43.1</v>
      </c>
      <c r="E3673" s="66">
        <v>25</v>
      </c>
      <c r="F3673" s="79">
        <f>tblGem[[#This Row],[Aantal]]-SUMIFS(tblGem[Aantal],tblGem[Datum],tblGem[[#This Row],[Datum]]-1,tblGem[Plaats],tblGem[[#This Row],[Plaats]])</f>
        <v>0</v>
      </c>
      <c r="G3673" s="59" t="str">
        <f>INDEX(tblGemProv[Grootte],MATCH(tblGem[[#This Row],[Plaats]],tblGemProv[Gemeentenaam],0))</f>
        <v>Middelgroot</v>
      </c>
      <c r="H3673" s="59" t="str">
        <f>INDEX(tblGemProv[Provincie],MATCH(tblGem[[#This Row],[Plaats]],tblGemProv[Gemeentenaam],0))</f>
        <v>Noord-Holland</v>
      </c>
      <c r="I3673" s="68">
        <f>INDEX(tblGemProv[InwonerAantal],MATCH(tblGem[[#This Row],[Plaats]],tblGemProv[Gemeentenaam],0))</f>
        <v>57337</v>
      </c>
      <c r="J3673" s="107">
        <f>tblGem[[#This Row],[Aantal]]/INDEX($N$5:$N$16,MATCH(tblGem[[#This Row],[Prov]],$M$5:$M$16,0))*100000</f>
        <v>0.88302341566172715</v>
      </c>
      <c r="K3673" s="69">
        <f>tblGem[[#This Row],[Aantal]]/tblGem[[#This Row],[Inwoners]]*100000</f>
        <v>43.601862671573329</v>
      </c>
    </row>
    <row r="3674" spans="2:11" x14ac:dyDescent="0.3">
      <c r="B3674" s="63">
        <v>43919</v>
      </c>
      <c r="C3674" s="66" t="s">
        <v>112</v>
      </c>
      <c r="D3674" s="65">
        <v>45.9</v>
      </c>
      <c r="E3674" s="66">
        <v>17</v>
      </c>
      <c r="F3674" s="79">
        <f>tblGem[[#This Row],[Aantal]]-SUMIFS(tblGem[Aantal],tblGem[Datum],tblGem[[#This Row],[Datum]]-1,tblGem[Plaats],tblGem[[#This Row],[Plaats]])</f>
        <v>3</v>
      </c>
      <c r="G3674" s="59" t="str">
        <f>INDEX(tblGemProv[Grootte],MATCH(tblGem[[#This Row],[Plaats]],tblGemProv[Gemeentenaam],0))</f>
        <v>Klein</v>
      </c>
      <c r="H3674" s="59" t="str">
        <f>INDEX(tblGemProv[Provincie],MATCH(tblGem[[#This Row],[Plaats]],tblGemProv[Gemeentenaam],0))</f>
        <v>Zuid-Holland</v>
      </c>
      <c r="I3674" s="68">
        <f>INDEX(tblGemProv[InwonerAantal],MATCH(tblGem[[#This Row],[Plaats]],tblGemProv[Gemeentenaam],0))</f>
        <v>36284</v>
      </c>
      <c r="J3674" s="107">
        <f>tblGem[[#This Row],[Aantal]]/INDEX($N$5:$N$16,MATCH(tblGem[[#This Row],[Prov]],$M$5:$M$16,0))*100000</f>
        <v>0.46626312050707491</v>
      </c>
      <c r="K3674" s="69">
        <f>tblGem[[#This Row],[Aantal]]/tblGem[[#This Row],[Inwoners]]*100000</f>
        <v>46.85260720978944</v>
      </c>
    </row>
    <row r="3675" spans="2:11" x14ac:dyDescent="0.3">
      <c r="B3675" s="63">
        <v>43919</v>
      </c>
      <c r="C3675" s="66" t="s">
        <v>113</v>
      </c>
      <c r="D3675" s="65">
        <v>50.4</v>
      </c>
      <c r="E3675" s="66">
        <v>37</v>
      </c>
      <c r="F3675" s="79">
        <f>tblGem[[#This Row],[Aantal]]-SUMIFS(tblGem[Aantal],tblGem[Datum],tblGem[[#This Row],[Datum]]-1,tblGem[Plaats],tblGem[[#This Row],[Plaats]])</f>
        <v>2</v>
      </c>
      <c r="G3675" s="59" t="str">
        <f>INDEX(tblGemProv[Grootte],MATCH(tblGem[[#This Row],[Plaats]],tblGemProv[Gemeentenaam],0))</f>
        <v>Middelgroot</v>
      </c>
      <c r="H3675" s="59" t="str">
        <f>INDEX(tblGemProv[Provincie],MATCH(tblGem[[#This Row],[Plaats]],tblGemProv[Gemeentenaam],0))</f>
        <v>Zuid-Holland</v>
      </c>
      <c r="I3675" s="68">
        <f>INDEX(tblGemProv[InwonerAantal],MATCH(tblGem[[#This Row],[Plaats]],tblGemProv[Gemeentenaam],0))</f>
        <v>72700</v>
      </c>
      <c r="J3675" s="107">
        <f>tblGem[[#This Row],[Aantal]]/INDEX($N$5:$N$16,MATCH(tblGem[[#This Row],[Prov]],$M$5:$M$16,0))*100000</f>
        <v>1.0148079681624569</v>
      </c>
      <c r="K3675" s="69">
        <f>tblGem[[#This Row],[Aantal]]/tblGem[[#This Row],[Inwoners]]*100000</f>
        <v>50.894085281980743</v>
      </c>
    </row>
    <row r="3676" spans="2:11" x14ac:dyDescent="0.3">
      <c r="B3676" s="63">
        <v>43919</v>
      </c>
      <c r="C3676" s="66" t="s">
        <v>114</v>
      </c>
      <c r="D3676" s="65">
        <v>176.9</v>
      </c>
      <c r="E3676" s="66">
        <v>22</v>
      </c>
      <c r="F3676" s="79">
        <f>tblGem[[#This Row],[Aantal]]-SUMIFS(tblGem[Aantal],tblGem[Datum],tblGem[[#This Row],[Datum]]-1,tblGem[Plaats],tblGem[[#This Row],[Plaats]])</f>
        <v>3</v>
      </c>
      <c r="G3676" s="59" t="str">
        <f>INDEX(tblGemProv[Grootte],MATCH(tblGem[[#This Row],[Plaats]],tblGemProv[Gemeentenaam],0))</f>
        <v>Klein</v>
      </c>
      <c r="H3676" s="59" t="str">
        <f>INDEX(tblGemProv[Provincie],MATCH(tblGem[[#This Row],[Plaats]],tblGemProv[Gemeentenaam],0))</f>
        <v>Noord-Brabant</v>
      </c>
      <c r="I3676" s="68">
        <f>INDEX(tblGemProv[InwonerAantal],MATCH(tblGem[[#This Row],[Plaats]],tblGemProv[Gemeentenaam],0))</f>
        <v>12419</v>
      </c>
      <c r="J3676" s="107">
        <f>tblGem[[#This Row],[Aantal]]/INDEX($N$5:$N$16,MATCH(tblGem[[#This Row],[Prov]],$M$5:$M$16,0))*100000</f>
        <v>0.87015472141996597</v>
      </c>
      <c r="K3676" s="69">
        <f>tblGem[[#This Row],[Aantal]]/tblGem[[#This Row],[Inwoners]]*100000</f>
        <v>177.1479185119575</v>
      </c>
    </row>
    <row r="3677" spans="2:11" x14ac:dyDescent="0.3">
      <c r="B3677" s="63">
        <v>43919</v>
      </c>
      <c r="C3677" s="66" t="s">
        <v>115</v>
      </c>
      <c r="D3677" s="65">
        <v>37.4</v>
      </c>
      <c r="E3677" s="66">
        <v>87</v>
      </c>
      <c r="F3677" s="79">
        <f>tblGem[[#This Row],[Aantal]]-SUMIFS(tblGem[Aantal],tblGem[Datum],tblGem[[#This Row],[Datum]]-1,tblGem[Plaats],tblGem[[#This Row],[Plaats]])</f>
        <v>2</v>
      </c>
      <c r="G3677" s="59" t="str">
        <f>INDEX(tblGemProv[Grootte],MATCH(tblGem[[#This Row],[Plaats]],tblGemProv[Gemeentenaam],0))</f>
        <v>Groot</v>
      </c>
      <c r="H3677" s="59" t="str">
        <f>INDEX(tblGemProv[Provincie],MATCH(tblGem[[#This Row],[Plaats]],tblGemProv[Gemeentenaam],0))</f>
        <v>Groningen</v>
      </c>
      <c r="I3677" s="68">
        <f>INDEX(tblGemProv[InwonerAantal],MATCH(tblGem[[#This Row],[Plaats]],tblGemProv[Gemeentenaam],0))</f>
        <v>229962</v>
      </c>
      <c r="J3677" s="107">
        <f>tblGem[[#This Row],[Aantal]]/INDEX($N$5:$N$16,MATCH(tblGem[[#This Row],[Prov]],$M$5:$M$16,0))*100000</f>
        <v>14.924272184415972</v>
      </c>
      <c r="K3677" s="69">
        <f>tblGem[[#This Row],[Aantal]]/tblGem[[#This Row],[Inwoners]]*100000</f>
        <v>37.832337516633181</v>
      </c>
    </row>
    <row r="3678" spans="2:11" x14ac:dyDescent="0.3">
      <c r="B3678" s="63">
        <v>43919</v>
      </c>
      <c r="C3678" s="66" t="s">
        <v>116</v>
      </c>
      <c r="D3678" s="65">
        <v>70.5</v>
      </c>
      <c r="E3678" s="66">
        <v>10</v>
      </c>
      <c r="F3678" s="79">
        <f>tblGem[[#This Row],[Aantal]]-SUMIFS(tblGem[Aantal],tblGem[Datum],tblGem[[#This Row],[Datum]]-1,tblGem[Plaats],tblGem[[#This Row],[Plaats]])</f>
        <v>2</v>
      </c>
      <c r="G3678" s="59" t="str">
        <f>INDEX(tblGemProv[Grootte],MATCH(tblGem[[#This Row],[Plaats]],tblGemProv[Gemeentenaam],0))</f>
        <v>Klein</v>
      </c>
      <c r="H3678" s="59" t="str">
        <f>INDEX(tblGemProv[Provincie],MATCH(tblGem[[#This Row],[Plaats]],tblGemProv[Gemeentenaam],0))</f>
        <v>Limburg</v>
      </c>
      <c r="I3678" s="68">
        <f>INDEX(tblGemProv[InwonerAantal],MATCH(tblGem[[#This Row],[Plaats]],tblGemProv[Gemeentenaam],0))</f>
        <v>14196</v>
      </c>
      <c r="J3678" s="107">
        <f>tblGem[[#This Row],[Aantal]]/INDEX($N$5:$N$16,MATCH(tblGem[[#This Row],[Prov]],$M$5:$M$16,0))*100000</f>
        <v>0.8950964824498433</v>
      </c>
      <c r="K3678" s="69">
        <f>tblGem[[#This Row],[Aantal]]/tblGem[[#This Row],[Inwoners]]*100000</f>
        <v>70.442378134685825</v>
      </c>
    </row>
    <row r="3679" spans="2:11" x14ac:dyDescent="0.3">
      <c r="B3679" s="63">
        <v>43919</v>
      </c>
      <c r="C3679" s="66" t="s">
        <v>117</v>
      </c>
      <c r="D3679" s="65">
        <v>41.1</v>
      </c>
      <c r="E3679" s="66">
        <v>10</v>
      </c>
      <c r="F3679" s="79">
        <f>tblGem[[#This Row],[Aantal]]-SUMIFS(tblGem[Aantal],tblGem[Datum],tblGem[[#This Row],[Datum]]-1,tblGem[Plaats],tblGem[[#This Row],[Plaats]])</f>
        <v>1</v>
      </c>
      <c r="G3679" s="59" t="str">
        <f>INDEX(tblGemProv[Grootte],MATCH(tblGem[[#This Row],[Plaats]],tblGemProv[Gemeentenaam],0))</f>
        <v>Klein</v>
      </c>
      <c r="H3679" s="59" t="str">
        <f>INDEX(tblGemProv[Provincie],MATCH(tblGem[[#This Row],[Plaats]],tblGemProv[Gemeentenaam],0))</f>
        <v>Overijssel</v>
      </c>
      <c r="I3679" s="68">
        <f>INDEX(tblGemProv[InwonerAantal],MATCH(tblGem[[#This Row],[Plaats]],tblGemProv[Gemeentenaam],0))</f>
        <v>24291</v>
      </c>
      <c r="J3679" s="107">
        <f>tblGem[[#This Row],[Aantal]]/INDEX($N$5:$N$16,MATCH(tblGem[[#This Row],[Prov]],$M$5:$M$16,0))*100000</f>
        <v>0.86843172520041234</v>
      </c>
      <c r="K3679" s="69">
        <f>tblGem[[#This Row],[Aantal]]/tblGem[[#This Row],[Inwoners]]*100000</f>
        <v>41.167510600633982</v>
      </c>
    </row>
    <row r="3680" spans="2:11" x14ac:dyDescent="0.3">
      <c r="B3680" s="63">
        <v>43919</v>
      </c>
      <c r="C3680" s="66" t="s">
        <v>118</v>
      </c>
      <c r="D3680" s="65">
        <v>153.1</v>
      </c>
      <c r="E3680" s="66">
        <v>22</v>
      </c>
      <c r="F3680" s="79">
        <f>tblGem[[#This Row],[Aantal]]-SUMIFS(tblGem[Aantal],tblGem[Datum],tblGem[[#This Row],[Datum]]-1,tblGem[Plaats],tblGem[[#This Row],[Plaats]])</f>
        <v>1</v>
      </c>
      <c r="G3680" s="59" t="str">
        <f>INDEX(tblGemProv[Grootte],MATCH(tblGem[[#This Row],[Plaats]],tblGemProv[Gemeentenaam],0))</f>
        <v>Klein</v>
      </c>
      <c r="H3680" s="59" t="str">
        <f>INDEX(tblGemProv[Provincie],MATCH(tblGem[[#This Row],[Plaats]],tblGemProv[Gemeentenaam],0))</f>
        <v>Noord-Brabant</v>
      </c>
      <c r="I3680" s="68">
        <f>INDEX(tblGemProv[InwonerAantal],MATCH(tblGem[[#This Row],[Plaats]],tblGemProv[Gemeentenaam],0))</f>
        <v>14103</v>
      </c>
      <c r="J3680" s="107">
        <f>tblGem[[#This Row],[Aantal]]/INDEX($N$5:$N$16,MATCH(tblGem[[#This Row],[Prov]],$M$5:$M$16,0))*100000</f>
        <v>0.87015472141996597</v>
      </c>
      <c r="K3680" s="69">
        <f>tblGem[[#This Row],[Aantal]]/tblGem[[#This Row],[Inwoners]]*100000</f>
        <v>155.99517833085159</v>
      </c>
    </row>
    <row r="3681" spans="2:11" x14ac:dyDescent="0.3">
      <c r="B3681" s="63">
        <v>43919</v>
      </c>
      <c r="C3681" s="66" t="s">
        <v>119</v>
      </c>
      <c r="D3681" s="65">
        <v>49.7</v>
      </c>
      <c r="E3681" s="66">
        <v>81</v>
      </c>
      <c r="F3681" s="79">
        <f>tblGem[[#This Row],[Aantal]]-SUMIFS(tblGem[Aantal],tblGem[Datum],tblGem[[#This Row],[Datum]]-1,tblGem[Plaats],tblGem[[#This Row],[Plaats]])</f>
        <v>8</v>
      </c>
      <c r="G3681" s="59" t="str">
        <f>INDEX(tblGemProv[Grootte],MATCH(tblGem[[#This Row],[Plaats]],tblGemProv[Gemeentenaam],0))</f>
        <v>Groot</v>
      </c>
      <c r="H3681" s="59" t="str">
        <f>INDEX(tblGemProv[Provincie],MATCH(tblGem[[#This Row],[Plaats]],tblGemProv[Gemeentenaam],0))</f>
        <v>Noord-Holland</v>
      </c>
      <c r="I3681" s="68">
        <f>INDEX(tblGemProv[InwonerAantal],MATCH(tblGem[[#This Row],[Plaats]],tblGemProv[Gemeentenaam],0))</f>
        <v>159709</v>
      </c>
      <c r="J3681" s="107">
        <f>tblGem[[#This Row],[Aantal]]/INDEX($N$5:$N$16,MATCH(tblGem[[#This Row],[Prov]],$M$5:$M$16,0))*100000</f>
        <v>2.8609958667439961</v>
      </c>
      <c r="K3681" s="69">
        <f>tblGem[[#This Row],[Aantal]]/tblGem[[#This Row],[Inwoners]]*100000</f>
        <v>50.717241983858138</v>
      </c>
    </row>
    <row r="3682" spans="2:11" x14ac:dyDescent="0.3">
      <c r="B3682" s="63">
        <v>43919</v>
      </c>
      <c r="C3682" s="66" t="s">
        <v>120</v>
      </c>
      <c r="D3682" s="65">
        <v>34</v>
      </c>
      <c r="E3682" s="66">
        <v>53</v>
      </c>
      <c r="F3682" s="79">
        <f>tblGem[[#This Row],[Aantal]]-SUMIFS(tblGem[Aantal],tblGem[Datum],tblGem[[#This Row],[Datum]]-1,tblGem[Plaats],tblGem[[#This Row],[Plaats]])</f>
        <v>8</v>
      </c>
      <c r="G3682" s="59" t="str">
        <f>INDEX(tblGemProv[Grootte],MATCH(tblGem[[#This Row],[Plaats]],tblGemProv[Gemeentenaam],0))</f>
        <v>Groot</v>
      </c>
      <c r="H3682" s="59" t="str">
        <f>INDEX(tblGemProv[Provincie],MATCH(tblGem[[#This Row],[Plaats]],tblGemProv[Gemeentenaam],0))</f>
        <v>Noord-Holland</v>
      </c>
      <c r="I3682" s="68">
        <f>INDEX(tblGemProv[InwonerAantal],MATCH(tblGem[[#This Row],[Plaats]],tblGemProv[Gemeentenaam],0))</f>
        <v>153149</v>
      </c>
      <c r="J3682" s="107">
        <f>tblGem[[#This Row],[Aantal]]/INDEX($N$5:$N$16,MATCH(tblGem[[#This Row],[Prov]],$M$5:$M$16,0))*100000</f>
        <v>1.8720096412028615</v>
      </c>
      <c r="K3682" s="69">
        <f>tblGem[[#This Row],[Aantal]]/tblGem[[#This Row],[Inwoners]]*100000</f>
        <v>34.606820808493694</v>
      </c>
    </row>
    <row r="3683" spans="2:11" x14ac:dyDescent="0.3">
      <c r="B3683" s="63">
        <v>43919</v>
      </c>
      <c r="C3683" s="66" t="s">
        <v>121</v>
      </c>
      <c r="D3683" s="65">
        <v>42.9</v>
      </c>
      <c r="E3683" s="66">
        <v>13</v>
      </c>
      <c r="F3683" s="79">
        <f>tblGem[[#This Row],[Aantal]]-SUMIFS(tblGem[Aantal],tblGem[Datum],tblGem[[#This Row],[Datum]]-1,tblGem[Plaats],tblGem[[#This Row],[Plaats]])</f>
        <v>1</v>
      </c>
      <c r="G3683" s="59" t="str">
        <f>INDEX(tblGemProv[Grootte],MATCH(tblGem[[#This Row],[Plaats]],tblGemProv[Gemeentenaam],0))</f>
        <v>Klein</v>
      </c>
      <c r="H3683" s="59" t="str">
        <f>INDEX(tblGemProv[Provincie],MATCH(tblGem[[#This Row],[Plaats]],tblGemProv[Gemeentenaam],0))</f>
        <v>Noord-Brabant</v>
      </c>
      <c r="I3683" s="68">
        <f>INDEX(tblGemProv[InwonerAantal],MATCH(tblGem[[#This Row],[Plaats]],tblGemProv[Gemeentenaam],0))</f>
        <v>29888</v>
      </c>
      <c r="J3683" s="107">
        <f>tblGem[[#This Row],[Aantal]]/INDEX($N$5:$N$16,MATCH(tblGem[[#This Row],[Prov]],$M$5:$M$16,0))*100000</f>
        <v>0.51418233538452529</v>
      </c>
      <c r="K3683" s="69">
        <f>tblGem[[#This Row],[Aantal]]/tblGem[[#This Row],[Inwoners]]*100000</f>
        <v>43.495717344753743</v>
      </c>
    </row>
    <row r="3684" spans="2:11" x14ac:dyDescent="0.3">
      <c r="B3684" s="63">
        <v>43919</v>
      </c>
      <c r="C3684" s="66" t="s">
        <v>122</v>
      </c>
      <c r="D3684" s="65">
        <v>32.799999999999997</v>
      </c>
      <c r="E3684" s="66">
        <v>20</v>
      </c>
      <c r="F3684" s="79">
        <f>tblGem[[#This Row],[Aantal]]-SUMIFS(tblGem[Aantal],tblGem[Datum],tblGem[[#This Row],[Datum]]-1,tblGem[Plaats],tblGem[[#This Row],[Plaats]])</f>
        <v>4</v>
      </c>
      <c r="G3684" s="59" t="str">
        <f>INDEX(tblGemProv[Grootte],MATCH(tblGem[[#This Row],[Plaats]],tblGemProv[Gemeentenaam],0))</f>
        <v>Middelgroot</v>
      </c>
      <c r="H3684" s="59" t="str">
        <f>INDEX(tblGemProv[Provincie],MATCH(tblGem[[#This Row],[Plaats]],tblGemProv[Gemeentenaam],0))</f>
        <v>Overijssel</v>
      </c>
      <c r="I3684" s="68">
        <f>INDEX(tblGemProv[InwonerAantal],MATCH(tblGem[[#This Row],[Plaats]],tblGemProv[Gemeentenaam],0))</f>
        <v>60539</v>
      </c>
      <c r="J3684" s="107">
        <f>tblGem[[#This Row],[Aantal]]/INDEX($N$5:$N$16,MATCH(tblGem[[#This Row],[Prov]],$M$5:$M$16,0))*100000</f>
        <v>1.7368634504008247</v>
      </c>
      <c r="K3684" s="69">
        <f>tblGem[[#This Row],[Aantal]]/tblGem[[#This Row],[Inwoners]]*100000</f>
        <v>33.036554948050018</v>
      </c>
    </row>
    <row r="3685" spans="2:11" x14ac:dyDescent="0.3">
      <c r="B3685" s="63">
        <v>43919</v>
      </c>
      <c r="C3685" s="66" t="s">
        <v>123</v>
      </c>
      <c r="D3685" s="65">
        <v>45.4</v>
      </c>
      <c r="E3685" s="66">
        <v>22</v>
      </c>
      <c r="F3685" s="79">
        <f>tblGem[[#This Row],[Aantal]]-SUMIFS(tblGem[Aantal],tblGem[Datum],tblGem[[#This Row],[Datum]]-1,tblGem[Plaats],tblGem[[#This Row],[Plaats]])</f>
        <v>4</v>
      </c>
      <c r="G3685" s="59" t="str">
        <f>INDEX(tblGemProv[Grootte],MATCH(tblGem[[#This Row],[Plaats]],tblGemProv[Gemeentenaam],0))</f>
        <v>Klein</v>
      </c>
      <c r="H3685" s="59" t="str">
        <f>INDEX(tblGemProv[Provincie],MATCH(tblGem[[#This Row],[Plaats]],tblGemProv[Gemeentenaam],0))</f>
        <v>Gelderland</v>
      </c>
      <c r="I3685" s="68">
        <f>INDEX(tblGemProv[InwonerAantal],MATCH(tblGem[[#This Row],[Plaats]],tblGemProv[Gemeentenaam],0))</f>
        <v>46832</v>
      </c>
      <c r="J3685" s="107">
        <f>tblGem[[#This Row],[Aantal]]/INDEX($N$5:$N$16,MATCH(tblGem[[#This Row],[Prov]],$M$5:$M$16,0))*100000</f>
        <v>1.0679077696600607</v>
      </c>
      <c r="K3685" s="69">
        <f>tblGem[[#This Row],[Aantal]]/tblGem[[#This Row],[Inwoners]]*100000</f>
        <v>46.976426375128121</v>
      </c>
    </row>
    <row r="3686" spans="2:11" x14ac:dyDescent="0.3">
      <c r="B3686" s="63">
        <v>43919</v>
      </c>
      <c r="C3686" s="66" t="s">
        <v>124</v>
      </c>
      <c r="D3686" s="65">
        <v>38.299999999999997</v>
      </c>
      <c r="E3686" s="66">
        <v>7</v>
      </c>
      <c r="F3686" s="79">
        <f>tblGem[[#This Row],[Aantal]]-SUMIFS(tblGem[Aantal],tblGem[Datum],tblGem[[#This Row],[Datum]]-1,tblGem[Plaats],tblGem[[#This Row],[Plaats]])</f>
        <v>0</v>
      </c>
      <c r="G3686" s="59" t="str">
        <f>INDEX(tblGemProv[Grootte],MATCH(tblGem[[#This Row],[Plaats]],tblGemProv[Gemeentenaam],0))</f>
        <v>Klein</v>
      </c>
      <c r="H3686" s="59" t="str">
        <f>INDEX(tblGemProv[Provincie],MATCH(tblGem[[#This Row],[Plaats]],tblGemProv[Gemeentenaam],0))</f>
        <v>Zuid-Holland</v>
      </c>
      <c r="I3686" s="68">
        <f>INDEX(tblGemProv[InwonerAantal],MATCH(tblGem[[#This Row],[Plaats]],tblGemProv[Gemeentenaam],0))</f>
        <v>17958</v>
      </c>
      <c r="J3686" s="107">
        <f>tblGem[[#This Row],[Aantal]]/INDEX($N$5:$N$16,MATCH(tblGem[[#This Row],[Prov]],$M$5:$M$16,0))*100000</f>
        <v>0.19199069667938376</v>
      </c>
      <c r="K3686" s="69">
        <f>tblGem[[#This Row],[Aantal]]/tblGem[[#This Row],[Inwoners]]*100000</f>
        <v>38.979841853213053</v>
      </c>
    </row>
    <row r="3687" spans="2:11" x14ac:dyDescent="0.3">
      <c r="B3687" s="63">
        <v>43919</v>
      </c>
      <c r="C3687" s="66" t="s">
        <v>125</v>
      </c>
      <c r="D3687" s="65">
        <v>25.4</v>
      </c>
      <c r="E3687" s="66">
        <v>4</v>
      </c>
      <c r="F3687" s="79">
        <f>tblGem[[#This Row],[Aantal]]-SUMIFS(tblGem[Aantal],tblGem[Datum],tblGem[[#This Row],[Datum]]-1,tblGem[Plaats],tblGem[[#This Row],[Plaats]])</f>
        <v>1</v>
      </c>
      <c r="G3687" s="59" t="str">
        <f>INDEX(tblGemProv[Grootte],MATCH(tblGem[[#This Row],[Plaats]],tblGemProv[Gemeentenaam],0))</f>
        <v>Klein</v>
      </c>
      <c r="H3687" s="59" t="str">
        <f>INDEX(tblGemProv[Provincie],MATCH(tblGem[[#This Row],[Plaats]],tblGemProv[Gemeentenaam],0))</f>
        <v>Friesland</v>
      </c>
      <c r="I3687" s="68">
        <f>INDEX(tblGemProv[InwonerAantal],MATCH(tblGem[[#This Row],[Plaats]],tblGemProv[Gemeentenaam],0))</f>
        <v>15783</v>
      </c>
      <c r="J3687" s="107">
        <f>tblGem[[#This Row],[Aantal]]/INDEX($N$5:$N$16,MATCH(tblGem[[#This Row],[Prov]],$M$5:$M$16,0))*100000</f>
        <v>0.61798204144187574</v>
      </c>
      <c r="K3687" s="69">
        <f>tblGem[[#This Row],[Aantal]]/tblGem[[#This Row],[Inwoners]]*100000</f>
        <v>25.343724260280052</v>
      </c>
    </row>
    <row r="3688" spans="2:11" x14ac:dyDescent="0.3">
      <c r="B3688" s="63">
        <v>43919</v>
      </c>
      <c r="C3688" s="66" t="s">
        <v>126</v>
      </c>
      <c r="D3688" s="65">
        <v>81.900000000000006</v>
      </c>
      <c r="E3688" s="66">
        <v>10</v>
      </c>
      <c r="F3688" s="79">
        <f>tblGem[[#This Row],[Aantal]]-SUMIFS(tblGem[Aantal],tblGem[Datum],tblGem[[#This Row],[Datum]]-1,tblGem[Plaats],tblGem[[#This Row],[Plaats]])</f>
        <v>3</v>
      </c>
      <c r="G3688" s="59" t="str">
        <f>INDEX(tblGemProv[Grootte],MATCH(tblGem[[#This Row],[Plaats]],tblGemProv[Gemeentenaam],0))</f>
        <v>Klein</v>
      </c>
      <c r="H3688" s="59" t="str">
        <f>INDEX(tblGemProv[Provincie],MATCH(tblGem[[#This Row],[Plaats]],tblGemProv[Gemeentenaam],0))</f>
        <v>Gelderland</v>
      </c>
      <c r="I3688" s="68">
        <f>INDEX(tblGemProv[InwonerAantal],MATCH(tblGem[[#This Row],[Plaats]],tblGemProv[Gemeentenaam],0))</f>
        <v>12154</v>
      </c>
      <c r="J3688" s="107">
        <f>tblGem[[#This Row],[Aantal]]/INDEX($N$5:$N$16,MATCH(tblGem[[#This Row],[Prov]],$M$5:$M$16,0))*100000</f>
        <v>0.48541262257275486</v>
      </c>
      <c r="K3688" s="69">
        <f>tblGem[[#This Row],[Aantal]]/tblGem[[#This Row],[Inwoners]]*100000</f>
        <v>82.277439526081949</v>
      </c>
    </row>
    <row r="3689" spans="2:11" x14ac:dyDescent="0.3">
      <c r="B3689" s="63">
        <v>43919</v>
      </c>
      <c r="C3689" s="66" t="s">
        <v>127</v>
      </c>
      <c r="D3689" s="65">
        <v>56.1</v>
      </c>
      <c r="E3689" s="66">
        <v>22</v>
      </c>
      <c r="F3689" s="79">
        <f>tblGem[[#This Row],[Aantal]]-SUMIFS(tblGem[Aantal],tblGem[Datum],tblGem[[#This Row],[Datum]]-1,tblGem[Plaats],tblGem[[#This Row],[Plaats]])</f>
        <v>3</v>
      </c>
      <c r="G3689" s="59" t="str">
        <f>INDEX(tblGemProv[Grootte],MATCH(tblGem[[#This Row],[Plaats]],tblGemProv[Gemeentenaam],0))</f>
        <v>Klein</v>
      </c>
      <c r="H3689" s="59" t="str">
        <f>INDEX(tblGemProv[Provincie],MATCH(tblGem[[#This Row],[Plaats]],tblGemProv[Gemeentenaam],0))</f>
        <v>Noord-Holland</v>
      </c>
      <c r="I3689" s="68">
        <f>INDEX(tblGemProv[InwonerAantal],MATCH(tblGem[[#This Row],[Plaats]],tblGemProv[Gemeentenaam],0))</f>
        <v>39146</v>
      </c>
      <c r="J3689" s="107">
        <f>tblGem[[#This Row],[Aantal]]/INDEX($N$5:$N$16,MATCH(tblGem[[#This Row],[Prov]],$M$5:$M$16,0))*100000</f>
        <v>0.77706060578231984</v>
      </c>
      <c r="K3689" s="69">
        <f>tblGem[[#This Row],[Aantal]]/tblGem[[#This Row],[Inwoners]]*100000</f>
        <v>56.199867163950344</v>
      </c>
    </row>
    <row r="3690" spans="2:11" x14ac:dyDescent="0.3">
      <c r="B3690" s="63">
        <v>43919</v>
      </c>
      <c r="C3690" s="66" t="s">
        <v>128</v>
      </c>
      <c r="D3690" s="65">
        <v>99.1</v>
      </c>
      <c r="E3690" s="66">
        <v>27</v>
      </c>
      <c r="F3690" s="79">
        <f>tblGem[[#This Row],[Aantal]]-SUMIFS(tblGem[Aantal],tblGem[Datum],tblGem[[#This Row],[Datum]]-1,tblGem[Plaats],tblGem[[#This Row],[Plaats]])</f>
        <v>0</v>
      </c>
      <c r="G3690" s="59" t="str">
        <f>INDEX(tblGemProv[Grootte],MATCH(tblGem[[#This Row],[Plaats]],tblGemProv[Gemeentenaam],0))</f>
        <v>Klein</v>
      </c>
      <c r="H3690" s="59" t="str">
        <f>INDEX(tblGemProv[Provincie],MATCH(tblGem[[#This Row],[Plaats]],tblGemProv[Gemeentenaam],0))</f>
        <v>Noord-Holland</v>
      </c>
      <c r="I3690" s="68">
        <f>INDEX(tblGemProv[InwonerAantal],MATCH(tblGem[[#This Row],[Plaats]],tblGemProv[Gemeentenaam],0))</f>
        <v>27080</v>
      </c>
      <c r="J3690" s="107">
        <f>tblGem[[#This Row],[Aantal]]/INDEX($N$5:$N$16,MATCH(tblGem[[#This Row],[Prov]],$M$5:$M$16,0))*100000</f>
        <v>0.95366528891466529</v>
      </c>
      <c r="K3690" s="69">
        <f>tblGem[[#This Row],[Aantal]]/tblGem[[#This Row],[Inwoners]]*100000</f>
        <v>99.704579025110789</v>
      </c>
    </row>
    <row r="3691" spans="2:11" x14ac:dyDescent="0.3">
      <c r="B3691" s="63">
        <v>43919</v>
      </c>
      <c r="C3691" s="66" t="s">
        <v>129</v>
      </c>
      <c r="D3691" s="65">
        <v>182.9</v>
      </c>
      <c r="E3691" s="66">
        <v>34</v>
      </c>
      <c r="F3691" s="79">
        <f>tblGem[[#This Row],[Aantal]]-SUMIFS(tblGem[Aantal],tblGem[Datum],tblGem[[#This Row],[Datum]]-1,tblGem[Plaats],tblGem[[#This Row],[Plaats]])</f>
        <v>6</v>
      </c>
      <c r="G3691" s="59" t="str">
        <f>INDEX(tblGemProv[Grootte],MATCH(tblGem[[#This Row],[Plaats]],tblGemProv[Gemeentenaam],0))</f>
        <v>Klein</v>
      </c>
      <c r="H3691" s="59" t="str">
        <f>INDEX(tblGemProv[Provincie],MATCH(tblGem[[#This Row],[Plaats]],tblGemProv[Gemeentenaam],0))</f>
        <v>Gelderland</v>
      </c>
      <c r="I3691" s="68">
        <f>INDEX(tblGemProv[InwonerAantal],MATCH(tblGem[[#This Row],[Plaats]],tblGemProv[Gemeentenaam],0))</f>
        <v>18603</v>
      </c>
      <c r="J3691" s="107">
        <f>tblGem[[#This Row],[Aantal]]/INDEX($N$5:$N$16,MATCH(tblGem[[#This Row],[Prov]],$M$5:$M$16,0))*100000</f>
        <v>1.6504029167473666</v>
      </c>
      <c r="K3691" s="69">
        <f>tblGem[[#This Row],[Aantal]]/tblGem[[#This Row],[Inwoners]]*100000</f>
        <v>182.76622050206956</v>
      </c>
    </row>
    <row r="3692" spans="2:11" x14ac:dyDescent="0.3">
      <c r="B3692" s="63">
        <v>43919</v>
      </c>
      <c r="C3692" s="66" t="s">
        <v>130</v>
      </c>
      <c r="D3692" s="65">
        <v>15.8</v>
      </c>
      <c r="E3692" s="66">
        <v>8</v>
      </c>
      <c r="F3692" s="79">
        <f>tblGem[[#This Row],[Aantal]]-SUMIFS(tblGem[Aantal],tblGem[Datum],tblGem[[#This Row],[Datum]]-1,tblGem[Plaats],tblGem[[#This Row],[Plaats]])</f>
        <v>1</v>
      </c>
      <c r="G3692" s="59" t="str">
        <f>INDEX(tblGemProv[Grootte],MATCH(tblGem[[#This Row],[Plaats]],tblGemProv[Gemeentenaam],0))</f>
        <v>Middelgroot</v>
      </c>
      <c r="H3692" s="59" t="str">
        <f>INDEX(tblGemProv[Provincie],MATCH(tblGem[[#This Row],[Plaats]],tblGemProv[Gemeentenaam],0))</f>
        <v>Friesland</v>
      </c>
      <c r="I3692" s="68">
        <f>INDEX(tblGemProv[InwonerAantal],MATCH(tblGem[[#This Row],[Plaats]],tblGemProv[Gemeentenaam],0))</f>
        <v>50192</v>
      </c>
      <c r="J3692" s="107">
        <f>tblGem[[#This Row],[Aantal]]/INDEX($N$5:$N$16,MATCH(tblGem[[#This Row],[Prov]],$M$5:$M$16,0))*100000</f>
        <v>1.2359640828837515</v>
      </c>
      <c r="K3692" s="69">
        <f>tblGem[[#This Row],[Aantal]]/tblGem[[#This Row],[Inwoners]]*100000</f>
        <v>15.938795027095951</v>
      </c>
    </row>
    <row r="3693" spans="2:11" x14ac:dyDescent="0.3">
      <c r="B3693" s="63">
        <v>43919</v>
      </c>
      <c r="C3693" s="66" t="s">
        <v>131</v>
      </c>
      <c r="D3693" s="65">
        <v>46.9</v>
      </c>
      <c r="E3693" s="66">
        <v>27</v>
      </c>
      <c r="F3693" s="79">
        <f>tblGem[[#This Row],[Aantal]]-SUMIFS(tblGem[Aantal],tblGem[Datum],tblGem[[#This Row],[Datum]]-1,tblGem[Plaats],tblGem[[#This Row],[Plaats]])</f>
        <v>4</v>
      </c>
      <c r="G3693" s="59" t="str">
        <f>INDEX(tblGemProv[Grootte],MATCH(tblGem[[#This Row],[Plaats]],tblGemProv[Gemeentenaam],0))</f>
        <v>Middelgroot</v>
      </c>
      <c r="H3693" s="59" t="str">
        <f>INDEX(tblGemProv[Provincie],MATCH(tblGem[[#This Row],[Plaats]],tblGemProv[Gemeentenaam],0))</f>
        <v>Noord-Holland</v>
      </c>
      <c r="I3693" s="68">
        <f>INDEX(tblGemProv[InwonerAantal],MATCH(tblGem[[#This Row],[Plaats]],tblGemProv[Gemeentenaam],0))</f>
        <v>55850</v>
      </c>
      <c r="J3693" s="107">
        <f>tblGem[[#This Row],[Aantal]]/INDEX($N$5:$N$16,MATCH(tblGem[[#This Row],[Prov]],$M$5:$M$16,0))*100000</f>
        <v>0.95366528891466529</v>
      </c>
      <c r="K3693" s="69">
        <f>tblGem[[#This Row],[Aantal]]/tblGem[[#This Row],[Inwoners]]*100000</f>
        <v>48.343777976723366</v>
      </c>
    </row>
    <row r="3694" spans="2:11" x14ac:dyDescent="0.3">
      <c r="B3694" s="63">
        <v>43919</v>
      </c>
      <c r="C3694" s="66" t="s">
        <v>132</v>
      </c>
      <c r="D3694" s="65">
        <v>89.6</v>
      </c>
      <c r="E3694" s="66">
        <v>78</v>
      </c>
      <c r="F3694" s="79">
        <f>tblGem[[#This Row],[Aantal]]-SUMIFS(tblGem[Aantal],tblGem[Datum],tblGem[[#This Row],[Datum]]-1,tblGem[Plaats],tblGem[[#This Row],[Plaats]])</f>
        <v>3</v>
      </c>
      <c r="G3694" s="59" t="str">
        <f>INDEX(tblGemProv[Grootte],MATCH(tblGem[[#This Row],[Plaats]],tblGemProv[Gemeentenaam],0))</f>
        <v>Middelgroot</v>
      </c>
      <c r="H3694" s="59" t="str">
        <f>INDEX(tblGemProv[Provincie],MATCH(tblGem[[#This Row],[Plaats]],tblGemProv[Gemeentenaam],0))</f>
        <v>Limburg</v>
      </c>
      <c r="I3694" s="68">
        <f>INDEX(tblGemProv[InwonerAantal],MATCH(tblGem[[#This Row],[Plaats]],tblGemProv[Gemeentenaam],0))</f>
        <v>86762</v>
      </c>
      <c r="J3694" s="107">
        <f>tblGem[[#This Row],[Aantal]]/INDEX($N$5:$N$16,MATCH(tblGem[[#This Row],[Prov]],$M$5:$M$16,0))*100000</f>
        <v>6.9817525631087785</v>
      </c>
      <c r="K3694" s="69">
        <f>tblGem[[#This Row],[Aantal]]/tblGem[[#This Row],[Inwoners]]*100000</f>
        <v>89.90110878034163</v>
      </c>
    </row>
    <row r="3695" spans="2:11" x14ac:dyDescent="0.3">
      <c r="B3695" s="63">
        <v>43919</v>
      </c>
      <c r="C3695" s="66" t="s">
        <v>133</v>
      </c>
      <c r="D3695" s="65">
        <v>99.1</v>
      </c>
      <c r="E3695" s="66">
        <v>16</v>
      </c>
      <c r="F3695" s="79">
        <f>tblGem[[#This Row],[Aantal]]-SUMIFS(tblGem[Aantal],tblGem[Datum],tblGem[[#This Row],[Datum]]-1,tblGem[Plaats],tblGem[[#This Row],[Plaats]])</f>
        <v>4</v>
      </c>
      <c r="G3695" s="59" t="str">
        <f>INDEX(tblGemProv[Grootte],MATCH(tblGem[[#This Row],[Plaats]],tblGemProv[Gemeentenaam],0))</f>
        <v>Klein</v>
      </c>
      <c r="H3695" s="59" t="str">
        <f>INDEX(tblGemProv[Provincie],MATCH(tblGem[[#This Row],[Plaats]],tblGemProv[Gemeentenaam],0))</f>
        <v>Noord-Brabant</v>
      </c>
      <c r="I3695" s="68">
        <f>INDEX(tblGemProv[InwonerAantal],MATCH(tblGem[[#This Row],[Plaats]],tblGemProv[Gemeentenaam],0))</f>
        <v>15886</v>
      </c>
      <c r="J3695" s="107">
        <f>tblGem[[#This Row],[Aantal]]/INDEX($N$5:$N$16,MATCH(tblGem[[#This Row],[Prov]],$M$5:$M$16,0))*100000</f>
        <v>0.63283979739633889</v>
      </c>
      <c r="K3695" s="69">
        <f>tblGem[[#This Row],[Aantal]]/tblGem[[#This Row],[Inwoners]]*100000</f>
        <v>100.71761299257209</v>
      </c>
    </row>
    <row r="3696" spans="2:11" x14ac:dyDescent="0.3">
      <c r="B3696" s="63">
        <v>43919</v>
      </c>
      <c r="C3696" s="66" t="s">
        <v>134</v>
      </c>
      <c r="D3696" s="65">
        <v>66.7</v>
      </c>
      <c r="E3696" s="66">
        <v>16</v>
      </c>
      <c r="F3696" s="79">
        <f>tblGem[[#This Row],[Aantal]]-SUMIFS(tblGem[Aantal],tblGem[Datum],tblGem[[#This Row],[Datum]]-1,tblGem[Plaats],tblGem[[#This Row],[Plaats]])</f>
        <v>3</v>
      </c>
      <c r="G3696" s="59" t="str">
        <f>INDEX(tblGemProv[Grootte],MATCH(tblGem[[#This Row],[Plaats]],tblGemProv[Gemeentenaam],0))</f>
        <v>Klein</v>
      </c>
      <c r="H3696" s="59" t="str">
        <f>INDEX(tblGemProv[Provincie],MATCH(tblGem[[#This Row],[Plaats]],tblGemProv[Gemeentenaam],0))</f>
        <v>Noord-Holland</v>
      </c>
      <c r="I3696" s="68">
        <f>INDEX(tblGemProv[InwonerAantal],MATCH(tblGem[[#This Row],[Plaats]],tblGemProv[Gemeentenaam],0))</f>
        <v>23099</v>
      </c>
      <c r="J3696" s="107">
        <f>tblGem[[#This Row],[Aantal]]/INDEX($N$5:$N$16,MATCH(tblGem[[#This Row],[Prov]],$M$5:$M$16,0))*100000</f>
        <v>0.56513498602350543</v>
      </c>
      <c r="K3696" s="69">
        <f>tblGem[[#This Row],[Aantal]]/tblGem[[#This Row],[Inwoners]]*100000</f>
        <v>69.267067838434556</v>
      </c>
    </row>
    <row r="3697" spans="2:11" x14ac:dyDescent="0.3">
      <c r="B3697" s="63">
        <v>43919</v>
      </c>
      <c r="C3697" s="66" t="s">
        <v>135</v>
      </c>
      <c r="D3697" s="65">
        <v>33.4</v>
      </c>
      <c r="E3697" s="66">
        <v>12</v>
      </c>
      <c r="F3697" s="79">
        <f>tblGem[[#This Row],[Aantal]]-SUMIFS(tblGem[Aantal],tblGem[Datum],tblGem[[#This Row],[Datum]]-1,tblGem[Plaats],tblGem[[#This Row],[Plaats]])</f>
        <v>2</v>
      </c>
      <c r="G3697" s="59" t="str">
        <f>INDEX(tblGemProv[Grootte],MATCH(tblGem[[#This Row],[Plaats]],tblGemProv[Gemeentenaam],0))</f>
        <v>Klein</v>
      </c>
      <c r="H3697" s="59" t="str">
        <f>INDEX(tblGemProv[Provincie],MATCH(tblGem[[#This Row],[Plaats]],tblGemProv[Gemeentenaam],0))</f>
        <v>Overijssel</v>
      </c>
      <c r="I3697" s="68">
        <f>INDEX(tblGemProv[InwonerAantal],MATCH(tblGem[[#This Row],[Plaats]],tblGemProv[Gemeentenaam],0))</f>
        <v>35796</v>
      </c>
      <c r="J3697" s="107">
        <f>tblGem[[#This Row],[Aantal]]/INDEX($N$5:$N$16,MATCH(tblGem[[#This Row],[Prov]],$M$5:$M$16,0))*100000</f>
        <v>1.0421180702404949</v>
      </c>
      <c r="K3697" s="69">
        <f>tblGem[[#This Row],[Aantal]]/tblGem[[#This Row],[Inwoners]]*100000</f>
        <v>33.523298692591354</v>
      </c>
    </row>
    <row r="3698" spans="2:11" x14ac:dyDescent="0.3">
      <c r="B3698" s="63">
        <v>43919</v>
      </c>
      <c r="C3698" s="66" t="s">
        <v>136</v>
      </c>
      <c r="D3698" s="65">
        <v>37.4</v>
      </c>
      <c r="E3698" s="66">
        <v>15</v>
      </c>
      <c r="F3698" s="79">
        <f>tblGem[[#This Row],[Aantal]]-SUMIFS(tblGem[Aantal],tblGem[Datum],tblGem[[#This Row],[Datum]]-1,tblGem[Plaats],tblGem[[#This Row],[Plaats]])</f>
        <v>0</v>
      </c>
      <c r="G3698" s="59" t="str">
        <f>INDEX(tblGemProv[Grootte],MATCH(tblGem[[#This Row],[Plaats]],tblGemProv[Gemeentenaam],0))</f>
        <v>Klein</v>
      </c>
      <c r="H3698" s="59" t="str">
        <f>INDEX(tblGemProv[Provincie],MATCH(tblGem[[#This Row],[Plaats]],tblGemProv[Gemeentenaam],0))</f>
        <v>Zuid-Holland</v>
      </c>
      <c r="I3698" s="68">
        <f>INDEX(tblGemProv[InwonerAantal],MATCH(tblGem[[#This Row],[Plaats]],tblGemProv[Gemeentenaam],0))</f>
        <v>39997</v>
      </c>
      <c r="J3698" s="107">
        <f>tblGem[[#This Row],[Aantal]]/INDEX($N$5:$N$16,MATCH(tblGem[[#This Row],[Prov]],$M$5:$M$16,0))*100000</f>
        <v>0.41140863574153658</v>
      </c>
      <c r="K3698" s="69">
        <f>tblGem[[#This Row],[Aantal]]/tblGem[[#This Row],[Inwoners]]*100000</f>
        <v>37.502812710953322</v>
      </c>
    </row>
    <row r="3699" spans="2:11" x14ac:dyDescent="0.3">
      <c r="B3699" s="63">
        <v>43919</v>
      </c>
      <c r="C3699" s="66" t="s">
        <v>137</v>
      </c>
      <c r="D3699" s="65">
        <v>108.2</v>
      </c>
      <c r="E3699" s="66">
        <v>100</v>
      </c>
      <c r="F3699" s="79">
        <f>tblGem[[#This Row],[Aantal]]-SUMIFS(tblGem[Aantal],tblGem[Datum],tblGem[[#This Row],[Datum]]-1,tblGem[Plaats],tblGem[[#This Row],[Plaats]])</f>
        <v>9</v>
      </c>
      <c r="G3699" s="59" t="str">
        <f>INDEX(tblGemProv[Grootte],MATCH(tblGem[[#This Row],[Plaats]],tblGemProv[Gemeentenaam],0))</f>
        <v>Middelgroot</v>
      </c>
      <c r="H3699" s="59" t="str">
        <f>INDEX(tblGemProv[Provincie],MATCH(tblGem[[#This Row],[Plaats]],tblGemProv[Gemeentenaam],0))</f>
        <v>Noord-Brabant</v>
      </c>
      <c r="I3699" s="68">
        <f>INDEX(tblGemProv[InwonerAantal],MATCH(tblGem[[#This Row],[Plaats]],tblGemProv[Gemeentenaam],0))</f>
        <v>90903</v>
      </c>
      <c r="J3699" s="107">
        <f>tblGem[[#This Row],[Aantal]]/INDEX($N$5:$N$16,MATCH(tblGem[[#This Row],[Prov]],$M$5:$M$16,0))*100000</f>
        <v>3.9552487337271183</v>
      </c>
      <c r="K3699" s="69">
        <f>tblGem[[#This Row],[Aantal]]/tblGem[[#This Row],[Inwoners]]*100000</f>
        <v>110.00737049382309</v>
      </c>
    </row>
    <row r="3700" spans="2:11" x14ac:dyDescent="0.3">
      <c r="B3700" s="63">
        <v>43919</v>
      </c>
      <c r="C3700" s="66" t="s">
        <v>138</v>
      </c>
      <c r="D3700" s="65">
        <v>19.2</v>
      </c>
      <c r="E3700" s="66">
        <v>6</v>
      </c>
      <c r="F3700" s="79">
        <f>tblGem[[#This Row],[Aantal]]-SUMIFS(tblGem[Aantal],tblGem[Datum],tblGem[[#This Row],[Datum]]-1,tblGem[Plaats],tblGem[[#This Row],[Plaats]])</f>
        <v>1</v>
      </c>
      <c r="G3700" s="59" t="str">
        <f>INDEX(tblGemProv[Grootte],MATCH(tblGem[[#This Row],[Plaats]],tblGemProv[Gemeentenaam],0))</f>
        <v>Klein</v>
      </c>
      <c r="H3700" s="59" t="str">
        <f>INDEX(tblGemProv[Provincie],MATCH(tblGem[[#This Row],[Plaats]],tblGemProv[Gemeentenaam],0))</f>
        <v>Zuid-Holland</v>
      </c>
      <c r="I3700" s="68">
        <f>INDEX(tblGemProv[InwonerAantal],MATCH(tblGem[[#This Row],[Plaats]],tblGemProv[Gemeentenaam],0))</f>
        <v>30677</v>
      </c>
      <c r="J3700" s="107">
        <f>tblGem[[#This Row],[Aantal]]/INDEX($N$5:$N$16,MATCH(tblGem[[#This Row],[Prov]],$M$5:$M$16,0))*100000</f>
        <v>0.16456345429661468</v>
      </c>
      <c r="K3700" s="69">
        <f>tblGem[[#This Row],[Aantal]]/tblGem[[#This Row],[Inwoners]]*100000</f>
        <v>19.558626984385697</v>
      </c>
    </row>
    <row r="3701" spans="2:11" x14ac:dyDescent="0.3">
      <c r="B3701" s="63">
        <v>43919</v>
      </c>
      <c r="C3701" s="66" t="s">
        <v>408</v>
      </c>
      <c r="D3701" s="65">
        <v>39.4</v>
      </c>
      <c r="E3701" s="66">
        <v>32</v>
      </c>
      <c r="F3701" s="79">
        <f>tblGem[[#This Row],[Aantal]]-SUMIFS(tblGem[Aantal],tblGem[Datum],tblGem[[#This Row],[Datum]]-1,tblGem[Plaats],tblGem[[#This Row],[Plaats]])</f>
        <v>32</v>
      </c>
      <c r="G3701" s="59" t="e">
        <f>INDEX(tblGemProv[Grootte],MATCH(tblGem[[#This Row],[Plaats]],tblGemProv[Gemeentenaam],0))</f>
        <v>#N/A</v>
      </c>
      <c r="H3701" s="59" t="e">
        <f>INDEX(tblGemProv[Provincie],MATCH(tblGem[[#This Row],[Plaats]],tblGemProv[Gemeentenaam],0))</f>
        <v>#N/A</v>
      </c>
      <c r="I3701" s="68" t="e">
        <f>INDEX(tblGemProv[InwonerAantal],MATCH(tblGem[[#This Row],[Plaats]],tblGemProv[Gemeentenaam],0))</f>
        <v>#N/A</v>
      </c>
      <c r="J3701" s="107" t="e">
        <f>tblGem[[#This Row],[Aantal]]/INDEX($N$5:$N$16,MATCH(tblGem[[#This Row],[Prov]],$M$5:$M$16,0))*100000</f>
        <v>#N/A</v>
      </c>
      <c r="K3701" s="69" t="e">
        <f>tblGem[[#This Row],[Aantal]]/tblGem[[#This Row],[Inwoners]]*100000</f>
        <v>#N/A</v>
      </c>
    </row>
    <row r="3702" spans="2:11" x14ac:dyDescent="0.3">
      <c r="B3702" s="63">
        <v>43919</v>
      </c>
      <c r="C3702" s="66" t="s">
        <v>140</v>
      </c>
      <c r="D3702" s="65">
        <v>18.8</v>
      </c>
      <c r="E3702" s="66">
        <v>9</v>
      </c>
      <c r="F3702" s="79">
        <f>tblGem[[#This Row],[Aantal]]-SUMIFS(tblGem[Aantal],tblGem[Datum],tblGem[[#This Row],[Datum]]-1,tblGem[Plaats],tblGem[[#This Row],[Plaats]])</f>
        <v>2</v>
      </c>
      <c r="G3702" s="59" t="str">
        <f>INDEX(tblGemProv[Grootte],MATCH(tblGem[[#This Row],[Plaats]],tblGemProv[Gemeentenaam],0))</f>
        <v>Klein</v>
      </c>
      <c r="H3702" s="59" t="str">
        <f>INDEX(tblGemProv[Provincie],MATCH(tblGem[[#This Row],[Plaats]],tblGemProv[Gemeentenaam],0))</f>
        <v>Groningen</v>
      </c>
      <c r="I3702" s="68">
        <f>INDEX(tblGemProv[InwonerAantal],MATCH(tblGem[[#This Row],[Plaats]],tblGemProv[Gemeentenaam],0))</f>
        <v>48019</v>
      </c>
      <c r="J3702" s="107">
        <f>tblGem[[#This Row],[Aantal]]/INDEX($N$5:$N$16,MATCH(tblGem[[#This Row],[Prov]],$M$5:$M$16,0))*100000</f>
        <v>1.5438902259740661</v>
      </c>
      <c r="K3702" s="69">
        <f>tblGem[[#This Row],[Aantal]]/tblGem[[#This Row],[Inwoners]]*100000</f>
        <v>18.742581061663092</v>
      </c>
    </row>
    <row r="3703" spans="2:11" x14ac:dyDescent="0.3">
      <c r="B3703" s="63">
        <v>43919</v>
      </c>
      <c r="C3703" s="66" t="s">
        <v>141</v>
      </c>
      <c r="D3703" s="65">
        <v>115.5</v>
      </c>
      <c r="E3703" s="66">
        <v>19</v>
      </c>
      <c r="F3703" s="79">
        <f>tblGem[[#This Row],[Aantal]]-SUMIFS(tblGem[Aantal],tblGem[Datum],tblGem[[#This Row],[Datum]]-1,tblGem[Plaats],tblGem[[#This Row],[Plaats]])</f>
        <v>3</v>
      </c>
      <c r="G3703" s="59" t="str">
        <f>INDEX(tblGemProv[Grootte],MATCH(tblGem[[#This Row],[Plaats]],tblGemProv[Gemeentenaam],0))</f>
        <v>Klein</v>
      </c>
      <c r="H3703" s="59" t="str">
        <f>INDEX(tblGemProv[Provincie],MATCH(tblGem[[#This Row],[Plaats]],tblGemProv[Gemeentenaam],0))</f>
        <v>Gelderland</v>
      </c>
      <c r="I3703" s="68">
        <f>INDEX(tblGemProv[InwonerAantal],MATCH(tblGem[[#This Row],[Plaats]],tblGemProv[Gemeentenaam],0))</f>
        <v>16462</v>
      </c>
      <c r="J3703" s="107">
        <f>tblGem[[#This Row],[Aantal]]/INDEX($N$5:$N$16,MATCH(tblGem[[#This Row],[Prov]],$M$5:$M$16,0))*100000</f>
        <v>0.92228398288823421</v>
      </c>
      <c r="K3703" s="69">
        <f>tblGem[[#This Row],[Aantal]]/tblGem[[#This Row],[Inwoners]]*100000</f>
        <v>115.41732474790426</v>
      </c>
    </row>
    <row r="3704" spans="2:11" x14ac:dyDescent="0.3">
      <c r="B3704" s="63">
        <v>43919</v>
      </c>
      <c r="C3704" s="66" t="s">
        <v>142</v>
      </c>
      <c r="D3704" s="65">
        <v>98.4</v>
      </c>
      <c r="E3704" s="66">
        <v>44</v>
      </c>
      <c r="F3704" s="79">
        <f>tblGem[[#This Row],[Aantal]]-SUMIFS(tblGem[Aantal],tblGem[Datum],tblGem[[#This Row],[Datum]]-1,tblGem[Plaats],tblGem[[#This Row],[Plaats]])</f>
        <v>5</v>
      </c>
      <c r="G3704" s="59" t="str">
        <f>INDEX(tblGemProv[Grootte],MATCH(tblGem[[#This Row],[Plaats]],tblGemProv[Gemeentenaam],0))</f>
        <v>Klein</v>
      </c>
      <c r="H3704" s="59" t="str">
        <f>INDEX(tblGemProv[Provincie],MATCH(tblGem[[#This Row],[Plaats]],tblGemProv[Gemeentenaam],0))</f>
        <v>Noord-Brabant</v>
      </c>
      <c r="I3704" s="68">
        <f>INDEX(tblGemProv[InwonerAantal],MATCH(tblGem[[#This Row],[Plaats]],tblGemProv[Gemeentenaam],0))</f>
        <v>43723</v>
      </c>
      <c r="J3704" s="107">
        <f>tblGem[[#This Row],[Aantal]]/INDEX($N$5:$N$16,MATCH(tblGem[[#This Row],[Prov]],$M$5:$M$16,0))*100000</f>
        <v>1.7403094428399319</v>
      </c>
      <c r="K3704" s="69">
        <f>tblGem[[#This Row],[Aantal]]/tblGem[[#This Row],[Inwoners]]*100000</f>
        <v>100.63353383802576</v>
      </c>
    </row>
    <row r="3705" spans="2:11" x14ac:dyDescent="0.3">
      <c r="B3705" s="63">
        <v>43919</v>
      </c>
      <c r="C3705" s="66" t="s">
        <v>143</v>
      </c>
      <c r="D3705" s="65">
        <v>22.5</v>
      </c>
      <c r="E3705" s="66">
        <v>5</v>
      </c>
      <c r="F3705" s="79">
        <f>tblGem[[#This Row],[Aantal]]-SUMIFS(tblGem[Aantal],tblGem[Datum],tblGem[[#This Row],[Datum]]-1,tblGem[Plaats],tblGem[[#This Row],[Plaats]])</f>
        <v>1</v>
      </c>
      <c r="G3705" s="59" t="str">
        <f>INDEX(tblGemProv[Grootte],MATCH(tblGem[[#This Row],[Plaats]],tblGemProv[Gemeentenaam],0))</f>
        <v>Klein</v>
      </c>
      <c r="H3705" s="59" t="str">
        <f>INDEX(tblGemProv[Provincie],MATCH(tblGem[[#This Row],[Plaats]],tblGemProv[Gemeentenaam],0))</f>
        <v>Zuid-Holland</v>
      </c>
      <c r="I3705" s="68">
        <f>INDEX(tblGemProv[InwonerAantal],MATCH(tblGem[[#This Row],[Plaats]],tblGemProv[Gemeentenaam],0))</f>
        <v>21812</v>
      </c>
      <c r="J3705" s="107">
        <f>tblGem[[#This Row],[Aantal]]/INDEX($N$5:$N$16,MATCH(tblGem[[#This Row],[Prov]],$M$5:$M$16,0))*100000</f>
        <v>0.13713621191384553</v>
      </c>
      <c r="K3705" s="69">
        <f>tblGem[[#This Row],[Aantal]]/tblGem[[#This Row],[Inwoners]]*100000</f>
        <v>22.92316156244269</v>
      </c>
    </row>
    <row r="3706" spans="2:11" x14ac:dyDescent="0.3">
      <c r="B3706" s="63">
        <v>43919</v>
      </c>
      <c r="C3706" s="66" t="s">
        <v>144</v>
      </c>
      <c r="D3706" s="65">
        <v>83.8</v>
      </c>
      <c r="E3706" s="66">
        <v>13</v>
      </c>
      <c r="F3706" s="79">
        <f>tblGem[[#This Row],[Aantal]]-SUMIFS(tblGem[Aantal],tblGem[Datum],tblGem[[#This Row],[Datum]]-1,tblGem[Plaats],tblGem[[#This Row],[Plaats]])</f>
        <v>1</v>
      </c>
      <c r="G3706" s="59" t="str">
        <f>INDEX(tblGemProv[Grootte],MATCH(tblGem[[#This Row],[Plaats]],tblGemProv[Gemeentenaam],0))</f>
        <v>Klein</v>
      </c>
      <c r="H3706" s="59" t="str">
        <f>INDEX(tblGemProv[Provincie],MATCH(tblGem[[#This Row],[Plaats]],tblGemProv[Gemeentenaam],0))</f>
        <v>Noord-Brabant</v>
      </c>
      <c r="I3706" s="68">
        <f>INDEX(tblGemProv[InwonerAantal],MATCH(tblGem[[#This Row],[Plaats]],tblGemProv[Gemeentenaam],0))</f>
        <v>15366</v>
      </c>
      <c r="J3706" s="107">
        <f>tblGem[[#This Row],[Aantal]]/INDEX($N$5:$N$16,MATCH(tblGem[[#This Row],[Prov]],$M$5:$M$16,0))*100000</f>
        <v>0.51418233538452529</v>
      </c>
      <c r="K3706" s="69">
        <f>tblGem[[#This Row],[Aantal]]/tblGem[[#This Row],[Inwoners]]*100000</f>
        <v>84.602368866328248</v>
      </c>
    </row>
    <row r="3707" spans="2:11" x14ac:dyDescent="0.3">
      <c r="B3707" s="63">
        <v>43919</v>
      </c>
      <c r="C3707" s="66" t="s">
        <v>145</v>
      </c>
      <c r="D3707" s="65">
        <v>26.4</v>
      </c>
      <c r="E3707" s="66">
        <v>24</v>
      </c>
      <c r="F3707" s="79">
        <f>tblGem[[#This Row],[Aantal]]-SUMIFS(tblGem[Aantal],tblGem[Datum],tblGem[[#This Row],[Datum]]-1,tblGem[Plaats],tblGem[[#This Row],[Plaats]])</f>
        <v>0</v>
      </c>
      <c r="G3707" s="59" t="str">
        <f>INDEX(tblGemProv[Grootte],MATCH(tblGem[[#This Row],[Plaats]],tblGemProv[Gemeentenaam],0))</f>
        <v>Middelgroot</v>
      </c>
      <c r="H3707" s="59" t="str">
        <f>INDEX(tblGemProv[Provincie],MATCH(tblGem[[#This Row],[Plaats]],tblGemProv[Gemeentenaam],0))</f>
        <v>Noord-Holland</v>
      </c>
      <c r="I3707" s="68">
        <f>INDEX(tblGemProv[InwonerAantal],MATCH(tblGem[[#This Row],[Plaats]],tblGemProv[Gemeentenaam],0))</f>
        <v>89521</v>
      </c>
      <c r="J3707" s="107">
        <f>tblGem[[#This Row],[Aantal]]/INDEX($N$5:$N$16,MATCH(tblGem[[#This Row],[Prov]],$M$5:$M$16,0))*100000</f>
        <v>0.84770247903525797</v>
      </c>
      <c r="K3707" s="69">
        <f>tblGem[[#This Row],[Aantal]]/tblGem[[#This Row],[Inwoners]]*100000</f>
        <v>26.809351995621139</v>
      </c>
    </row>
    <row r="3708" spans="2:11" x14ac:dyDescent="0.3">
      <c r="B3708" s="63">
        <v>43919</v>
      </c>
      <c r="C3708" s="66" t="s">
        <v>146</v>
      </c>
      <c r="D3708" s="65">
        <v>68.599999999999994</v>
      </c>
      <c r="E3708" s="66">
        <v>60</v>
      </c>
      <c r="F3708" s="79">
        <f>tblGem[[#This Row],[Aantal]]-SUMIFS(tblGem[Aantal],tblGem[Datum],tblGem[[#This Row],[Datum]]-1,tblGem[Plaats],tblGem[[#This Row],[Plaats]])</f>
        <v>5</v>
      </c>
      <c r="G3708" s="59" t="str">
        <f>INDEX(tblGemProv[Grootte],MATCH(tblGem[[#This Row],[Plaats]],tblGemProv[Gemeentenaam],0))</f>
        <v>Middelgroot</v>
      </c>
      <c r="H3708" s="59" t="str">
        <f>INDEX(tblGemProv[Provincie],MATCH(tblGem[[#This Row],[Plaats]],tblGemProv[Gemeentenaam],0))</f>
        <v>Zuid-Holland</v>
      </c>
      <c r="I3708" s="68">
        <f>INDEX(tblGemProv[InwonerAantal],MATCH(tblGem[[#This Row],[Plaats]],tblGemProv[Gemeentenaam],0))</f>
        <v>86115</v>
      </c>
      <c r="J3708" s="107">
        <f>tblGem[[#This Row],[Aantal]]/INDEX($N$5:$N$16,MATCH(tblGem[[#This Row],[Prov]],$M$5:$M$16,0))*100000</f>
        <v>1.6456345429661463</v>
      </c>
      <c r="K3708" s="69">
        <f>tblGem[[#This Row],[Aantal]]/tblGem[[#This Row],[Inwoners]]*100000</f>
        <v>69.674272774777918</v>
      </c>
    </row>
    <row r="3709" spans="2:11" x14ac:dyDescent="0.3">
      <c r="B3709" s="63">
        <v>43919</v>
      </c>
      <c r="C3709" s="66" t="s">
        <v>147</v>
      </c>
      <c r="D3709" s="65">
        <v>48.6</v>
      </c>
      <c r="E3709" s="66">
        <v>17</v>
      </c>
      <c r="F3709" s="79">
        <f>tblGem[[#This Row],[Aantal]]-SUMIFS(tblGem[Aantal],tblGem[Datum],tblGem[[#This Row],[Datum]]-1,tblGem[Plaats],tblGem[[#This Row],[Plaats]])</f>
        <v>0</v>
      </c>
      <c r="G3709" s="59" t="str">
        <f>INDEX(tblGemProv[Grootte],MATCH(tblGem[[#This Row],[Plaats]],tblGemProv[Gemeentenaam],0))</f>
        <v>Klein</v>
      </c>
      <c r="H3709" s="59" t="str">
        <f>INDEX(tblGemProv[Provincie],MATCH(tblGem[[#This Row],[Plaats]],tblGemProv[Gemeentenaam],0))</f>
        <v>Overijssel</v>
      </c>
      <c r="I3709" s="68">
        <f>INDEX(tblGemProv[InwonerAantal],MATCH(tblGem[[#This Row],[Plaats]],tblGemProv[Gemeentenaam],0))</f>
        <v>34930</v>
      </c>
      <c r="J3709" s="107">
        <f>tblGem[[#This Row],[Aantal]]/INDEX($N$5:$N$16,MATCH(tblGem[[#This Row],[Prov]],$M$5:$M$16,0))*100000</f>
        <v>1.476333932840701</v>
      </c>
      <c r="K3709" s="69">
        <f>tblGem[[#This Row],[Aantal]]/tblGem[[#This Row],[Inwoners]]*100000</f>
        <v>48.668766103635846</v>
      </c>
    </row>
    <row r="3710" spans="2:11" x14ac:dyDescent="0.3">
      <c r="B3710" s="63">
        <v>43919</v>
      </c>
      <c r="C3710" s="66" t="s">
        <v>148</v>
      </c>
      <c r="D3710" s="65">
        <v>47.5</v>
      </c>
      <c r="E3710" s="66">
        <v>23</v>
      </c>
      <c r="F3710" s="79">
        <f>tblGem[[#This Row],[Aantal]]-SUMIFS(tblGem[Aantal],tblGem[Datum],tblGem[[#This Row],[Datum]]-1,tblGem[Plaats],tblGem[[#This Row],[Plaats]])</f>
        <v>5</v>
      </c>
      <c r="G3710" s="59" t="str">
        <f>INDEX(tblGemProv[Grootte],MATCH(tblGem[[#This Row],[Plaats]],tblGemProv[Gemeentenaam],0))</f>
        <v>Klein</v>
      </c>
      <c r="H3710" s="59" t="str">
        <f>INDEX(tblGemProv[Provincie],MATCH(tblGem[[#This Row],[Plaats]],tblGemProv[Gemeentenaam],0))</f>
        <v>Noord-Holland</v>
      </c>
      <c r="I3710" s="68">
        <f>INDEX(tblGemProv[InwonerAantal],MATCH(tblGem[[#This Row],[Plaats]],tblGemProv[Gemeentenaam],0))</f>
        <v>47681</v>
      </c>
      <c r="J3710" s="107">
        <f>tblGem[[#This Row],[Aantal]]/INDEX($N$5:$N$16,MATCH(tblGem[[#This Row],[Prov]],$M$5:$M$16,0))*100000</f>
        <v>0.81238154240878901</v>
      </c>
      <c r="K3710" s="69">
        <f>tblGem[[#This Row],[Aantal]]/tblGem[[#This Row],[Inwoners]]*100000</f>
        <v>48.237243346406323</v>
      </c>
    </row>
    <row r="3711" spans="2:11" x14ac:dyDescent="0.3">
      <c r="B3711" s="63">
        <v>43919</v>
      </c>
      <c r="C3711" s="66" t="s">
        <v>149</v>
      </c>
      <c r="D3711" s="65">
        <v>21.5</v>
      </c>
      <c r="E3711" s="66">
        <v>12</v>
      </c>
      <c r="F3711" s="79">
        <f>tblGem[[#This Row],[Aantal]]-SUMIFS(tblGem[Aantal],tblGem[Datum],tblGem[[#This Row],[Datum]]-1,tblGem[Plaats],tblGem[[#This Row],[Plaats]])</f>
        <v>3</v>
      </c>
      <c r="G3711" s="59" t="str">
        <f>INDEX(tblGemProv[Grootte],MATCH(tblGem[[#This Row],[Plaats]],tblGemProv[Gemeentenaam],0))</f>
        <v>Middelgroot</v>
      </c>
      <c r="H3711" s="59" t="str">
        <f>INDEX(tblGemProv[Provincie],MATCH(tblGem[[#This Row],[Plaats]],tblGemProv[Gemeentenaam],0))</f>
        <v>Drenthe</v>
      </c>
      <c r="I3711" s="68">
        <f>INDEX(tblGemProv[InwonerAantal],MATCH(tblGem[[#This Row],[Plaats]],tblGemProv[Gemeentenaam],0))</f>
        <v>55677</v>
      </c>
      <c r="J3711" s="107">
        <f>tblGem[[#This Row],[Aantal]]/INDEX($N$5:$N$16,MATCH(tblGem[[#This Row],[Prov]],$M$5:$M$16,0))*100000</f>
        <v>2.4385287543182281</v>
      </c>
      <c r="K3711" s="69">
        <f>tblGem[[#This Row],[Aantal]]/tblGem[[#This Row],[Inwoners]]*100000</f>
        <v>21.552885392531923</v>
      </c>
    </row>
    <row r="3712" spans="2:11" x14ac:dyDescent="0.3">
      <c r="B3712" s="63">
        <v>43919</v>
      </c>
      <c r="C3712" s="66" t="s">
        <v>150</v>
      </c>
      <c r="D3712" s="65">
        <v>30</v>
      </c>
      <c r="E3712" s="66">
        <v>22</v>
      </c>
      <c r="F3712" s="79">
        <f>tblGem[[#This Row],[Aantal]]-SUMIFS(tblGem[Aantal],tblGem[Datum],tblGem[[#This Row],[Datum]]-1,tblGem[Plaats],tblGem[[#This Row],[Plaats]])</f>
        <v>2</v>
      </c>
      <c r="G3712" s="59" t="str">
        <f>INDEX(tblGemProv[Grootte],MATCH(tblGem[[#This Row],[Plaats]],tblGemProv[Gemeentenaam],0))</f>
        <v>Middelgroot</v>
      </c>
      <c r="H3712" s="59" t="str">
        <f>INDEX(tblGemProv[Provincie],MATCH(tblGem[[#This Row],[Plaats]],tblGemProv[Gemeentenaam],0))</f>
        <v>Noord-Holland</v>
      </c>
      <c r="I3712" s="68">
        <f>INDEX(tblGemProv[InwonerAantal],MATCH(tblGem[[#This Row],[Plaats]],tblGemProv[Gemeentenaam],0))</f>
        <v>72806</v>
      </c>
      <c r="J3712" s="107">
        <f>tblGem[[#This Row],[Aantal]]/INDEX($N$5:$N$16,MATCH(tblGem[[#This Row],[Prov]],$M$5:$M$16,0))*100000</f>
        <v>0.77706060578231984</v>
      </c>
      <c r="K3712" s="69">
        <f>tblGem[[#This Row],[Aantal]]/tblGem[[#This Row],[Inwoners]]*100000</f>
        <v>30.217289783809026</v>
      </c>
    </row>
    <row r="3713" spans="2:11" x14ac:dyDescent="0.3">
      <c r="B3713" s="63">
        <v>43919</v>
      </c>
      <c r="C3713" s="66" t="s">
        <v>151</v>
      </c>
      <c r="D3713" s="65">
        <v>75.400000000000006</v>
      </c>
      <c r="E3713" s="66">
        <v>32</v>
      </c>
      <c r="F3713" s="79">
        <f>tblGem[[#This Row],[Aantal]]-SUMIFS(tblGem[Aantal],tblGem[Datum],tblGem[[#This Row],[Datum]]-1,tblGem[Plaats],tblGem[[#This Row],[Plaats]])</f>
        <v>5</v>
      </c>
      <c r="G3713" s="59" t="str">
        <f>INDEX(tblGemProv[Grootte],MATCH(tblGem[[#This Row],[Plaats]],tblGemProv[Gemeentenaam],0))</f>
        <v>Klein</v>
      </c>
      <c r="H3713" s="59" t="str">
        <f>INDEX(tblGemProv[Provincie],MATCH(tblGem[[#This Row],[Plaats]],tblGemProv[Gemeentenaam],0))</f>
        <v>Limburg</v>
      </c>
      <c r="I3713" s="68">
        <f>INDEX(tblGemProv[InwonerAantal],MATCH(tblGem[[#This Row],[Plaats]],tblGemProv[Gemeentenaam],0))</f>
        <v>42271</v>
      </c>
      <c r="J3713" s="107">
        <f>tblGem[[#This Row],[Aantal]]/INDEX($N$5:$N$16,MATCH(tblGem[[#This Row],[Prov]],$M$5:$M$16,0))*100000</f>
        <v>2.8643087438394983</v>
      </c>
      <c r="K3713" s="69">
        <f>tblGem[[#This Row],[Aantal]]/tblGem[[#This Row],[Inwoners]]*100000</f>
        <v>75.702017931915492</v>
      </c>
    </row>
    <row r="3714" spans="2:11" x14ac:dyDescent="0.3">
      <c r="B3714" s="63">
        <v>43919</v>
      </c>
      <c r="C3714" s="66" t="s">
        <v>152</v>
      </c>
      <c r="D3714" s="65">
        <v>111.7</v>
      </c>
      <c r="E3714" s="66">
        <v>56</v>
      </c>
      <c r="F3714" s="79">
        <f>tblGem[[#This Row],[Aantal]]-SUMIFS(tblGem[Aantal],tblGem[Datum],tblGem[[#This Row],[Datum]]-1,tblGem[Plaats],tblGem[[#This Row],[Plaats]])</f>
        <v>4</v>
      </c>
      <c r="G3714" s="59" t="str">
        <f>INDEX(tblGemProv[Grootte],MATCH(tblGem[[#This Row],[Plaats]],tblGemProv[Gemeentenaam],0))</f>
        <v>Klein</v>
      </c>
      <c r="H3714" s="59" t="str">
        <f>INDEX(tblGemProv[Provincie],MATCH(tblGem[[#This Row],[Plaats]],tblGemProv[Gemeentenaam],0))</f>
        <v>Utrecht</v>
      </c>
      <c r="I3714" s="68">
        <f>INDEX(tblGemProv[InwonerAantal],MATCH(tblGem[[#This Row],[Plaats]],tblGemProv[Gemeentenaam],0))</f>
        <v>49579</v>
      </c>
      <c r="J3714" s="107">
        <f>tblGem[[#This Row],[Aantal]]/INDEX($N$5:$N$16,MATCH(tblGem[[#This Row],[Prov]],$M$5:$M$16,0))*100000</f>
        <v>4.2088870650378274</v>
      </c>
      <c r="K3714" s="69">
        <f>tblGem[[#This Row],[Aantal]]/tblGem[[#This Row],[Inwoners]]*100000</f>
        <v>112.95104782266685</v>
      </c>
    </row>
    <row r="3715" spans="2:11" x14ac:dyDescent="0.3">
      <c r="B3715" s="63">
        <v>43919</v>
      </c>
      <c r="C3715" s="66" t="s">
        <v>153</v>
      </c>
      <c r="D3715" s="65">
        <v>31.5</v>
      </c>
      <c r="E3715" s="66">
        <v>13</v>
      </c>
      <c r="F3715" s="79">
        <f>tblGem[[#This Row],[Aantal]]-SUMIFS(tblGem[Aantal],tblGem[Datum],tblGem[[#This Row],[Datum]]-1,tblGem[Plaats],tblGem[[#This Row],[Plaats]])</f>
        <v>0</v>
      </c>
      <c r="G3715" s="59" t="str">
        <f>INDEX(tblGemProv[Grootte],MATCH(tblGem[[#This Row],[Plaats]],tblGemProv[Gemeentenaam],0))</f>
        <v>Klein</v>
      </c>
      <c r="H3715" s="59" t="str">
        <f>INDEX(tblGemProv[Provincie],MATCH(tblGem[[#This Row],[Plaats]],tblGemProv[Gemeentenaam],0))</f>
        <v>Noord-Holland</v>
      </c>
      <c r="I3715" s="68">
        <f>INDEX(tblGemProv[InwonerAantal],MATCH(tblGem[[#This Row],[Plaats]],tblGemProv[Gemeentenaam],0))</f>
        <v>41369</v>
      </c>
      <c r="J3715" s="107">
        <f>tblGem[[#This Row],[Aantal]]/INDEX($N$5:$N$16,MATCH(tblGem[[#This Row],[Prov]],$M$5:$M$16,0))*100000</f>
        <v>0.45917217614409817</v>
      </c>
      <c r="K3715" s="69">
        <f>tblGem[[#This Row],[Aantal]]/tblGem[[#This Row],[Inwoners]]*100000</f>
        <v>31.424496603737097</v>
      </c>
    </row>
    <row r="3716" spans="2:11" x14ac:dyDescent="0.3">
      <c r="B3716" s="63">
        <v>43919</v>
      </c>
      <c r="C3716" s="66" t="s">
        <v>154</v>
      </c>
      <c r="D3716" s="65">
        <v>10.9</v>
      </c>
      <c r="E3716" s="66">
        <v>3</v>
      </c>
      <c r="F3716" s="79">
        <f>tblGem[[#This Row],[Aantal]]-SUMIFS(tblGem[Aantal],tblGem[Datum],tblGem[[#This Row],[Datum]]-1,tblGem[Plaats],tblGem[[#This Row],[Plaats]])</f>
        <v>0</v>
      </c>
      <c r="G3716" s="59" t="str">
        <f>INDEX(tblGemProv[Grootte],MATCH(tblGem[[#This Row],[Plaats]],tblGemProv[Gemeentenaam],0))</f>
        <v>Klein</v>
      </c>
      <c r="H3716" s="59" t="str">
        <f>INDEX(tblGemProv[Provincie],MATCH(tblGem[[#This Row],[Plaats]],tblGemProv[Gemeentenaam],0))</f>
        <v>Zeeland</v>
      </c>
      <c r="I3716" s="68">
        <f>INDEX(tblGemProv[InwonerAantal],MATCH(tblGem[[#This Row],[Plaats]],tblGemProv[Gemeentenaam],0))</f>
        <v>27472</v>
      </c>
      <c r="J3716" s="107">
        <f>tblGem[[#This Row],[Aantal]]/INDEX($N$5:$N$16,MATCH(tblGem[[#This Row],[Prov]],$M$5:$M$16,0))*100000</f>
        <v>0.78471582824139952</v>
      </c>
      <c r="K3716" s="69">
        <f>tblGem[[#This Row],[Aantal]]/tblGem[[#This Row],[Inwoners]]*100000</f>
        <v>10.920209668025626</v>
      </c>
    </row>
    <row r="3717" spans="2:11" x14ac:dyDescent="0.3">
      <c r="B3717" s="63">
        <v>43919</v>
      </c>
      <c r="C3717" s="66" t="s">
        <v>155</v>
      </c>
      <c r="D3717" s="65">
        <v>99.7</v>
      </c>
      <c r="E3717" s="66">
        <v>34</v>
      </c>
      <c r="F3717" s="79">
        <f>tblGem[[#This Row],[Aantal]]-SUMIFS(tblGem[Aantal],tblGem[Datum],tblGem[[#This Row],[Datum]]-1,tblGem[Plaats],tblGem[[#This Row],[Plaats]])</f>
        <v>3</v>
      </c>
      <c r="G3717" s="59" t="str">
        <f>INDEX(tblGemProv[Grootte],MATCH(tblGem[[#This Row],[Plaats]],tblGemProv[Gemeentenaam],0))</f>
        <v>Klein</v>
      </c>
      <c r="H3717" s="59" t="str">
        <f>INDEX(tblGemProv[Provincie],MATCH(tblGem[[#This Row],[Plaats]],tblGemProv[Gemeentenaam],0))</f>
        <v>Utrecht</v>
      </c>
      <c r="I3717" s="68">
        <f>INDEX(tblGemProv[InwonerAantal],MATCH(tblGem[[#This Row],[Plaats]],tblGemProv[Gemeentenaam],0))</f>
        <v>34302</v>
      </c>
      <c r="J3717" s="107">
        <f>tblGem[[#This Row],[Aantal]]/INDEX($N$5:$N$16,MATCH(tblGem[[#This Row],[Prov]],$M$5:$M$16,0))*100000</f>
        <v>2.5553957180586808</v>
      </c>
      <c r="K3717" s="69">
        <f>tblGem[[#This Row],[Aantal]]/tblGem[[#This Row],[Inwoners]]*100000</f>
        <v>99.119584863856332</v>
      </c>
    </row>
    <row r="3718" spans="2:11" x14ac:dyDescent="0.3">
      <c r="B3718" s="63">
        <v>43919</v>
      </c>
      <c r="C3718" s="66" t="s">
        <v>156</v>
      </c>
      <c r="D3718" s="65">
        <v>22</v>
      </c>
      <c r="E3718" s="66">
        <v>6</v>
      </c>
      <c r="F3718" s="79">
        <f>tblGem[[#This Row],[Aantal]]-SUMIFS(tblGem[Aantal],tblGem[Datum],tblGem[[#This Row],[Datum]]-1,tblGem[Plaats],tblGem[[#This Row],[Plaats]])</f>
        <v>0</v>
      </c>
      <c r="G3718" s="59" t="str">
        <f>INDEX(tblGemProv[Grootte],MATCH(tblGem[[#This Row],[Plaats]],tblGemProv[Gemeentenaam],0))</f>
        <v>Klein</v>
      </c>
      <c r="H3718" s="59" t="str">
        <f>INDEX(tblGemProv[Provincie],MATCH(tblGem[[#This Row],[Plaats]],tblGemProv[Gemeentenaam],0))</f>
        <v>Zuid-Holland</v>
      </c>
      <c r="I3718" s="68">
        <f>INDEX(tblGemProv[InwonerAantal],MATCH(tblGem[[#This Row],[Plaats]],tblGemProv[Gemeentenaam],0))</f>
        <v>26625</v>
      </c>
      <c r="J3718" s="107">
        <f>tblGem[[#This Row],[Aantal]]/INDEX($N$5:$N$16,MATCH(tblGem[[#This Row],[Prov]],$M$5:$M$16,0))*100000</f>
        <v>0.16456345429661468</v>
      </c>
      <c r="K3718" s="69">
        <f>tblGem[[#This Row],[Aantal]]/tblGem[[#This Row],[Inwoners]]*100000</f>
        <v>22.535211267605636</v>
      </c>
    </row>
    <row r="3719" spans="2:11" x14ac:dyDescent="0.3">
      <c r="B3719" s="63">
        <v>43919</v>
      </c>
      <c r="C3719" s="66" t="s">
        <v>157</v>
      </c>
      <c r="D3719" s="65">
        <v>114.1</v>
      </c>
      <c r="E3719" s="66">
        <v>62</v>
      </c>
      <c r="F3719" s="79">
        <f>tblGem[[#This Row],[Aantal]]-SUMIFS(tblGem[Aantal],tblGem[Datum],tblGem[[#This Row],[Datum]]-1,tblGem[Plaats],tblGem[[#This Row],[Plaats]])</f>
        <v>7</v>
      </c>
      <c r="G3719" s="59" t="str">
        <f>INDEX(tblGemProv[Grootte],MATCH(tblGem[[#This Row],[Plaats]],tblGemProv[Gemeentenaam],0))</f>
        <v>Middelgroot</v>
      </c>
      <c r="H3719" s="59" t="str">
        <f>INDEX(tblGemProv[Provincie],MATCH(tblGem[[#This Row],[Plaats]],tblGemProv[Gemeentenaam],0))</f>
        <v>Overijssel</v>
      </c>
      <c r="I3719" s="68">
        <f>INDEX(tblGemProv[InwonerAantal],MATCH(tblGem[[#This Row],[Plaats]],tblGemProv[Gemeentenaam],0))</f>
        <v>53259</v>
      </c>
      <c r="J3719" s="107">
        <f>tblGem[[#This Row],[Aantal]]/INDEX($N$5:$N$16,MATCH(tblGem[[#This Row],[Prov]],$M$5:$M$16,0))*100000</f>
        <v>5.3842766962425568</v>
      </c>
      <c r="K3719" s="69">
        <f>tblGem[[#This Row],[Aantal]]/tblGem[[#This Row],[Inwoners]]*100000</f>
        <v>116.41224957284214</v>
      </c>
    </row>
    <row r="3720" spans="2:11" x14ac:dyDescent="0.3">
      <c r="B3720" s="63">
        <v>43919</v>
      </c>
      <c r="C3720" s="66" t="s">
        <v>158</v>
      </c>
      <c r="D3720" s="65">
        <v>15.8</v>
      </c>
      <c r="E3720" s="66">
        <v>2</v>
      </c>
      <c r="F3720" s="79">
        <f>tblGem[[#This Row],[Aantal]]-SUMIFS(tblGem[Aantal],tblGem[Datum],tblGem[[#This Row],[Datum]]-1,tblGem[Plaats],tblGem[[#This Row],[Plaats]])</f>
        <v>0</v>
      </c>
      <c r="G3720" s="59" t="str">
        <f>INDEX(tblGemProv[Grootte],MATCH(tblGem[[#This Row],[Plaats]],tblGemProv[Gemeentenaam],0))</f>
        <v>Klein</v>
      </c>
      <c r="H3720" s="59" t="str">
        <f>INDEX(tblGemProv[Provincie],MATCH(tblGem[[#This Row],[Plaats]],tblGemProv[Gemeentenaam],0))</f>
        <v>Zeeland</v>
      </c>
      <c r="I3720" s="68">
        <f>INDEX(tblGemProv[InwonerAantal],MATCH(tblGem[[#This Row],[Plaats]],tblGemProv[Gemeentenaam],0))</f>
        <v>12720</v>
      </c>
      <c r="J3720" s="107">
        <f>tblGem[[#This Row],[Aantal]]/INDEX($N$5:$N$16,MATCH(tblGem[[#This Row],[Prov]],$M$5:$M$16,0))*100000</f>
        <v>0.52314388549426627</v>
      </c>
      <c r="K3720" s="69">
        <f>tblGem[[#This Row],[Aantal]]/tblGem[[#This Row],[Inwoners]]*100000</f>
        <v>15.723270440251572</v>
      </c>
    </row>
    <row r="3721" spans="2:11" x14ac:dyDescent="0.3">
      <c r="B3721" s="63">
        <v>43919</v>
      </c>
      <c r="C3721" s="66" t="s">
        <v>159</v>
      </c>
      <c r="D3721" s="65">
        <v>31.9</v>
      </c>
      <c r="E3721" s="66">
        <v>21</v>
      </c>
      <c r="F3721" s="79">
        <f>tblGem[[#This Row],[Aantal]]-SUMIFS(tblGem[Aantal],tblGem[Datum],tblGem[[#This Row],[Datum]]-1,tblGem[Plaats],tblGem[[#This Row],[Plaats]])</f>
        <v>2</v>
      </c>
      <c r="G3721" s="59" t="str">
        <f>INDEX(tblGemProv[Grootte],MATCH(tblGem[[#This Row],[Plaats]],tblGemProv[Gemeentenaam],0))</f>
        <v>Middelgroot</v>
      </c>
      <c r="H3721" s="59" t="str">
        <f>INDEX(tblGemProv[Provincie],MATCH(tblGem[[#This Row],[Plaats]],tblGemProv[Gemeentenaam],0))</f>
        <v>Zuid-Holland</v>
      </c>
      <c r="I3721" s="68">
        <f>INDEX(tblGemProv[InwonerAantal],MATCH(tblGem[[#This Row],[Plaats]],tblGemProv[Gemeentenaam],0))</f>
        <v>64956</v>
      </c>
      <c r="J3721" s="107">
        <f>tblGem[[#This Row],[Aantal]]/INDEX($N$5:$N$16,MATCH(tblGem[[#This Row],[Prov]],$M$5:$M$16,0))*100000</f>
        <v>0.57597209003815131</v>
      </c>
      <c r="K3721" s="69">
        <f>tblGem[[#This Row],[Aantal]]/tblGem[[#This Row],[Inwoners]]*100000</f>
        <v>32.329576944393132</v>
      </c>
    </row>
    <row r="3722" spans="2:11" x14ac:dyDescent="0.3">
      <c r="B3722" s="63">
        <v>43919</v>
      </c>
      <c r="C3722" s="66" t="s">
        <v>160</v>
      </c>
      <c r="D3722" s="65">
        <v>74.3</v>
      </c>
      <c r="E3722" s="66">
        <v>34</v>
      </c>
      <c r="F3722" s="79">
        <f>tblGem[[#This Row],[Aantal]]-SUMIFS(tblGem[Aantal],tblGem[Datum],tblGem[[#This Row],[Datum]]-1,tblGem[Plaats],tblGem[[#This Row],[Plaats]])</f>
        <v>2</v>
      </c>
      <c r="G3722" s="59" t="str">
        <f>INDEX(tblGemProv[Grootte],MATCH(tblGem[[#This Row],[Plaats]],tblGemProv[Gemeentenaam],0))</f>
        <v>Klein</v>
      </c>
      <c r="H3722" s="59" t="str">
        <f>INDEX(tblGemProv[Provincie],MATCH(tblGem[[#This Row],[Plaats]],tblGemProv[Gemeentenaam],0))</f>
        <v>Limburg</v>
      </c>
      <c r="I3722" s="68">
        <f>INDEX(tblGemProv[InwonerAantal],MATCH(tblGem[[#This Row],[Plaats]],tblGemProv[Gemeentenaam],0))</f>
        <v>45823</v>
      </c>
      <c r="J3722" s="107">
        <f>tblGem[[#This Row],[Aantal]]/INDEX($N$5:$N$16,MATCH(tblGem[[#This Row],[Prov]],$M$5:$M$16,0))*100000</f>
        <v>3.0433280403294671</v>
      </c>
      <c r="K3722" s="69">
        <f>tblGem[[#This Row],[Aantal]]/tblGem[[#This Row],[Inwoners]]*100000</f>
        <v>74.19854658141108</v>
      </c>
    </row>
    <row r="3723" spans="2:11" x14ac:dyDescent="0.3">
      <c r="B3723" s="63">
        <v>43919</v>
      </c>
      <c r="C3723" s="66" t="s">
        <v>161</v>
      </c>
      <c r="D3723" s="65">
        <v>44</v>
      </c>
      <c r="E3723" s="66">
        <v>10</v>
      </c>
      <c r="F3723" s="79">
        <f>tblGem[[#This Row],[Aantal]]-SUMIFS(tblGem[Aantal],tblGem[Datum],tblGem[[#This Row],[Datum]]-1,tblGem[Plaats],tblGem[[#This Row],[Plaats]])</f>
        <v>1</v>
      </c>
      <c r="G3723" s="59" t="str">
        <f>INDEX(tblGemProv[Grootte],MATCH(tblGem[[#This Row],[Plaats]],tblGemProv[Gemeentenaam],0))</f>
        <v>Klein</v>
      </c>
      <c r="H3723" s="59" t="str">
        <f>INDEX(tblGemProv[Provincie],MATCH(tblGem[[#This Row],[Plaats]],tblGemProv[Gemeentenaam],0))</f>
        <v>Noord-Holland</v>
      </c>
      <c r="I3723" s="68">
        <f>INDEX(tblGemProv[InwonerAantal],MATCH(tblGem[[#This Row],[Plaats]],tblGemProv[Gemeentenaam],0))</f>
        <v>22659</v>
      </c>
      <c r="J3723" s="107">
        <f>tblGem[[#This Row],[Aantal]]/INDEX($N$5:$N$16,MATCH(tblGem[[#This Row],[Prov]],$M$5:$M$16,0))*100000</f>
        <v>0.35320936626469085</v>
      </c>
      <c r="K3723" s="69">
        <f>tblGem[[#This Row],[Aantal]]/tblGem[[#This Row],[Inwoners]]*100000</f>
        <v>44.132574253056177</v>
      </c>
    </row>
    <row r="3724" spans="2:11" x14ac:dyDescent="0.3">
      <c r="B3724" s="63">
        <v>43919</v>
      </c>
      <c r="C3724" s="66" t="s">
        <v>162</v>
      </c>
      <c r="D3724" s="65">
        <v>44</v>
      </c>
      <c r="E3724" s="66">
        <v>13</v>
      </c>
      <c r="F3724" s="79">
        <f>tblGem[[#This Row],[Aantal]]-SUMIFS(tblGem[Aantal],tblGem[Datum],tblGem[[#This Row],[Datum]]-1,tblGem[Plaats],tblGem[[#This Row],[Plaats]])</f>
        <v>1</v>
      </c>
      <c r="G3724" s="59" t="str">
        <f>INDEX(tblGemProv[Grootte],MATCH(tblGem[[#This Row],[Plaats]],tblGemProv[Gemeentenaam],0))</f>
        <v>Klein</v>
      </c>
      <c r="H3724" s="59" t="str">
        <f>INDEX(tblGemProv[Provincie],MATCH(tblGem[[#This Row],[Plaats]],tblGemProv[Gemeentenaam],0))</f>
        <v>Zuid-Holland</v>
      </c>
      <c r="I3724" s="68">
        <f>INDEX(tblGemProv[InwonerAantal],MATCH(tblGem[[#This Row],[Plaats]],tblGemProv[Gemeentenaam],0))</f>
        <v>29306</v>
      </c>
      <c r="J3724" s="107">
        <f>tblGem[[#This Row],[Aantal]]/INDEX($N$5:$N$16,MATCH(tblGem[[#This Row],[Prov]],$M$5:$M$16,0))*100000</f>
        <v>0.35655415097599841</v>
      </c>
      <c r="K3724" s="69">
        <f>tblGem[[#This Row],[Aantal]]/tblGem[[#This Row],[Inwoners]]*100000</f>
        <v>44.359516822493688</v>
      </c>
    </row>
    <row r="3725" spans="2:11" x14ac:dyDescent="0.3">
      <c r="B3725" s="63">
        <v>43919</v>
      </c>
      <c r="C3725" s="66" t="s">
        <v>163</v>
      </c>
      <c r="D3725" s="65">
        <v>58.6</v>
      </c>
      <c r="E3725" s="66">
        <v>33</v>
      </c>
      <c r="F3725" s="79">
        <f>tblGem[[#This Row],[Aantal]]-SUMIFS(tblGem[Aantal],tblGem[Datum],tblGem[[#This Row],[Datum]]-1,tblGem[Plaats],tblGem[[#This Row],[Plaats]])</f>
        <v>3</v>
      </c>
      <c r="G3725" s="59" t="str">
        <f>INDEX(tblGemProv[Grootte],MATCH(tblGem[[#This Row],[Plaats]],tblGemProv[Gemeentenaam],0))</f>
        <v>Middelgroot</v>
      </c>
      <c r="H3725" s="59" t="str">
        <f>INDEX(tblGemProv[Provincie],MATCH(tblGem[[#This Row],[Plaats]],tblGemProv[Gemeentenaam],0))</f>
        <v>Zuid-Holland</v>
      </c>
      <c r="I3725" s="68">
        <f>INDEX(tblGemProv[InwonerAantal],MATCH(tblGem[[#This Row],[Plaats]],tblGemProv[Gemeentenaam],0))</f>
        <v>55644</v>
      </c>
      <c r="J3725" s="107">
        <f>tblGem[[#This Row],[Aantal]]/INDEX($N$5:$N$16,MATCH(tblGem[[#This Row],[Prov]],$M$5:$M$16,0))*100000</f>
        <v>0.90509899863138055</v>
      </c>
      <c r="K3725" s="69">
        <f>tblGem[[#This Row],[Aantal]]/tblGem[[#This Row],[Inwoners]]*100000</f>
        <v>59.305585507871463</v>
      </c>
    </row>
    <row r="3726" spans="2:11" x14ac:dyDescent="0.3">
      <c r="B3726" s="63">
        <v>43919</v>
      </c>
      <c r="C3726" s="66" t="s">
        <v>164</v>
      </c>
      <c r="D3726" s="65">
        <v>195.3</v>
      </c>
      <c r="E3726" s="66">
        <v>44</v>
      </c>
      <c r="F3726" s="79">
        <f>tblGem[[#This Row],[Aantal]]-SUMIFS(tblGem[Aantal],tblGem[Datum],tblGem[[#This Row],[Datum]]-1,tblGem[Plaats],tblGem[[#This Row],[Plaats]])</f>
        <v>5</v>
      </c>
      <c r="G3726" s="59" t="str">
        <f>INDEX(tblGemProv[Grootte],MATCH(tblGem[[#This Row],[Plaats]],tblGemProv[Gemeentenaam],0))</f>
        <v>Klein</v>
      </c>
      <c r="H3726" s="59" t="str">
        <f>INDEX(tblGemProv[Provincie],MATCH(tblGem[[#This Row],[Plaats]],tblGemProv[Gemeentenaam],0))</f>
        <v>Noord-Brabant</v>
      </c>
      <c r="I3726" s="68">
        <f>INDEX(tblGemProv[InwonerAantal],MATCH(tblGem[[#This Row],[Plaats]],tblGemProv[Gemeentenaam],0))</f>
        <v>22158</v>
      </c>
      <c r="J3726" s="107">
        <f>tblGem[[#This Row],[Aantal]]/INDEX($N$5:$N$16,MATCH(tblGem[[#This Row],[Prov]],$M$5:$M$16,0))*100000</f>
        <v>1.7403094428399319</v>
      </c>
      <c r="K3726" s="69">
        <f>tblGem[[#This Row],[Aantal]]/tblGem[[#This Row],[Inwoners]]*100000</f>
        <v>198.57387850889069</v>
      </c>
    </row>
    <row r="3727" spans="2:11" x14ac:dyDescent="0.3">
      <c r="B3727" s="63">
        <v>43919</v>
      </c>
      <c r="C3727" s="66" t="s">
        <v>165</v>
      </c>
      <c r="D3727" s="65">
        <v>298.8</v>
      </c>
      <c r="E3727" s="66">
        <v>47</v>
      </c>
      <c r="F3727" s="79">
        <f>tblGem[[#This Row],[Aantal]]-SUMIFS(tblGem[Aantal],tblGem[Datum],tblGem[[#This Row],[Datum]]-1,tblGem[Plaats],tblGem[[#This Row],[Plaats]])</f>
        <v>3</v>
      </c>
      <c r="G3727" s="59" t="str">
        <f>INDEX(tblGemProv[Grootte],MATCH(tblGem[[#This Row],[Plaats]],tblGemProv[Gemeentenaam],0))</f>
        <v>Klein</v>
      </c>
      <c r="H3727" s="59" t="str">
        <f>INDEX(tblGemProv[Provincie],MATCH(tblGem[[#This Row],[Plaats]],tblGemProv[Gemeentenaam],0))</f>
        <v>Noord-Brabant</v>
      </c>
      <c r="I3727" s="68">
        <f>INDEX(tblGemProv[InwonerAantal],MATCH(tblGem[[#This Row],[Plaats]],tblGemProv[Gemeentenaam],0))</f>
        <v>15332</v>
      </c>
      <c r="J3727" s="107">
        <f>tblGem[[#This Row],[Aantal]]/INDEX($N$5:$N$16,MATCH(tblGem[[#This Row],[Prov]],$M$5:$M$16,0))*100000</f>
        <v>1.8589669048517456</v>
      </c>
      <c r="K3727" s="69">
        <f>tblGem[[#This Row],[Aantal]]/tblGem[[#This Row],[Inwoners]]*100000</f>
        <v>306.54839551265331</v>
      </c>
    </row>
    <row r="3728" spans="2:11" x14ac:dyDescent="0.3">
      <c r="B3728" s="63">
        <v>43919</v>
      </c>
      <c r="C3728" s="66" t="s">
        <v>166</v>
      </c>
      <c r="D3728" s="65">
        <v>77.400000000000006</v>
      </c>
      <c r="E3728" s="66">
        <v>29</v>
      </c>
      <c r="F3728" s="79">
        <f>tblGem[[#This Row],[Aantal]]-SUMIFS(tblGem[Aantal],tblGem[Datum],tblGem[[#This Row],[Datum]]-1,tblGem[Plaats],tblGem[[#This Row],[Plaats]])</f>
        <v>0</v>
      </c>
      <c r="G3728" s="59" t="str">
        <f>INDEX(tblGemProv[Grootte],MATCH(tblGem[[#This Row],[Plaats]],tblGemProv[Gemeentenaam],0))</f>
        <v>Klein</v>
      </c>
      <c r="H3728" s="59" t="str">
        <f>INDEX(tblGemProv[Provincie],MATCH(tblGem[[#This Row],[Plaats]],tblGemProv[Gemeentenaam],0))</f>
        <v>Limburg</v>
      </c>
      <c r="I3728" s="68">
        <f>INDEX(tblGemProv[InwonerAantal],MATCH(tblGem[[#This Row],[Plaats]],tblGemProv[Gemeentenaam],0))</f>
        <v>37612</v>
      </c>
      <c r="J3728" s="107">
        <f>tblGem[[#This Row],[Aantal]]/INDEX($N$5:$N$16,MATCH(tblGem[[#This Row],[Prov]],$M$5:$M$16,0))*100000</f>
        <v>2.5957797991045455</v>
      </c>
      <c r="K3728" s="69">
        <f>tblGem[[#This Row],[Aantal]]/tblGem[[#This Row],[Inwoners]]*100000</f>
        <v>77.103052217377424</v>
      </c>
    </row>
    <row r="3729" spans="2:11" x14ac:dyDescent="0.3">
      <c r="B3729" s="63">
        <v>43919</v>
      </c>
      <c r="C3729" s="66" t="s">
        <v>167</v>
      </c>
      <c r="D3729" s="65">
        <v>69.599999999999994</v>
      </c>
      <c r="E3729" s="66">
        <v>8</v>
      </c>
      <c r="F3729" s="79">
        <f>tblGem[[#This Row],[Aantal]]-SUMIFS(tblGem[Aantal],tblGem[Datum],tblGem[[#This Row],[Datum]]-1,tblGem[Plaats],tblGem[[#This Row],[Plaats]])</f>
        <v>1</v>
      </c>
      <c r="G3729" s="59" t="str">
        <f>INDEX(tblGemProv[Grootte],MATCH(tblGem[[#This Row],[Plaats]],tblGemProv[Gemeentenaam],0))</f>
        <v>Klein</v>
      </c>
      <c r="H3729" s="59" t="str">
        <f>INDEX(tblGemProv[Provincie],MATCH(tblGem[[#This Row],[Plaats]],tblGemProv[Gemeentenaam],0))</f>
        <v>Noord-Holland</v>
      </c>
      <c r="I3729" s="68">
        <f>INDEX(tblGemProv[InwonerAantal],MATCH(tblGem[[#This Row],[Plaats]],tblGemProv[Gemeentenaam],0))</f>
        <v>11435</v>
      </c>
      <c r="J3729" s="107">
        <f>tblGem[[#This Row],[Aantal]]/INDEX($N$5:$N$16,MATCH(tblGem[[#This Row],[Prov]],$M$5:$M$16,0))*100000</f>
        <v>0.28256749301175271</v>
      </c>
      <c r="K3729" s="69">
        <f>tblGem[[#This Row],[Aantal]]/tblGem[[#This Row],[Inwoners]]*100000</f>
        <v>69.960647135986008</v>
      </c>
    </row>
    <row r="3730" spans="2:11" x14ac:dyDescent="0.3">
      <c r="B3730" s="63">
        <v>43919</v>
      </c>
      <c r="C3730" s="66" t="s">
        <v>168</v>
      </c>
      <c r="D3730" s="65">
        <v>53.3</v>
      </c>
      <c r="E3730" s="66">
        <v>15</v>
      </c>
      <c r="F3730" s="79">
        <f>tblGem[[#This Row],[Aantal]]-SUMIFS(tblGem[Aantal],tblGem[Datum],tblGem[[#This Row],[Datum]]-1,tblGem[Plaats],tblGem[[#This Row],[Plaats]])</f>
        <v>1</v>
      </c>
      <c r="G3730" s="59" t="str">
        <f>INDEX(tblGemProv[Grootte],MATCH(tblGem[[#This Row],[Plaats]],tblGemProv[Gemeentenaam],0))</f>
        <v>Klein</v>
      </c>
      <c r="H3730" s="59" t="str">
        <f>INDEX(tblGemProv[Provincie],MATCH(tblGem[[#This Row],[Plaats]],tblGemProv[Gemeentenaam],0))</f>
        <v>Noord-Holland</v>
      </c>
      <c r="I3730" s="68">
        <f>INDEX(tblGemProv[InwonerAantal],MATCH(tblGem[[#This Row],[Plaats]],tblGemProv[Gemeentenaam],0))</f>
        <v>27836</v>
      </c>
      <c r="J3730" s="107">
        <f>tblGem[[#This Row],[Aantal]]/INDEX($N$5:$N$16,MATCH(tblGem[[#This Row],[Prov]],$M$5:$M$16,0))*100000</f>
        <v>0.52981404939703636</v>
      </c>
      <c r="K3730" s="69">
        <f>tblGem[[#This Row],[Aantal]]/tblGem[[#This Row],[Inwoners]]*100000</f>
        <v>53.887052737462284</v>
      </c>
    </row>
    <row r="3731" spans="2:11" x14ac:dyDescent="0.3">
      <c r="B3731" s="63">
        <v>43919</v>
      </c>
      <c r="C3731" s="66" t="s">
        <v>169</v>
      </c>
      <c r="D3731" s="65">
        <v>75.3</v>
      </c>
      <c r="E3731" s="66">
        <v>47</v>
      </c>
      <c r="F3731" s="79">
        <f>tblGem[[#This Row],[Aantal]]-SUMIFS(tblGem[Aantal],tblGem[Datum],tblGem[[#This Row],[Datum]]-1,tblGem[Plaats],tblGem[[#This Row],[Plaats]])</f>
        <v>2</v>
      </c>
      <c r="G3731" s="59" t="str">
        <f>INDEX(tblGemProv[Grootte],MATCH(tblGem[[#This Row],[Plaats]],tblGemProv[Gemeentenaam],0))</f>
        <v>Middelgroot</v>
      </c>
      <c r="H3731" s="59" t="str">
        <f>INDEX(tblGemProv[Provincie],MATCH(tblGem[[#This Row],[Plaats]],tblGemProv[Gemeentenaam],0))</f>
        <v>Zuid-Holland</v>
      </c>
      <c r="I3731" s="68">
        <f>INDEX(tblGemProv[InwonerAantal],MATCH(tblGem[[#This Row],[Plaats]],tblGemProv[Gemeentenaam],0))</f>
        <v>61155</v>
      </c>
      <c r="J3731" s="107">
        <f>tblGem[[#This Row],[Aantal]]/INDEX($N$5:$N$16,MATCH(tblGem[[#This Row],[Prov]],$M$5:$M$16,0))*100000</f>
        <v>1.2890803919901481</v>
      </c>
      <c r="K3731" s="69">
        <f>tblGem[[#This Row],[Aantal]]/tblGem[[#This Row],[Inwoners]]*100000</f>
        <v>76.853895838443307</v>
      </c>
    </row>
    <row r="3732" spans="2:11" x14ac:dyDescent="0.3">
      <c r="B3732" s="63">
        <v>43919</v>
      </c>
      <c r="C3732" s="66" t="s">
        <v>170</v>
      </c>
      <c r="D3732" s="65">
        <v>71</v>
      </c>
      <c r="E3732" s="66">
        <v>8</v>
      </c>
      <c r="F3732" s="79">
        <f>tblGem[[#This Row],[Aantal]]-SUMIFS(tblGem[Aantal],tblGem[Datum],tblGem[[#This Row],[Datum]]-1,tblGem[Plaats],tblGem[[#This Row],[Plaats]])</f>
        <v>0</v>
      </c>
      <c r="G3732" s="59" t="str">
        <f>INDEX(tblGemProv[Grootte],MATCH(tblGem[[#This Row],[Plaats]],tblGemProv[Gemeentenaam],0))</f>
        <v>Klein</v>
      </c>
      <c r="H3732" s="59" t="str">
        <f>INDEX(tblGemProv[Provincie],MATCH(tblGem[[#This Row],[Plaats]],tblGemProv[Gemeentenaam],0))</f>
        <v>Noord-Holland</v>
      </c>
      <c r="I3732" s="68">
        <f>INDEX(tblGemProv[InwonerAantal],MATCH(tblGem[[#This Row],[Plaats]],tblGemProv[Gemeentenaam],0))</f>
        <v>11146</v>
      </c>
      <c r="J3732" s="107">
        <f>tblGem[[#This Row],[Aantal]]/INDEX($N$5:$N$16,MATCH(tblGem[[#This Row],[Prov]],$M$5:$M$16,0))*100000</f>
        <v>0.28256749301175271</v>
      </c>
      <c r="K3732" s="69">
        <f>tblGem[[#This Row],[Aantal]]/tblGem[[#This Row],[Inwoners]]*100000</f>
        <v>71.774627669118971</v>
      </c>
    </row>
    <row r="3733" spans="2:11" x14ac:dyDescent="0.3">
      <c r="B3733" s="63">
        <v>43919</v>
      </c>
      <c r="C3733" s="66" t="s">
        <v>171</v>
      </c>
      <c r="D3733" s="65">
        <v>18.5</v>
      </c>
      <c r="E3733" s="66">
        <v>23</v>
      </c>
      <c r="F3733" s="79">
        <f>tblGem[[#This Row],[Aantal]]-SUMIFS(tblGem[Aantal],tblGem[Datum],tblGem[[#This Row],[Datum]]-1,tblGem[Plaats],tblGem[[#This Row],[Plaats]])</f>
        <v>3</v>
      </c>
      <c r="G3733" s="59" t="str">
        <f>INDEX(tblGemProv[Grootte],MATCH(tblGem[[#This Row],[Plaats]],tblGemProv[Gemeentenaam],0))</f>
        <v>Groot</v>
      </c>
      <c r="H3733" s="59" t="str">
        <f>INDEX(tblGemProv[Provincie],MATCH(tblGem[[#This Row],[Plaats]],tblGemProv[Gemeentenaam],0))</f>
        <v>Friesland</v>
      </c>
      <c r="I3733" s="68">
        <f>INDEX(tblGemProv[InwonerAantal],MATCH(tblGem[[#This Row],[Plaats]],tblGemProv[Gemeentenaam],0))</f>
        <v>122415</v>
      </c>
      <c r="J3733" s="107">
        <f>tblGem[[#This Row],[Aantal]]/INDEX($N$5:$N$16,MATCH(tblGem[[#This Row],[Prov]],$M$5:$M$16,0))*100000</f>
        <v>3.5533967382907847</v>
      </c>
      <c r="K3733" s="69">
        <f>tblGem[[#This Row],[Aantal]]/tblGem[[#This Row],[Inwoners]]*100000</f>
        <v>18.788547155168892</v>
      </c>
    </row>
    <row r="3734" spans="2:11" x14ac:dyDescent="0.3">
      <c r="B3734" s="63">
        <v>43919</v>
      </c>
      <c r="C3734" s="66" t="s">
        <v>172</v>
      </c>
      <c r="D3734" s="65">
        <v>29.6</v>
      </c>
      <c r="E3734" s="66">
        <v>37</v>
      </c>
      <c r="F3734" s="79">
        <f>tblGem[[#This Row],[Aantal]]-SUMIFS(tblGem[Aantal],tblGem[Datum],tblGem[[#This Row],[Datum]]-1,tblGem[Plaats],tblGem[[#This Row],[Plaats]])</f>
        <v>2</v>
      </c>
      <c r="G3734" s="59" t="str">
        <f>INDEX(tblGemProv[Grootte],MATCH(tblGem[[#This Row],[Plaats]],tblGemProv[Gemeentenaam],0))</f>
        <v>Groot</v>
      </c>
      <c r="H3734" s="59" t="str">
        <f>INDEX(tblGemProv[Provincie],MATCH(tblGem[[#This Row],[Plaats]],tblGemProv[Gemeentenaam],0))</f>
        <v>Zuid-Holland</v>
      </c>
      <c r="I3734" s="68">
        <f>INDEX(tblGemProv[InwonerAantal],MATCH(tblGem[[#This Row],[Plaats]],tblGemProv[Gemeentenaam],0))</f>
        <v>124306</v>
      </c>
      <c r="J3734" s="107">
        <f>tblGem[[#This Row],[Aantal]]/INDEX($N$5:$N$16,MATCH(tblGem[[#This Row],[Prov]],$M$5:$M$16,0))*100000</f>
        <v>1.0148079681624569</v>
      </c>
      <c r="K3734" s="69">
        <f>tblGem[[#This Row],[Aantal]]/tblGem[[#This Row],[Inwoners]]*100000</f>
        <v>29.765256705227426</v>
      </c>
    </row>
    <row r="3735" spans="2:11" x14ac:dyDescent="0.3">
      <c r="B3735" s="63">
        <v>43919</v>
      </c>
      <c r="C3735" s="66" t="s">
        <v>173</v>
      </c>
      <c r="D3735" s="65">
        <v>25.9</v>
      </c>
      <c r="E3735" s="66">
        <v>7</v>
      </c>
      <c r="F3735" s="79">
        <f>tblGem[[#This Row],[Aantal]]-SUMIFS(tblGem[Aantal],tblGem[Datum],tblGem[[#This Row],[Datum]]-1,tblGem[Plaats],tblGem[[#This Row],[Plaats]])</f>
        <v>2</v>
      </c>
      <c r="G3735" s="59" t="str">
        <f>INDEX(tblGemProv[Grootte],MATCH(tblGem[[#This Row],[Plaats]],tblGemProv[Gemeentenaam],0))</f>
        <v>Klein</v>
      </c>
      <c r="H3735" s="59" t="str">
        <f>INDEX(tblGemProv[Provincie],MATCH(tblGem[[#This Row],[Plaats]],tblGemProv[Gemeentenaam],0))</f>
        <v>Zuid-Holland</v>
      </c>
      <c r="I3735" s="68">
        <f>INDEX(tblGemProv[InwonerAantal],MATCH(tblGem[[#This Row],[Plaats]],tblGemProv[Gemeentenaam],0))</f>
        <v>27197</v>
      </c>
      <c r="J3735" s="107">
        <f>tblGem[[#This Row],[Aantal]]/INDEX($N$5:$N$16,MATCH(tblGem[[#This Row],[Prov]],$M$5:$M$16,0))*100000</f>
        <v>0.19199069667938376</v>
      </c>
      <c r="K3735" s="69">
        <f>tblGem[[#This Row],[Aantal]]/tblGem[[#This Row],[Inwoners]]*100000</f>
        <v>25.738132882303194</v>
      </c>
    </row>
    <row r="3736" spans="2:11" x14ac:dyDescent="0.3">
      <c r="B3736" s="63">
        <v>43919</v>
      </c>
      <c r="C3736" s="66" t="s">
        <v>174</v>
      </c>
      <c r="D3736" s="65">
        <v>27.4</v>
      </c>
      <c r="E3736" s="66">
        <v>21</v>
      </c>
      <c r="F3736" s="79">
        <f>tblGem[[#This Row],[Aantal]]-SUMIFS(tblGem[Aantal],tblGem[Datum],tblGem[[#This Row],[Datum]]-1,tblGem[Plaats],tblGem[[#This Row],[Plaats]])</f>
        <v>0</v>
      </c>
      <c r="G3736" s="59" t="str">
        <f>INDEX(tblGemProv[Grootte],MATCH(tblGem[[#This Row],[Plaats]],tblGemProv[Gemeentenaam],0))</f>
        <v>Middelgroot</v>
      </c>
      <c r="H3736" s="59" t="str">
        <f>INDEX(tblGemProv[Provincie],MATCH(tblGem[[#This Row],[Plaats]],tblGemProv[Gemeentenaam],0))</f>
        <v>Zuid-Holland</v>
      </c>
      <c r="I3736" s="68">
        <f>INDEX(tblGemProv[InwonerAantal],MATCH(tblGem[[#This Row],[Plaats]],tblGemProv[Gemeentenaam],0))</f>
        <v>74947</v>
      </c>
      <c r="J3736" s="107">
        <f>tblGem[[#This Row],[Aantal]]/INDEX($N$5:$N$16,MATCH(tblGem[[#This Row],[Prov]],$M$5:$M$16,0))*100000</f>
        <v>0.57597209003815131</v>
      </c>
      <c r="K3736" s="69">
        <f>tblGem[[#This Row],[Aantal]]/tblGem[[#This Row],[Inwoners]]*100000</f>
        <v>28.019800659132454</v>
      </c>
    </row>
    <row r="3737" spans="2:11" x14ac:dyDescent="0.3">
      <c r="B3737" s="63">
        <v>43919</v>
      </c>
      <c r="C3737" s="66" t="s">
        <v>175</v>
      </c>
      <c r="D3737" s="65">
        <v>39.4</v>
      </c>
      <c r="E3737" s="66">
        <v>31</v>
      </c>
      <c r="F3737" s="79">
        <f>tblGem[[#This Row],[Aantal]]-SUMIFS(tblGem[Aantal],tblGem[Datum],tblGem[[#This Row],[Datum]]-1,tblGem[Plaats],tblGem[[#This Row],[Plaats]])</f>
        <v>0</v>
      </c>
      <c r="G3737" s="59" t="str">
        <f>INDEX(tblGemProv[Grootte],MATCH(tblGem[[#This Row],[Plaats]],tblGemProv[Gemeentenaam],0))</f>
        <v>Middelgroot</v>
      </c>
      <c r="H3737" s="59" t="str">
        <f>INDEX(tblGemProv[Provincie],MATCH(tblGem[[#This Row],[Plaats]],tblGemProv[Gemeentenaam],0))</f>
        <v>Flevoland</v>
      </c>
      <c r="I3737" s="68">
        <f>INDEX(tblGemProv[InwonerAantal],MATCH(tblGem[[#This Row],[Plaats]],tblGemProv[Gemeentenaam],0))</f>
        <v>77389</v>
      </c>
      <c r="J3737" s="107">
        <f>tblGem[[#This Row],[Aantal]]/INDEX($N$5:$N$16,MATCH(tblGem[[#This Row],[Prov]],$M$5:$M$16,0))*100000</f>
        <v>7.5303033983530501</v>
      </c>
      <c r="K3737" s="69">
        <f>tblGem[[#This Row],[Aantal]]/tblGem[[#This Row],[Inwoners]]*100000</f>
        <v>40.057372494799004</v>
      </c>
    </row>
    <row r="3738" spans="2:11" x14ac:dyDescent="0.3">
      <c r="B3738" s="63">
        <v>43919</v>
      </c>
      <c r="C3738" s="66" t="s">
        <v>176</v>
      </c>
      <c r="D3738" s="65">
        <v>125.4</v>
      </c>
      <c r="E3738" s="66">
        <v>45</v>
      </c>
      <c r="F3738" s="79">
        <f>tblGem[[#This Row],[Aantal]]-SUMIFS(tblGem[Aantal],tblGem[Datum],tblGem[[#This Row],[Datum]]-1,tblGem[Plaats],tblGem[[#This Row],[Plaats]])</f>
        <v>4</v>
      </c>
      <c r="G3738" s="59" t="str">
        <f>INDEX(tblGemProv[Grootte],MATCH(tblGem[[#This Row],[Plaats]],tblGemProv[Gemeentenaam],0))</f>
        <v>Klein</v>
      </c>
      <c r="H3738" s="59" t="str">
        <f>INDEX(tblGemProv[Provincie],MATCH(tblGem[[#This Row],[Plaats]],tblGemProv[Gemeentenaam],0))</f>
        <v>Limburg</v>
      </c>
      <c r="I3738" s="68">
        <f>INDEX(tblGemProv[InwonerAantal],MATCH(tblGem[[#This Row],[Plaats]],tblGemProv[Gemeentenaam],0))</f>
        <v>35857</v>
      </c>
      <c r="J3738" s="107">
        <f>tblGem[[#This Row],[Aantal]]/INDEX($N$5:$N$16,MATCH(tblGem[[#This Row],[Prov]],$M$5:$M$16,0))*100000</f>
        <v>4.0279341710242944</v>
      </c>
      <c r="K3738" s="69">
        <f>tblGem[[#This Row],[Aantal]]/tblGem[[#This Row],[Inwoners]]*100000</f>
        <v>125.49850796218311</v>
      </c>
    </row>
    <row r="3739" spans="2:11" x14ac:dyDescent="0.3">
      <c r="B3739" s="63">
        <v>43919</v>
      </c>
      <c r="C3739" s="66" t="s">
        <v>177</v>
      </c>
      <c r="D3739" s="65">
        <v>62.5</v>
      </c>
      <c r="E3739" s="66">
        <v>19</v>
      </c>
      <c r="F3739" s="79">
        <f>tblGem[[#This Row],[Aantal]]-SUMIFS(tblGem[Aantal],tblGem[Datum],tblGem[[#This Row],[Datum]]-1,tblGem[Plaats],tblGem[[#This Row],[Plaats]])</f>
        <v>2</v>
      </c>
      <c r="G3739" s="59" t="str">
        <f>INDEX(tblGemProv[Grootte],MATCH(tblGem[[#This Row],[Plaats]],tblGemProv[Gemeentenaam],0))</f>
        <v>Klein</v>
      </c>
      <c r="H3739" s="59" t="str">
        <f>INDEX(tblGemProv[Provincie],MATCH(tblGem[[#This Row],[Plaats]],tblGemProv[Gemeentenaam],0))</f>
        <v>Utrecht</v>
      </c>
      <c r="I3739" s="68">
        <f>INDEX(tblGemProv[InwonerAantal],MATCH(tblGem[[#This Row],[Plaats]],tblGemProv[Gemeentenaam],0))</f>
        <v>29755</v>
      </c>
      <c r="J3739" s="107">
        <f>tblGem[[#This Row],[Aantal]]/INDEX($N$5:$N$16,MATCH(tblGem[[#This Row],[Prov]],$M$5:$M$16,0))*100000</f>
        <v>1.428015254209263</v>
      </c>
      <c r="K3739" s="69">
        <f>tblGem[[#This Row],[Aantal]]/tblGem[[#This Row],[Inwoners]]*100000</f>
        <v>63.854814316921527</v>
      </c>
    </row>
    <row r="3740" spans="2:11" x14ac:dyDescent="0.3">
      <c r="B3740" s="63">
        <v>43919</v>
      </c>
      <c r="C3740" s="66" t="s">
        <v>178</v>
      </c>
      <c r="D3740" s="65">
        <v>57.9</v>
      </c>
      <c r="E3740" s="66">
        <v>27</v>
      </c>
      <c r="F3740" s="79">
        <f>tblGem[[#This Row],[Aantal]]-SUMIFS(tblGem[Aantal],tblGem[Datum],tblGem[[#This Row],[Datum]]-1,tblGem[Plaats],tblGem[[#This Row],[Plaats]])</f>
        <v>2</v>
      </c>
      <c r="G3740" s="59" t="str">
        <f>INDEX(tblGemProv[Grootte],MATCH(tblGem[[#This Row],[Plaats]],tblGemProv[Gemeentenaam],0))</f>
        <v>Klein</v>
      </c>
      <c r="H3740" s="59" t="str">
        <f>INDEX(tblGemProv[Provincie],MATCH(tblGem[[#This Row],[Plaats]],tblGemProv[Gemeentenaam],0))</f>
        <v>Gelderland</v>
      </c>
      <c r="I3740" s="68">
        <f>INDEX(tblGemProv[InwonerAantal],MATCH(tblGem[[#This Row],[Plaats]],tblGemProv[Gemeentenaam],0))</f>
        <v>46372</v>
      </c>
      <c r="J3740" s="107">
        <f>tblGem[[#This Row],[Aantal]]/INDEX($N$5:$N$16,MATCH(tblGem[[#This Row],[Prov]],$M$5:$M$16,0))*100000</f>
        <v>1.3106140809464382</v>
      </c>
      <c r="K3740" s="69">
        <f>tblGem[[#This Row],[Aantal]]/tblGem[[#This Row],[Inwoners]]*100000</f>
        <v>58.224790822047794</v>
      </c>
    </row>
    <row r="3741" spans="2:11" x14ac:dyDescent="0.3">
      <c r="B3741" s="63">
        <v>43919</v>
      </c>
      <c r="C3741" s="66" t="s">
        <v>179</v>
      </c>
      <c r="D3741" s="65">
        <v>17.399999999999999</v>
      </c>
      <c r="E3741" s="66">
        <v>4</v>
      </c>
      <c r="F3741" s="79">
        <f>tblGem[[#This Row],[Aantal]]-SUMIFS(tblGem[Aantal],tblGem[Datum],tblGem[[#This Row],[Datum]]-1,tblGem[Plaats],tblGem[[#This Row],[Plaats]])</f>
        <v>1</v>
      </c>
      <c r="G3741" s="59" t="str">
        <f>INDEX(tblGemProv[Grootte],MATCH(tblGem[[#This Row],[Plaats]],tblGemProv[Gemeentenaam],0))</f>
        <v>Klein</v>
      </c>
      <c r="H3741" s="59" t="str">
        <f>INDEX(tblGemProv[Provincie],MATCH(tblGem[[#This Row],[Plaats]],tblGemProv[Gemeentenaam],0))</f>
        <v>Zuid-Holland</v>
      </c>
      <c r="I3741" s="68">
        <f>INDEX(tblGemProv[InwonerAantal],MATCH(tblGem[[#This Row],[Plaats]],tblGemProv[Gemeentenaam],0))</f>
        <v>22746</v>
      </c>
      <c r="J3741" s="107">
        <f>tblGem[[#This Row],[Aantal]]/INDEX($N$5:$N$16,MATCH(tblGem[[#This Row],[Prov]],$M$5:$M$16,0))*100000</f>
        <v>0.10970896953107644</v>
      </c>
      <c r="K3741" s="69">
        <f>tblGem[[#This Row],[Aantal]]/tblGem[[#This Row],[Inwoners]]*100000</f>
        <v>17.585509540138926</v>
      </c>
    </row>
    <row r="3742" spans="2:11" x14ac:dyDescent="0.3">
      <c r="B3742" s="63">
        <v>43919</v>
      </c>
      <c r="C3742" s="66" t="s">
        <v>180</v>
      </c>
      <c r="D3742" s="65">
        <v>41.5</v>
      </c>
      <c r="E3742" s="66">
        <v>14</v>
      </c>
      <c r="F3742" s="79">
        <f>tblGem[[#This Row],[Aantal]]-SUMIFS(tblGem[Aantal],tblGem[Datum],tblGem[[#This Row],[Datum]]-1,tblGem[Plaats],tblGem[[#This Row],[Plaats]])</f>
        <v>0</v>
      </c>
      <c r="G3742" s="59" t="str">
        <f>INDEX(tblGemProv[Grootte],MATCH(tblGem[[#This Row],[Plaats]],tblGemProv[Gemeentenaam],0))</f>
        <v>Klein</v>
      </c>
      <c r="H3742" s="59" t="str">
        <f>INDEX(tblGemProv[Provincie],MATCH(tblGem[[#This Row],[Plaats]],tblGemProv[Gemeentenaam],0))</f>
        <v>Gelderland</v>
      </c>
      <c r="I3742" s="68">
        <f>INDEX(tblGemProv[InwonerAantal],MATCH(tblGem[[#This Row],[Plaats]],tblGemProv[Gemeentenaam],0))</f>
        <v>33574</v>
      </c>
      <c r="J3742" s="107">
        <f>tblGem[[#This Row],[Aantal]]/INDEX($N$5:$N$16,MATCH(tblGem[[#This Row],[Prov]],$M$5:$M$16,0))*100000</f>
        <v>0.67957767160185678</v>
      </c>
      <c r="K3742" s="69">
        <f>tblGem[[#This Row],[Aantal]]/tblGem[[#This Row],[Inwoners]]*100000</f>
        <v>41.69893369869542</v>
      </c>
    </row>
    <row r="3743" spans="2:11" x14ac:dyDescent="0.3">
      <c r="B3743" s="63">
        <v>43919</v>
      </c>
      <c r="C3743" s="66" t="s">
        <v>181</v>
      </c>
      <c r="D3743" s="65">
        <v>132.4</v>
      </c>
      <c r="E3743" s="66">
        <v>31</v>
      </c>
      <c r="F3743" s="79">
        <f>tblGem[[#This Row],[Aantal]]-SUMIFS(tblGem[Aantal],tblGem[Datum],tblGem[[#This Row],[Datum]]-1,tblGem[Plaats],tblGem[[#This Row],[Plaats]])</f>
        <v>2</v>
      </c>
      <c r="G3743" s="59" t="str">
        <f>INDEX(tblGemProv[Grootte],MATCH(tblGem[[#This Row],[Plaats]],tblGemProv[Gemeentenaam],0))</f>
        <v>Klein</v>
      </c>
      <c r="H3743" s="59" t="str">
        <f>INDEX(tblGemProv[Provincie],MATCH(tblGem[[#This Row],[Plaats]],tblGemProv[Gemeentenaam],0))</f>
        <v>Noord-Brabant</v>
      </c>
      <c r="I3743" s="68">
        <f>INDEX(tblGemProv[InwonerAantal],MATCH(tblGem[[#This Row],[Plaats]],tblGemProv[Gemeentenaam],0))</f>
        <v>23120</v>
      </c>
      <c r="J3743" s="107">
        <f>tblGem[[#This Row],[Aantal]]/INDEX($N$5:$N$16,MATCH(tblGem[[#This Row],[Prov]],$M$5:$M$16,0))*100000</f>
        <v>1.2261271074554065</v>
      </c>
      <c r="K3743" s="69">
        <f>tblGem[[#This Row],[Aantal]]/tblGem[[#This Row],[Inwoners]]*100000</f>
        <v>134.08304498269896</v>
      </c>
    </row>
    <row r="3744" spans="2:11" x14ac:dyDescent="0.3">
      <c r="B3744" s="63">
        <v>43919</v>
      </c>
      <c r="C3744" s="66" t="s">
        <v>182</v>
      </c>
      <c r="D3744" s="65">
        <v>117.5</v>
      </c>
      <c r="E3744" s="66">
        <v>17</v>
      </c>
      <c r="F3744" s="79">
        <f>tblGem[[#This Row],[Aantal]]-SUMIFS(tblGem[Aantal],tblGem[Datum],tblGem[[#This Row],[Datum]]-1,tblGem[Plaats],tblGem[[#This Row],[Plaats]])</f>
        <v>4</v>
      </c>
      <c r="G3744" s="59" t="str">
        <f>INDEX(tblGemProv[Grootte],MATCH(tblGem[[#This Row],[Plaats]],tblGemProv[Gemeentenaam],0))</f>
        <v>Klein</v>
      </c>
      <c r="H3744" s="59" t="str">
        <f>INDEX(tblGemProv[Provincie],MATCH(tblGem[[#This Row],[Plaats]],tblGemProv[Gemeentenaam],0))</f>
        <v>Utrecht</v>
      </c>
      <c r="I3744" s="68">
        <f>INDEX(tblGemProv[InwonerAantal],MATCH(tblGem[[#This Row],[Plaats]],tblGemProv[Gemeentenaam],0))</f>
        <v>14395</v>
      </c>
      <c r="J3744" s="107">
        <f>tblGem[[#This Row],[Aantal]]/INDEX($N$5:$N$16,MATCH(tblGem[[#This Row],[Prov]],$M$5:$M$16,0))*100000</f>
        <v>1.2776978590293404</v>
      </c>
      <c r="K3744" s="69">
        <f>tblGem[[#This Row],[Aantal]]/tblGem[[#This Row],[Inwoners]]*100000</f>
        <v>118.09656130600902</v>
      </c>
    </row>
    <row r="3745" spans="2:11" x14ac:dyDescent="0.3">
      <c r="B3745" s="63">
        <v>43919</v>
      </c>
      <c r="C3745" s="66" t="s">
        <v>183</v>
      </c>
      <c r="D3745" s="65">
        <v>10.5</v>
      </c>
      <c r="E3745" s="66">
        <v>1</v>
      </c>
      <c r="F3745" s="79">
        <f>tblGem[[#This Row],[Aantal]]-SUMIFS(tblGem[Aantal],tblGem[Datum],tblGem[[#This Row],[Datum]]-1,tblGem[Plaats],tblGem[[#This Row],[Plaats]])</f>
        <v>0</v>
      </c>
      <c r="G3745" s="59" t="str">
        <f>INDEX(tblGemProv[Grootte],MATCH(tblGem[[#This Row],[Plaats]],tblGemProv[Gemeentenaam],0))</f>
        <v>Klein</v>
      </c>
      <c r="H3745" s="59" t="str">
        <f>INDEX(tblGemProv[Provincie],MATCH(tblGem[[#This Row],[Plaats]],tblGemProv[Gemeentenaam],0))</f>
        <v>Groningen</v>
      </c>
      <c r="I3745" s="68">
        <f>INDEX(tblGemProv[InwonerAantal],MATCH(tblGem[[#This Row],[Plaats]],tblGemProv[Gemeentenaam],0))</f>
        <v>9732</v>
      </c>
      <c r="J3745" s="107">
        <f>tblGem[[#This Row],[Aantal]]/INDEX($N$5:$N$16,MATCH(tblGem[[#This Row],[Prov]],$M$5:$M$16,0))*100000</f>
        <v>0.17154335844156288</v>
      </c>
      <c r="K3745" s="69">
        <f>tblGem[[#This Row],[Aantal]]/tblGem[[#This Row],[Inwoners]]*100000</f>
        <v>10.275380189066995</v>
      </c>
    </row>
    <row r="3746" spans="2:11" x14ac:dyDescent="0.3">
      <c r="B3746" s="63">
        <v>43919</v>
      </c>
      <c r="C3746" s="66" t="s">
        <v>184</v>
      </c>
      <c r="D3746" s="65">
        <v>13.2</v>
      </c>
      <c r="E3746" s="66">
        <v>3</v>
      </c>
      <c r="F3746" s="79">
        <f>tblGem[[#This Row],[Aantal]]-SUMIFS(tblGem[Aantal],tblGem[Datum],tblGem[[#This Row],[Datum]]-1,tblGem[Plaats],tblGem[[#This Row],[Plaats]])</f>
        <v>2</v>
      </c>
      <c r="G3746" s="59" t="str">
        <f>INDEX(tblGemProv[Grootte],MATCH(tblGem[[#This Row],[Plaats]],tblGemProv[Gemeentenaam],0))</f>
        <v>Klein</v>
      </c>
      <c r="H3746" s="59" t="str">
        <f>INDEX(tblGemProv[Provincie],MATCH(tblGem[[#This Row],[Plaats]],tblGemProv[Gemeentenaam],0))</f>
        <v>Overijssel</v>
      </c>
      <c r="I3746" s="68">
        <f>INDEX(tblGemProv[InwonerAantal],MATCH(tblGem[[#This Row],[Plaats]],tblGemProv[Gemeentenaam],0))</f>
        <v>22547</v>
      </c>
      <c r="J3746" s="107">
        <f>tblGem[[#This Row],[Aantal]]/INDEX($N$5:$N$16,MATCH(tblGem[[#This Row],[Prov]],$M$5:$M$16,0))*100000</f>
        <v>0.26052951756012371</v>
      </c>
      <c r="K3746" s="69">
        <f>tblGem[[#This Row],[Aantal]]/tblGem[[#This Row],[Inwoners]]*100000</f>
        <v>13.305539539628333</v>
      </c>
    </row>
    <row r="3747" spans="2:11" x14ac:dyDescent="0.3">
      <c r="B3747" s="63">
        <v>43919</v>
      </c>
      <c r="C3747" s="66" t="s">
        <v>185</v>
      </c>
      <c r="D3747" s="65">
        <v>43.9</v>
      </c>
      <c r="E3747" s="66">
        <v>11</v>
      </c>
      <c r="F3747" s="79">
        <f>tblGem[[#This Row],[Aantal]]-SUMIFS(tblGem[Aantal],tblGem[Datum],tblGem[[#This Row],[Datum]]-1,tblGem[Plaats],tblGem[[#This Row],[Plaats]])</f>
        <v>3</v>
      </c>
      <c r="G3747" s="59" t="str">
        <f>INDEX(tblGemProv[Grootte],MATCH(tblGem[[#This Row],[Plaats]],tblGemProv[Gemeentenaam],0))</f>
        <v>Klein</v>
      </c>
      <c r="H3747" s="59" t="str">
        <f>INDEX(tblGemProv[Provincie],MATCH(tblGem[[#This Row],[Plaats]],tblGemProv[Gemeentenaam],0))</f>
        <v>Gelderland</v>
      </c>
      <c r="I3747" s="68">
        <f>INDEX(tblGemProv[InwonerAantal],MATCH(tblGem[[#This Row],[Plaats]],tblGemProv[Gemeentenaam],0))</f>
        <v>24350</v>
      </c>
      <c r="J3747" s="107">
        <f>tblGem[[#This Row],[Aantal]]/INDEX($N$5:$N$16,MATCH(tblGem[[#This Row],[Prov]],$M$5:$M$16,0))*100000</f>
        <v>0.53395388483003037</v>
      </c>
      <c r="K3747" s="69">
        <f>tblGem[[#This Row],[Aantal]]/tblGem[[#This Row],[Inwoners]]*100000</f>
        <v>45.17453798767967</v>
      </c>
    </row>
    <row r="3748" spans="2:11" x14ac:dyDescent="0.3">
      <c r="B3748" s="63">
        <v>43919</v>
      </c>
      <c r="C3748" s="66" t="s">
        <v>186</v>
      </c>
      <c r="D3748" s="65">
        <v>54.3</v>
      </c>
      <c r="E3748" s="66">
        <v>13</v>
      </c>
      <c r="F3748" s="79">
        <f>tblGem[[#This Row],[Aantal]]-SUMIFS(tblGem[Aantal],tblGem[Datum],tblGem[[#This Row],[Datum]]-1,tblGem[Plaats],tblGem[[#This Row],[Plaats]])</f>
        <v>0</v>
      </c>
      <c r="G3748" s="59" t="str">
        <f>INDEX(tblGemProv[Grootte],MATCH(tblGem[[#This Row],[Plaats]],tblGemProv[Gemeentenaam],0))</f>
        <v>Klein</v>
      </c>
      <c r="H3748" s="59" t="str">
        <f>INDEX(tblGemProv[Provincie],MATCH(tblGem[[#This Row],[Plaats]],tblGemProv[Gemeentenaam],0))</f>
        <v>Limburg</v>
      </c>
      <c r="I3748" s="68">
        <f>INDEX(tblGemProv[InwonerAantal],MATCH(tblGem[[#This Row],[Plaats]],tblGemProv[Gemeentenaam],0))</f>
        <v>23697</v>
      </c>
      <c r="J3748" s="107">
        <f>tblGem[[#This Row],[Aantal]]/INDEX($N$5:$N$16,MATCH(tblGem[[#This Row],[Prov]],$M$5:$M$16,0))*100000</f>
        <v>1.1636254271847961</v>
      </c>
      <c r="K3748" s="69">
        <f>tblGem[[#This Row],[Aantal]]/tblGem[[#This Row],[Inwoners]]*100000</f>
        <v>54.859264885850529</v>
      </c>
    </row>
    <row r="3749" spans="2:11" x14ac:dyDescent="0.3">
      <c r="B3749" s="63">
        <v>43919</v>
      </c>
      <c r="C3749" s="66" t="s">
        <v>187</v>
      </c>
      <c r="D3749" s="65">
        <v>42.1</v>
      </c>
      <c r="E3749" s="66">
        <v>14</v>
      </c>
      <c r="F3749" s="79">
        <f>tblGem[[#This Row],[Aantal]]-SUMIFS(tblGem[Aantal],tblGem[Datum],tblGem[[#This Row],[Datum]]-1,tblGem[Plaats],tblGem[[#This Row],[Plaats]])</f>
        <v>0</v>
      </c>
      <c r="G3749" s="59" t="str">
        <f>INDEX(tblGemProv[Grootte],MATCH(tblGem[[#This Row],[Plaats]],tblGemProv[Gemeentenaam],0))</f>
        <v>Klein</v>
      </c>
      <c r="H3749" s="59" t="str">
        <f>INDEX(tblGemProv[Provincie],MATCH(tblGem[[#This Row],[Plaats]],tblGemProv[Gemeentenaam],0))</f>
        <v>Zuid-Holland</v>
      </c>
      <c r="I3749" s="68">
        <f>INDEX(tblGemProv[InwonerAantal],MATCH(tblGem[[#This Row],[Plaats]],tblGemProv[Gemeentenaam],0))</f>
        <v>32518</v>
      </c>
      <c r="J3749" s="107">
        <f>tblGem[[#This Row],[Aantal]]/INDEX($N$5:$N$16,MATCH(tblGem[[#This Row],[Prov]],$M$5:$M$16,0))*100000</f>
        <v>0.38398139335876752</v>
      </c>
      <c r="K3749" s="69">
        <f>tblGem[[#This Row],[Aantal]]/tblGem[[#This Row],[Inwoners]]*100000</f>
        <v>43.053078295098096</v>
      </c>
    </row>
    <row r="3750" spans="2:11" x14ac:dyDescent="0.3">
      <c r="B3750" s="63">
        <v>43919</v>
      </c>
      <c r="C3750" s="66" t="s">
        <v>188</v>
      </c>
      <c r="D3750" s="65">
        <v>142.30000000000001</v>
      </c>
      <c r="E3750" s="66">
        <v>173</v>
      </c>
      <c r="F3750" s="79">
        <f>tblGem[[#This Row],[Aantal]]-SUMIFS(tblGem[Aantal],tblGem[Datum],tblGem[[#This Row],[Datum]]-1,tblGem[Plaats],tblGem[[#This Row],[Plaats]])</f>
        <v>11</v>
      </c>
      <c r="G3750" s="59" t="str">
        <f>INDEX(tblGemProv[Grootte],MATCH(tblGem[[#This Row],[Plaats]],tblGemProv[Gemeentenaam],0))</f>
        <v>Groot</v>
      </c>
      <c r="H3750" s="59" t="str">
        <f>INDEX(tblGemProv[Provincie],MATCH(tblGem[[#This Row],[Plaats]],tblGemProv[Gemeentenaam],0))</f>
        <v>Limburg</v>
      </c>
      <c r="I3750" s="68">
        <f>INDEX(tblGemProv[InwonerAantal],MATCH(tblGem[[#This Row],[Plaats]],tblGemProv[Gemeentenaam],0))</f>
        <v>122723</v>
      </c>
      <c r="J3750" s="107">
        <f>tblGem[[#This Row],[Aantal]]/INDEX($N$5:$N$16,MATCH(tblGem[[#This Row],[Prov]],$M$5:$M$16,0))*100000</f>
        <v>15.48516914638229</v>
      </c>
      <c r="K3750" s="69">
        <f>tblGem[[#This Row],[Aantal]]/tblGem[[#This Row],[Inwoners]]*100000</f>
        <v>140.96787073327738</v>
      </c>
    </row>
    <row r="3751" spans="2:11" x14ac:dyDescent="0.3">
      <c r="B3751" s="63">
        <v>43919</v>
      </c>
      <c r="C3751" s="66" t="s">
        <v>189</v>
      </c>
      <c r="D3751" s="65">
        <v>42.1</v>
      </c>
      <c r="E3751" s="66">
        <v>19</v>
      </c>
      <c r="F3751" s="79">
        <f>tblGem[[#This Row],[Aantal]]-SUMIFS(tblGem[Aantal],tblGem[Datum],tblGem[[#This Row],[Datum]]-1,tblGem[Plaats],tblGem[[#This Row],[Plaats]])</f>
        <v>5</v>
      </c>
      <c r="G3751" s="59" t="str">
        <f>INDEX(tblGemProv[Grootte],MATCH(tblGem[[#This Row],[Plaats]],tblGemProv[Gemeentenaam],0))</f>
        <v>Klein</v>
      </c>
      <c r="H3751" s="59" t="str">
        <f>INDEX(tblGemProv[Provincie],MATCH(tblGem[[#This Row],[Plaats]],tblGemProv[Gemeentenaam],0))</f>
        <v>Noord-Holland</v>
      </c>
      <c r="I3751" s="68">
        <f>INDEX(tblGemProv[InwonerAantal],MATCH(tblGem[[#This Row],[Plaats]],tblGemProv[Gemeentenaam],0))</f>
        <v>44480</v>
      </c>
      <c r="J3751" s="107">
        <f>tblGem[[#This Row],[Aantal]]/INDEX($N$5:$N$16,MATCH(tblGem[[#This Row],[Prov]],$M$5:$M$16,0))*100000</f>
        <v>0.67109779590291263</v>
      </c>
      <c r="K3751" s="69">
        <f>tblGem[[#This Row],[Aantal]]/tblGem[[#This Row],[Inwoners]]*100000</f>
        <v>42.715827338129493</v>
      </c>
    </row>
    <row r="3752" spans="2:11" x14ac:dyDescent="0.3">
      <c r="B3752" s="63">
        <v>43919</v>
      </c>
      <c r="C3752" s="66" t="s">
        <v>190</v>
      </c>
      <c r="D3752" s="65">
        <v>63.7</v>
      </c>
      <c r="E3752" s="66">
        <v>12</v>
      </c>
      <c r="F3752" s="79">
        <f>tblGem[[#This Row],[Aantal]]-SUMIFS(tblGem[Aantal],tblGem[Datum],tblGem[[#This Row],[Datum]]-1,tblGem[Plaats],tblGem[[#This Row],[Plaats]])</f>
        <v>2</v>
      </c>
      <c r="G3752" s="59" t="str">
        <f>INDEX(tblGemProv[Grootte],MATCH(tblGem[[#This Row],[Plaats]],tblGemProv[Gemeentenaam],0))</f>
        <v>Klein</v>
      </c>
      <c r="H3752" s="59" t="str">
        <f>INDEX(tblGemProv[Provincie],MATCH(tblGem[[#This Row],[Plaats]],tblGemProv[Gemeentenaam],0))</f>
        <v>Limburg</v>
      </c>
      <c r="I3752" s="68">
        <f>INDEX(tblGemProv[InwonerAantal],MATCH(tblGem[[#This Row],[Plaats]],tblGemProv[Gemeentenaam],0))</f>
        <v>19039</v>
      </c>
      <c r="J3752" s="107">
        <f>tblGem[[#This Row],[Aantal]]/INDEX($N$5:$N$16,MATCH(tblGem[[#This Row],[Prov]],$M$5:$M$16,0))*100000</f>
        <v>1.0741157789398119</v>
      </c>
      <c r="K3752" s="69">
        <f>tblGem[[#This Row],[Aantal]]/tblGem[[#This Row],[Inwoners]]*100000</f>
        <v>63.028520405483484</v>
      </c>
    </row>
    <row r="3753" spans="2:11" x14ac:dyDescent="0.3">
      <c r="B3753" s="63">
        <v>43919</v>
      </c>
      <c r="C3753" s="66" t="s">
        <v>191</v>
      </c>
      <c r="D3753" s="65">
        <v>279.60000000000002</v>
      </c>
      <c r="E3753" s="66">
        <v>227</v>
      </c>
      <c r="F3753" s="79">
        <f>tblGem[[#This Row],[Aantal]]-SUMIFS(tblGem[Aantal],tblGem[Datum],tblGem[[#This Row],[Datum]]-1,tblGem[Plaats],tblGem[[#This Row],[Plaats]])</f>
        <v>20</v>
      </c>
      <c r="G3753" s="59" t="str">
        <f>INDEX(tblGemProv[Grootte],MATCH(tblGem[[#This Row],[Plaats]],tblGemProv[Gemeentenaam],0))</f>
        <v>Middelgroot</v>
      </c>
      <c r="H3753" s="59" t="str">
        <f>INDEX(tblGemProv[Provincie],MATCH(tblGem[[#This Row],[Plaats]],tblGemProv[Gemeentenaam],0))</f>
        <v>Noord-Brabant</v>
      </c>
      <c r="I3753" s="68">
        <f>INDEX(tblGemProv[InwonerAantal],MATCH(tblGem[[#This Row],[Plaats]],tblGemProv[Gemeentenaam],0))</f>
        <v>80148</v>
      </c>
      <c r="J3753" s="107">
        <f>tblGem[[#This Row],[Aantal]]/INDEX($N$5:$N$16,MATCH(tblGem[[#This Row],[Prov]],$M$5:$M$16,0))*100000</f>
        <v>8.978414625560557</v>
      </c>
      <c r="K3753" s="69">
        <f>tblGem[[#This Row],[Aantal]]/tblGem[[#This Row],[Inwoners]]*100000</f>
        <v>283.22603184109397</v>
      </c>
    </row>
    <row r="3754" spans="2:11" x14ac:dyDescent="0.3">
      <c r="B3754" s="63">
        <v>43919</v>
      </c>
      <c r="C3754" s="66" t="s">
        <v>192</v>
      </c>
      <c r="D3754" s="65">
        <v>23.6</v>
      </c>
      <c r="E3754" s="66">
        <v>8</v>
      </c>
      <c r="F3754" s="79">
        <f>tblGem[[#This Row],[Aantal]]-SUMIFS(tblGem[Aantal],tblGem[Datum],tblGem[[#This Row],[Datum]]-1,tblGem[Plaats],tblGem[[#This Row],[Plaats]])</f>
        <v>2</v>
      </c>
      <c r="G3754" s="59" t="str">
        <f>INDEX(tblGemProv[Grootte],MATCH(tblGem[[#This Row],[Plaats]],tblGemProv[Gemeentenaam],0))</f>
        <v>Klein</v>
      </c>
      <c r="H3754" s="59" t="str">
        <f>INDEX(tblGemProv[Provincie],MATCH(tblGem[[#This Row],[Plaats]],tblGemProv[Gemeentenaam],0))</f>
        <v>Drenthe</v>
      </c>
      <c r="I3754" s="68">
        <f>INDEX(tblGemProv[InwonerAantal],MATCH(tblGem[[#This Row],[Plaats]],tblGemProv[Gemeentenaam],0))</f>
        <v>33410</v>
      </c>
      <c r="J3754" s="107">
        <f>tblGem[[#This Row],[Aantal]]/INDEX($N$5:$N$16,MATCH(tblGem[[#This Row],[Prov]],$M$5:$M$16,0))*100000</f>
        <v>1.6256858362121518</v>
      </c>
      <c r="K3754" s="69">
        <f>tblGem[[#This Row],[Aantal]]/tblGem[[#This Row],[Inwoners]]*100000</f>
        <v>23.944926668662077</v>
      </c>
    </row>
    <row r="3755" spans="2:11" x14ac:dyDescent="0.3">
      <c r="B3755" s="63">
        <v>43919</v>
      </c>
      <c r="C3755" s="66" t="s">
        <v>193</v>
      </c>
      <c r="D3755" s="65">
        <v>26.6</v>
      </c>
      <c r="E3755" s="66">
        <v>13</v>
      </c>
      <c r="F3755" s="79">
        <f>tblGem[[#This Row],[Aantal]]-SUMIFS(tblGem[Aantal],tblGem[Datum],tblGem[[#This Row],[Datum]]-1,tblGem[Plaats],tblGem[[#This Row],[Plaats]])</f>
        <v>3</v>
      </c>
      <c r="G3755" s="59" t="str">
        <f>INDEX(tblGemProv[Grootte],MATCH(tblGem[[#This Row],[Plaats]],tblGemProv[Gemeentenaam],0))</f>
        <v>Klein</v>
      </c>
      <c r="H3755" s="59" t="str">
        <f>INDEX(tblGemProv[Provincie],MATCH(tblGem[[#This Row],[Plaats]],tblGemProv[Gemeentenaam],0))</f>
        <v>Zeeland</v>
      </c>
      <c r="I3755" s="68">
        <f>INDEX(tblGemProv[InwonerAantal],MATCH(tblGem[[#This Row],[Plaats]],tblGemProv[Gemeentenaam],0))</f>
        <v>48303</v>
      </c>
      <c r="J3755" s="107">
        <f>tblGem[[#This Row],[Aantal]]/INDEX($N$5:$N$16,MATCH(tblGem[[#This Row],[Prov]],$M$5:$M$16,0))*100000</f>
        <v>3.4004352557127313</v>
      </c>
      <c r="K3755" s="69">
        <f>tblGem[[#This Row],[Aantal]]/tblGem[[#This Row],[Inwoners]]*100000</f>
        <v>26.913442229261122</v>
      </c>
    </row>
    <row r="3756" spans="2:11" x14ac:dyDescent="0.3">
      <c r="B3756" s="63">
        <v>43919</v>
      </c>
      <c r="C3756" s="66" t="s">
        <v>194</v>
      </c>
      <c r="D3756" s="65">
        <v>20.7</v>
      </c>
      <c r="E3756" s="66">
        <v>4</v>
      </c>
      <c r="F3756" s="79">
        <f>tblGem[[#This Row],[Aantal]]-SUMIFS(tblGem[Aantal],tblGem[Datum],tblGem[[#This Row],[Datum]]-1,tblGem[Plaats],tblGem[[#This Row],[Plaats]])</f>
        <v>0</v>
      </c>
      <c r="G3756" s="59" t="str">
        <f>INDEX(tblGemProv[Grootte],MATCH(tblGem[[#This Row],[Plaats]],tblGemProv[Gemeentenaam],0))</f>
        <v>Klein</v>
      </c>
      <c r="H3756" s="59" t="str">
        <f>INDEX(tblGemProv[Provincie],MATCH(tblGem[[#This Row],[Plaats]],tblGemProv[Gemeentenaam],0))</f>
        <v>Zuid-Holland</v>
      </c>
      <c r="I3756" s="68">
        <f>INDEX(tblGemProv[InwonerAantal],MATCH(tblGem[[#This Row],[Plaats]],tblGemProv[Gemeentenaam],0))</f>
        <v>19338</v>
      </c>
      <c r="J3756" s="107">
        <f>tblGem[[#This Row],[Aantal]]/INDEX($N$5:$N$16,MATCH(tblGem[[#This Row],[Prov]],$M$5:$M$16,0))*100000</f>
        <v>0.10970896953107644</v>
      </c>
      <c r="K3756" s="69">
        <f>tblGem[[#This Row],[Aantal]]/tblGem[[#This Row],[Inwoners]]*100000</f>
        <v>20.684662322887579</v>
      </c>
    </row>
    <row r="3757" spans="2:11" x14ac:dyDescent="0.3">
      <c r="B3757" s="63">
        <v>43919</v>
      </c>
      <c r="C3757" s="66" t="s">
        <v>195</v>
      </c>
      <c r="D3757" s="65">
        <v>15.1</v>
      </c>
      <c r="E3757" s="66">
        <v>5</v>
      </c>
      <c r="F3757" s="79">
        <f>tblGem[[#This Row],[Aantal]]-SUMIFS(tblGem[Aantal],tblGem[Datum],tblGem[[#This Row],[Datum]]-1,tblGem[Plaats],tblGem[[#This Row],[Plaats]])</f>
        <v>1</v>
      </c>
      <c r="G3757" s="59" t="str">
        <f>INDEX(tblGemProv[Grootte],MATCH(tblGem[[#This Row],[Plaats]],tblGemProv[Gemeentenaam],0))</f>
        <v>Klein</v>
      </c>
      <c r="H3757" s="59" t="str">
        <f>INDEX(tblGemProv[Provincie],MATCH(tblGem[[#This Row],[Plaats]],tblGemProv[Gemeentenaam],0))</f>
        <v>Drenthe</v>
      </c>
      <c r="I3757" s="68">
        <f>INDEX(tblGemProv[InwonerAantal],MATCH(tblGem[[#This Row],[Plaats]],tblGemProv[Gemeentenaam],0))</f>
        <v>33172</v>
      </c>
      <c r="J3757" s="107">
        <f>tblGem[[#This Row],[Aantal]]/INDEX($N$5:$N$16,MATCH(tblGem[[#This Row],[Prov]],$M$5:$M$16,0))*100000</f>
        <v>1.016053647632595</v>
      </c>
      <c r="K3757" s="69">
        <f>tblGem[[#This Row],[Aantal]]/tblGem[[#This Row],[Inwoners]]*100000</f>
        <v>15.072953092969975</v>
      </c>
    </row>
    <row r="3758" spans="2:11" x14ac:dyDescent="0.3">
      <c r="B3758" s="63">
        <v>43919</v>
      </c>
      <c r="C3758" s="66" t="s">
        <v>196</v>
      </c>
      <c r="D3758" s="65">
        <v>9.9</v>
      </c>
      <c r="E3758" s="66">
        <v>6</v>
      </c>
      <c r="F3758" s="79">
        <f>tblGem[[#This Row],[Aantal]]-SUMIFS(tblGem[Aantal],tblGem[Datum],tblGem[[#This Row],[Datum]]-1,tblGem[Plaats],tblGem[[#This Row],[Plaats]])</f>
        <v>0</v>
      </c>
      <c r="G3758" s="59" t="str">
        <f>INDEX(tblGemProv[Grootte],MATCH(tblGem[[#This Row],[Plaats]],tblGemProv[Gemeentenaam],0))</f>
        <v>Middelgroot</v>
      </c>
      <c r="H3758" s="59" t="str">
        <f>INDEX(tblGemProv[Provincie],MATCH(tblGem[[#This Row],[Plaats]],tblGemProv[Gemeentenaam],0))</f>
        <v>Groningen</v>
      </c>
      <c r="I3758" s="68">
        <f>INDEX(tblGemProv[InwonerAantal],MATCH(tblGem[[#This Row],[Plaats]],tblGemProv[Gemeentenaam],0))</f>
        <v>60951</v>
      </c>
      <c r="J3758" s="107">
        <f>tblGem[[#This Row],[Aantal]]/INDEX($N$5:$N$16,MATCH(tblGem[[#This Row],[Prov]],$M$5:$M$16,0))*100000</f>
        <v>1.0292601506493775</v>
      </c>
      <c r="K3758" s="69">
        <f>tblGem[[#This Row],[Aantal]]/tblGem[[#This Row],[Inwoners]]*100000</f>
        <v>9.8439730275139041</v>
      </c>
    </row>
    <row r="3759" spans="2:11" x14ac:dyDescent="0.3">
      <c r="B3759" s="63">
        <v>43919</v>
      </c>
      <c r="C3759" s="66" t="s">
        <v>197</v>
      </c>
      <c r="D3759" s="65">
        <v>100.5</v>
      </c>
      <c r="E3759" s="66">
        <v>11</v>
      </c>
      <c r="F3759" s="79">
        <f>tblGem[[#This Row],[Aantal]]-SUMIFS(tblGem[Aantal],tblGem[Datum],tblGem[[#This Row],[Datum]]-1,tblGem[Plaats],tblGem[[#This Row],[Plaats]])</f>
        <v>2</v>
      </c>
      <c r="G3759" s="59" t="str">
        <f>INDEX(tblGemProv[Grootte],MATCH(tblGem[[#This Row],[Plaats]],tblGemProv[Gemeentenaam],0))</f>
        <v>Klein</v>
      </c>
      <c r="H3759" s="59" t="str">
        <f>INDEX(tblGemProv[Provincie],MATCH(tblGem[[#This Row],[Plaats]],tblGemProv[Gemeentenaam],0))</f>
        <v>Noord-Brabant</v>
      </c>
      <c r="I3759" s="68">
        <f>INDEX(tblGemProv[InwonerAantal],MATCH(tblGem[[#This Row],[Plaats]],tblGemProv[Gemeentenaam],0))</f>
        <v>10831</v>
      </c>
      <c r="J3759" s="107">
        <f>tblGem[[#This Row],[Aantal]]/INDEX($N$5:$N$16,MATCH(tblGem[[#This Row],[Prov]],$M$5:$M$16,0))*100000</f>
        <v>0.43507736070998299</v>
      </c>
      <c r="K3759" s="69">
        <f>tblGem[[#This Row],[Aantal]]/tblGem[[#This Row],[Inwoners]]*100000</f>
        <v>101.56033607238483</v>
      </c>
    </row>
    <row r="3760" spans="2:11" x14ac:dyDescent="0.3">
      <c r="B3760" s="63">
        <v>43919</v>
      </c>
      <c r="C3760" s="66" t="s">
        <v>198</v>
      </c>
      <c r="D3760" s="65">
        <v>26.9</v>
      </c>
      <c r="E3760" s="66">
        <v>10</v>
      </c>
      <c r="F3760" s="79">
        <f>tblGem[[#This Row],[Aantal]]-SUMIFS(tblGem[Aantal],tblGem[Datum],tblGem[[#This Row],[Datum]]-1,tblGem[Plaats],tblGem[[#This Row],[Plaats]])</f>
        <v>0</v>
      </c>
      <c r="G3760" s="59" t="str">
        <f>INDEX(tblGemProv[Grootte],MATCH(tblGem[[#This Row],[Plaats]],tblGemProv[Gemeentenaam],0))</f>
        <v>Klein</v>
      </c>
      <c r="H3760" s="59" t="str">
        <f>INDEX(tblGemProv[Provincie],MATCH(tblGem[[#This Row],[Plaats]],tblGemProv[Gemeentenaam],0))</f>
        <v>Noord-Brabant</v>
      </c>
      <c r="I3760" s="68">
        <f>INDEX(tblGemProv[InwonerAantal],MATCH(tblGem[[#This Row],[Plaats]],tblGemProv[Gemeentenaam],0))</f>
        <v>36967</v>
      </c>
      <c r="J3760" s="107">
        <f>tblGem[[#This Row],[Aantal]]/INDEX($N$5:$N$16,MATCH(tblGem[[#This Row],[Prov]],$M$5:$M$16,0))*100000</f>
        <v>0.3955248733727118</v>
      </c>
      <c r="K3760" s="69">
        <f>tblGem[[#This Row],[Aantal]]/tblGem[[#This Row],[Inwoners]]*100000</f>
        <v>27.051153731706655</v>
      </c>
    </row>
    <row r="3761" spans="2:11" x14ac:dyDescent="0.3">
      <c r="B3761" s="63">
        <v>43919</v>
      </c>
      <c r="C3761" s="66" t="s">
        <v>199</v>
      </c>
      <c r="D3761" s="65">
        <v>43.2</v>
      </c>
      <c r="E3761" s="66">
        <v>19</v>
      </c>
      <c r="F3761" s="79">
        <f>tblGem[[#This Row],[Aantal]]-SUMIFS(tblGem[Aantal],tblGem[Datum],tblGem[[#This Row],[Datum]]-1,tblGem[Plaats],tblGem[[#This Row],[Plaats]])</f>
        <v>1</v>
      </c>
      <c r="G3761" s="59" t="str">
        <f>INDEX(tblGemProv[Grootte],MATCH(tblGem[[#This Row],[Plaats]],tblGemProv[Gemeentenaam],0))</f>
        <v>Klein</v>
      </c>
      <c r="H3761" s="59" t="str">
        <f>INDEX(tblGemProv[Provincie],MATCH(tblGem[[#This Row],[Plaats]],tblGemProv[Gemeentenaam],0))</f>
        <v>Zuid-Holland</v>
      </c>
      <c r="I3761" s="68">
        <f>INDEX(tblGemProv[InwonerAantal],MATCH(tblGem[[#This Row],[Plaats]],tblGemProv[Gemeentenaam],0))</f>
        <v>43846</v>
      </c>
      <c r="J3761" s="107">
        <f>tblGem[[#This Row],[Aantal]]/INDEX($N$5:$N$16,MATCH(tblGem[[#This Row],[Prov]],$M$5:$M$16,0))*100000</f>
        <v>0.52111760527261308</v>
      </c>
      <c r="K3761" s="69">
        <f>tblGem[[#This Row],[Aantal]]/tblGem[[#This Row],[Inwoners]]*100000</f>
        <v>43.333485380650458</v>
      </c>
    </row>
    <row r="3762" spans="2:11" x14ac:dyDescent="0.3">
      <c r="B3762" s="63">
        <v>43919</v>
      </c>
      <c r="C3762" s="66" t="s">
        <v>200</v>
      </c>
      <c r="D3762" s="65">
        <v>27.8</v>
      </c>
      <c r="E3762" s="66">
        <v>10</v>
      </c>
      <c r="F3762" s="79">
        <f>tblGem[[#This Row],[Aantal]]-SUMIFS(tblGem[Aantal],tblGem[Datum],tblGem[[#This Row],[Datum]]-1,tblGem[Plaats],tblGem[[#This Row],[Plaats]])</f>
        <v>4</v>
      </c>
      <c r="G3762" s="59" t="str">
        <f>INDEX(tblGemProv[Grootte],MATCH(tblGem[[#This Row],[Plaats]],tblGemProv[Gemeentenaam],0))</f>
        <v>Klein</v>
      </c>
      <c r="H3762" s="59" t="str">
        <f>INDEX(tblGemProv[Provincie],MATCH(tblGem[[#This Row],[Plaats]],tblGemProv[Gemeentenaam],0))</f>
        <v>Gelderland</v>
      </c>
      <c r="I3762" s="68">
        <f>INDEX(tblGemProv[InwonerAantal],MATCH(tblGem[[#This Row],[Plaats]],tblGemProv[Gemeentenaam],0))</f>
        <v>35627</v>
      </c>
      <c r="J3762" s="107">
        <f>tblGem[[#This Row],[Aantal]]/INDEX($N$5:$N$16,MATCH(tblGem[[#This Row],[Prov]],$M$5:$M$16,0))*100000</f>
        <v>0.48541262257275486</v>
      </c>
      <c r="K3762" s="69">
        <f>tblGem[[#This Row],[Aantal]]/tblGem[[#This Row],[Inwoners]]*100000</f>
        <v>28.068599657563087</v>
      </c>
    </row>
    <row r="3763" spans="2:11" x14ac:dyDescent="0.3">
      <c r="B3763" s="63">
        <v>43919</v>
      </c>
      <c r="C3763" s="66" t="s">
        <v>201</v>
      </c>
      <c r="D3763" s="65">
        <v>100.6</v>
      </c>
      <c r="E3763" s="66">
        <v>14</v>
      </c>
      <c r="F3763" s="79">
        <f>tblGem[[#This Row],[Aantal]]-SUMIFS(tblGem[Aantal],tblGem[Datum],tblGem[[#This Row],[Datum]]-1,tblGem[Plaats],tblGem[[#This Row],[Plaats]])</f>
        <v>2</v>
      </c>
      <c r="G3763" s="59" t="str">
        <f>INDEX(tblGemProv[Grootte],MATCH(tblGem[[#This Row],[Plaats]],tblGemProv[Gemeentenaam],0))</f>
        <v>Klein</v>
      </c>
      <c r="H3763" s="59" t="str">
        <f>INDEX(tblGemProv[Provincie],MATCH(tblGem[[#This Row],[Plaats]],tblGemProv[Gemeentenaam],0))</f>
        <v>Utrecht</v>
      </c>
      <c r="I3763" s="68">
        <f>INDEX(tblGemProv[InwonerAantal],MATCH(tblGem[[#This Row],[Plaats]],tblGemProv[Gemeentenaam],0))</f>
        <v>13879</v>
      </c>
      <c r="J3763" s="107">
        <f>tblGem[[#This Row],[Aantal]]/INDEX($N$5:$N$16,MATCH(tblGem[[#This Row],[Prov]],$M$5:$M$16,0))*100000</f>
        <v>1.0522217662594568</v>
      </c>
      <c r="K3763" s="69">
        <f>tblGem[[#This Row],[Aantal]]/tblGem[[#This Row],[Inwoners]]*100000</f>
        <v>100.8718207363643</v>
      </c>
    </row>
    <row r="3764" spans="2:11" x14ac:dyDescent="0.3">
      <c r="B3764" s="63">
        <v>43919</v>
      </c>
      <c r="C3764" s="66" t="s">
        <v>202</v>
      </c>
      <c r="D3764" s="65">
        <v>101.9</v>
      </c>
      <c r="E3764" s="66">
        <v>8</v>
      </c>
      <c r="F3764" s="79">
        <f>tblGem[[#This Row],[Aantal]]-SUMIFS(tblGem[Aantal],tblGem[Datum],tblGem[[#This Row],[Datum]]-1,tblGem[Plaats],tblGem[[#This Row],[Plaats]])</f>
        <v>0</v>
      </c>
      <c r="G3764" s="59" t="str">
        <f>INDEX(tblGemProv[Grootte],MATCH(tblGem[[#This Row],[Plaats]],tblGemProv[Gemeentenaam],0))</f>
        <v>Klein</v>
      </c>
      <c r="H3764" s="59" t="str">
        <f>INDEX(tblGemProv[Provincie],MATCH(tblGem[[#This Row],[Plaats]],tblGemProv[Gemeentenaam],0))</f>
        <v>Limburg</v>
      </c>
      <c r="I3764" s="68">
        <f>INDEX(tblGemProv[InwonerAantal],MATCH(tblGem[[#This Row],[Plaats]],tblGemProv[Gemeentenaam],0))</f>
        <v>7768</v>
      </c>
      <c r="J3764" s="107">
        <f>tblGem[[#This Row],[Aantal]]/INDEX($N$5:$N$16,MATCH(tblGem[[#This Row],[Prov]],$M$5:$M$16,0))*100000</f>
        <v>0.71607718595987457</v>
      </c>
      <c r="K3764" s="69">
        <f>tblGem[[#This Row],[Aantal]]/tblGem[[#This Row],[Inwoners]]*100000</f>
        <v>102.98661174047373</v>
      </c>
    </row>
    <row r="3765" spans="2:11" x14ac:dyDescent="0.3">
      <c r="B3765" s="63">
        <v>43919</v>
      </c>
      <c r="C3765" s="66" t="s">
        <v>203</v>
      </c>
      <c r="D3765" s="65">
        <v>127.4</v>
      </c>
      <c r="E3765" s="66">
        <v>31</v>
      </c>
      <c r="F3765" s="79">
        <f>tblGem[[#This Row],[Aantal]]-SUMIFS(tblGem[Aantal],tblGem[Datum],tblGem[[#This Row],[Datum]]-1,tblGem[Plaats],tblGem[[#This Row],[Plaats]])</f>
        <v>11</v>
      </c>
      <c r="G3765" s="59" t="str">
        <f>INDEX(tblGemProv[Grootte],MATCH(tblGem[[#This Row],[Plaats]],tblGemProv[Gemeentenaam],0))</f>
        <v>Klein</v>
      </c>
      <c r="H3765" s="59" t="str">
        <f>INDEX(tblGemProv[Provincie],MATCH(tblGem[[#This Row],[Plaats]],tblGemProv[Gemeentenaam],0))</f>
        <v>Gelderland</v>
      </c>
      <c r="I3765" s="68">
        <f>INDEX(tblGemProv[InwonerAantal],MATCH(tblGem[[#This Row],[Plaats]],tblGemProv[Gemeentenaam],0))</f>
        <v>23615</v>
      </c>
      <c r="J3765" s="107">
        <f>tblGem[[#This Row],[Aantal]]/INDEX($N$5:$N$16,MATCH(tblGem[[#This Row],[Prov]],$M$5:$M$16,0))*100000</f>
        <v>1.5047791299755402</v>
      </c>
      <c r="K3765" s="69">
        <f>tblGem[[#This Row],[Aantal]]/tblGem[[#This Row],[Inwoners]]*100000</f>
        <v>131.27249629472794</v>
      </c>
    </row>
    <row r="3766" spans="2:11" x14ac:dyDescent="0.3">
      <c r="B3766" s="63">
        <v>43919</v>
      </c>
      <c r="C3766" s="66" t="s">
        <v>204</v>
      </c>
      <c r="D3766" s="65">
        <v>158.6</v>
      </c>
      <c r="E3766" s="66">
        <v>27</v>
      </c>
      <c r="F3766" s="79">
        <f>tblGem[[#This Row],[Aantal]]-SUMIFS(tblGem[Aantal],tblGem[Datum],tblGem[[#This Row],[Datum]]-1,tblGem[Plaats],tblGem[[#This Row],[Plaats]])</f>
        <v>3</v>
      </c>
      <c r="G3766" s="59" t="str">
        <f>INDEX(tblGemProv[Grootte],MATCH(tblGem[[#This Row],[Plaats]],tblGemProv[Gemeentenaam],0))</f>
        <v>Klein</v>
      </c>
      <c r="H3766" s="59" t="str">
        <f>INDEX(tblGemProv[Provincie],MATCH(tblGem[[#This Row],[Plaats]],tblGemProv[Gemeentenaam],0))</f>
        <v>Limburg</v>
      </c>
      <c r="I3766" s="68">
        <f>INDEX(tblGemProv[InwonerAantal],MATCH(tblGem[[#This Row],[Plaats]],tblGemProv[Gemeentenaam],0))</f>
        <v>17038</v>
      </c>
      <c r="J3766" s="107">
        <f>tblGem[[#This Row],[Aantal]]/INDEX($N$5:$N$16,MATCH(tblGem[[#This Row],[Prov]],$M$5:$M$16,0))*100000</f>
        <v>2.4167605026145766</v>
      </c>
      <c r="K3766" s="69">
        <f>tblGem[[#This Row],[Aantal]]/tblGem[[#This Row],[Inwoners]]*100000</f>
        <v>158.4693039089095</v>
      </c>
    </row>
    <row r="3767" spans="2:11" x14ac:dyDescent="0.3">
      <c r="B3767" s="63">
        <v>43919</v>
      </c>
      <c r="C3767" s="66" t="s">
        <v>205</v>
      </c>
      <c r="D3767" s="65">
        <v>47.3</v>
      </c>
      <c r="E3767" s="66">
        <v>30</v>
      </c>
      <c r="F3767" s="79">
        <f>tblGem[[#This Row],[Aantal]]-SUMIFS(tblGem[Aantal],tblGem[Datum],tblGem[[#This Row],[Datum]]-1,tblGem[Plaats],tblGem[[#This Row],[Plaats]])</f>
        <v>5</v>
      </c>
      <c r="G3767" s="59" t="str">
        <f>INDEX(tblGemProv[Grootte],MATCH(tblGem[[#This Row],[Plaats]],tblGemProv[Gemeentenaam],0))</f>
        <v>Middelgroot</v>
      </c>
      <c r="H3767" s="59" t="str">
        <f>INDEX(tblGemProv[Provincie],MATCH(tblGem[[#This Row],[Plaats]],tblGemProv[Gemeentenaam],0))</f>
        <v>Utrecht</v>
      </c>
      <c r="I3767" s="68">
        <f>INDEX(tblGemProv[InwonerAantal],MATCH(tblGem[[#This Row],[Plaats]],tblGemProv[Gemeentenaam],0))</f>
        <v>62426</v>
      </c>
      <c r="J3767" s="107">
        <f>tblGem[[#This Row],[Aantal]]/INDEX($N$5:$N$16,MATCH(tblGem[[#This Row],[Prov]],$M$5:$M$16,0))*100000</f>
        <v>2.2547609276988361</v>
      </c>
      <c r="K3767" s="69">
        <f>tblGem[[#This Row],[Aantal]]/tblGem[[#This Row],[Inwoners]]*100000</f>
        <v>48.056899368852719</v>
      </c>
    </row>
    <row r="3768" spans="2:11" x14ac:dyDescent="0.3">
      <c r="B3768" s="63">
        <v>43919</v>
      </c>
      <c r="C3768" s="66" t="s">
        <v>206</v>
      </c>
      <c r="D3768" s="65">
        <v>34.700000000000003</v>
      </c>
      <c r="E3768" s="66">
        <v>10</v>
      </c>
      <c r="F3768" s="79">
        <f>tblGem[[#This Row],[Aantal]]-SUMIFS(tblGem[Aantal],tblGem[Datum],tblGem[[#This Row],[Datum]]-1,tblGem[Plaats],tblGem[[#This Row],[Plaats]])</f>
        <v>2</v>
      </c>
      <c r="G3768" s="59" t="str">
        <f>INDEX(tblGemProv[Grootte],MATCH(tblGem[[#This Row],[Plaats]],tblGemProv[Gemeentenaam],0))</f>
        <v>Klein</v>
      </c>
      <c r="H3768" s="59" t="str">
        <f>INDEX(tblGemProv[Provincie],MATCH(tblGem[[#This Row],[Plaats]],tblGemProv[Gemeentenaam],0))</f>
        <v>Zuid-Holland</v>
      </c>
      <c r="I3768" s="68">
        <f>INDEX(tblGemProv[InwonerAantal],MATCH(tblGem[[#This Row],[Plaats]],tblGemProv[Gemeentenaam],0))</f>
        <v>28269</v>
      </c>
      <c r="J3768" s="107">
        <f>tblGem[[#This Row],[Aantal]]/INDEX($N$5:$N$16,MATCH(tblGem[[#This Row],[Prov]],$M$5:$M$16,0))*100000</f>
        <v>0.27427242382769107</v>
      </c>
      <c r="K3768" s="69">
        <f>tblGem[[#This Row],[Aantal]]/tblGem[[#This Row],[Inwoners]]*100000</f>
        <v>35.374438430789908</v>
      </c>
    </row>
    <row r="3769" spans="2:11" x14ac:dyDescent="0.3">
      <c r="B3769" s="63">
        <v>43919</v>
      </c>
      <c r="C3769" s="66" t="s">
        <v>207</v>
      </c>
      <c r="D3769" s="65">
        <v>41.7</v>
      </c>
      <c r="E3769" s="66">
        <v>18</v>
      </c>
      <c r="F3769" s="79">
        <f>tblGem[[#This Row],[Aantal]]-SUMIFS(tblGem[Aantal],tblGem[Datum],tblGem[[#This Row],[Datum]]-1,tblGem[Plaats],tblGem[[#This Row],[Plaats]])</f>
        <v>0</v>
      </c>
      <c r="G3769" s="59" t="str">
        <f>INDEX(tblGemProv[Grootte],MATCH(tblGem[[#This Row],[Plaats]],tblGemProv[Gemeentenaam],0))</f>
        <v>Klein</v>
      </c>
      <c r="H3769" s="59" t="str">
        <f>INDEX(tblGemProv[Provincie],MATCH(tblGem[[#This Row],[Plaats]],tblGemProv[Gemeentenaam],0))</f>
        <v>Gelderland</v>
      </c>
      <c r="I3769" s="68">
        <f>INDEX(tblGemProv[InwonerAantal],MATCH(tblGem[[#This Row],[Plaats]],tblGemProv[Gemeentenaam],0))</f>
        <v>42307</v>
      </c>
      <c r="J3769" s="107">
        <f>tblGem[[#This Row],[Aantal]]/INDEX($N$5:$N$16,MATCH(tblGem[[#This Row],[Prov]],$M$5:$M$16,0))*100000</f>
        <v>0.87374272063095881</v>
      </c>
      <c r="K3769" s="69">
        <f>tblGem[[#This Row],[Aantal]]/tblGem[[#This Row],[Inwoners]]*100000</f>
        <v>42.546150755194176</v>
      </c>
    </row>
    <row r="3770" spans="2:11" x14ac:dyDescent="0.3">
      <c r="B3770" s="63">
        <v>43919</v>
      </c>
      <c r="C3770" s="66" t="s">
        <v>208</v>
      </c>
      <c r="D3770" s="65">
        <v>100.2</v>
      </c>
      <c r="E3770" s="66">
        <v>178</v>
      </c>
      <c r="F3770" s="79">
        <f>tblGem[[#This Row],[Aantal]]-SUMIFS(tblGem[Aantal],tblGem[Datum],tblGem[[#This Row],[Datum]]-1,tblGem[Plaats],tblGem[[#This Row],[Plaats]])</f>
        <v>29</v>
      </c>
      <c r="G3770" s="59" t="str">
        <f>INDEX(tblGemProv[Grootte],MATCH(tblGem[[#This Row],[Plaats]],tblGemProv[Gemeentenaam],0))</f>
        <v>Groot</v>
      </c>
      <c r="H3770" s="59" t="str">
        <f>INDEX(tblGemProv[Provincie],MATCH(tblGem[[#This Row],[Plaats]],tblGemProv[Gemeentenaam],0))</f>
        <v>Gelderland</v>
      </c>
      <c r="I3770" s="68">
        <f>INDEX(tblGemProv[InwonerAantal],MATCH(tblGem[[#This Row],[Plaats]],tblGemProv[Gemeentenaam],0))</f>
        <v>175948</v>
      </c>
      <c r="J3770" s="107">
        <f>tblGem[[#This Row],[Aantal]]/INDEX($N$5:$N$16,MATCH(tblGem[[#This Row],[Prov]],$M$5:$M$16,0))*100000</f>
        <v>8.6403446817950353</v>
      </c>
      <c r="K3770" s="69">
        <f>tblGem[[#This Row],[Aantal]]/tblGem[[#This Row],[Inwoners]]*100000</f>
        <v>101.16625366585583</v>
      </c>
    </row>
    <row r="3771" spans="2:11" x14ac:dyDescent="0.3">
      <c r="B3771" s="63">
        <v>43919</v>
      </c>
      <c r="C3771" s="66" t="s">
        <v>209</v>
      </c>
      <c r="D3771" s="65">
        <v>44.6</v>
      </c>
      <c r="E3771" s="66">
        <v>38</v>
      </c>
      <c r="F3771" s="79">
        <f>tblGem[[#This Row],[Aantal]]-SUMIFS(tblGem[Aantal],tblGem[Datum],tblGem[[#This Row],[Datum]]-1,tblGem[Plaats],tblGem[[#This Row],[Plaats]])</f>
        <v>1</v>
      </c>
      <c r="G3771" s="59" t="str">
        <f>INDEX(tblGemProv[Grootte],MATCH(tblGem[[#This Row],[Plaats]],tblGemProv[Gemeentenaam],0))</f>
        <v>Middelgroot</v>
      </c>
      <c r="H3771" s="59" t="str">
        <f>INDEX(tblGemProv[Provincie],MATCH(tblGem[[#This Row],[Plaats]],tblGemProv[Gemeentenaam],0))</f>
        <v>Zuid-Holland</v>
      </c>
      <c r="I3771" s="68">
        <f>INDEX(tblGemProv[InwonerAantal],MATCH(tblGem[[#This Row],[Plaats]],tblGemProv[Gemeentenaam],0))</f>
        <v>84588</v>
      </c>
      <c r="J3771" s="107">
        <f>tblGem[[#This Row],[Aantal]]/INDEX($N$5:$N$16,MATCH(tblGem[[#This Row],[Prov]],$M$5:$M$16,0))*100000</f>
        <v>1.0422352105452262</v>
      </c>
      <c r="K3771" s="69">
        <f>tblGem[[#This Row],[Aantal]]/tblGem[[#This Row],[Inwoners]]*100000</f>
        <v>44.923629829290206</v>
      </c>
    </row>
    <row r="3772" spans="2:11" x14ac:dyDescent="0.3">
      <c r="B3772" s="63">
        <v>43919</v>
      </c>
      <c r="C3772" s="66" t="s">
        <v>210</v>
      </c>
      <c r="D3772" s="65">
        <v>13.3</v>
      </c>
      <c r="E3772" s="66">
        <v>6</v>
      </c>
      <c r="F3772" s="79">
        <f>tblGem[[#This Row],[Aantal]]-SUMIFS(tblGem[Aantal],tblGem[Datum],tblGem[[#This Row],[Datum]]-1,tblGem[Plaats],tblGem[[#This Row],[Plaats]])</f>
        <v>2</v>
      </c>
      <c r="G3772" s="59" t="str">
        <f>INDEX(tblGemProv[Grootte],MATCH(tblGem[[#This Row],[Plaats]],tblGemProv[Gemeentenaam],0))</f>
        <v>Klein</v>
      </c>
      <c r="H3772" s="59" t="str">
        <f>INDEX(tblGemProv[Provincie],MATCH(tblGem[[#This Row],[Plaats]],tblGemProv[Gemeentenaam],0))</f>
        <v>Friesland</v>
      </c>
      <c r="I3772" s="68">
        <f>INDEX(tblGemProv[InwonerAantal],MATCH(tblGem[[#This Row],[Plaats]],tblGemProv[Gemeentenaam],0))</f>
        <v>45287</v>
      </c>
      <c r="J3772" s="107">
        <f>tblGem[[#This Row],[Aantal]]/INDEX($N$5:$N$16,MATCH(tblGem[[#This Row],[Prov]],$M$5:$M$16,0))*100000</f>
        <v>0.92697306216281361</v>
      </c>
      <c r="K3772" s="69">
        <f>tblGem[[#This Row],[Aantal]]/tblGem[[#This Row],[Inwoners]]*100000</f>
        <v>13.248835206571423</v>
      </c>
    </row>
    <row r="3773" spans="2:11" x14ac:dyDescent="0.3">
      <c r="B3773" s="63">
        <v>43919</v>
      </c>
      <c r="C3773" s="66" t="s">
        <v>211</v>
      </c>
      <c r="D3773" s="65">
        <v>27</v>
      </c>
      <c r="E3773" s="66">
        <v>2</v>
      </c>
      <c r="F3773" s="79">
        <f>tblGem[[#This Row],[Aantal]]-SUMIFS(tblGem[Aantal],tblGem[Datum],tblGem[[#This Row],[Datum]]-1,tblGem[Plaats],tblGem[[#This Row],[Plaats]])</f>
        <v>0</v>
      </c>
      <c r="G3773" s="59" t="str">
        <f>INDEX(tblGemProv[Grootte],MATCH(tblGem[[#This Row],[Plaats]],tblGemProv[Gemeentenaam],0))</f>
        <v>Klein</v>
      </c>
      <c r="H3773" s="59" t="str">
        <f>INDEX(tblGemProv[Provincie],MATCH(tblGem[[#This Row],[Plaats]],tblGemProv[Gemeentenaam],0))</f>
        <v>Zeeland</v>
      </c>
      <c r="I3773" s="68">
        <f>INDEX(tblGemProv[InwonerAantal],MATCH(tblGem[[#This Row],[Plaats]],tblGemProv[Gemeentenaam],0))</f>
        <v>7314</v>
      </c>
      <c r="J3773" s="107">
        <f>tblGem[[#This Row],[Aantal]]/INDEX($N$5:$N$16,MATCH(tblGem[[#This Row],[Prov]],$M$5:$M$16,0))*100000</f>
        <v>0.52314388549426627</v>
      </c>
      <c r="K3773" s="69">
        <f>tblGem[[#This Row],[Aantal]]/tblGem[[#This Row],[Inwoners]]*100000</f>
        <v>27.344818156959256</v>
      </c>
    </row>
    <row r="3774" spans="2:11" x14ac:dyDescent="0.3">
      <c r="B3774" s="63">
        <v>43919</v>
      </c>
      <c r="C3774" s="66" t="s">
        <v>212</v>
      </c>
      <c r="D3774" s="65">
        <v>16</v>
      </c>
      <c r="E3774" s="66">
        <v>5</v>
      </c>
      <c r="F3774" s="79">
        <f>tblGem[[#This Row],[Aantal]]-SUMIFS(tblGem[Aantal],tblGem[Datum],tblGem[[#This Row],[Datum]]-1,tblGem[Plaats],tblGem[[#This Row],[Plaats]])</f>
        <v>2</v>
      </c>
      <c r="G3774" s="59" t="str">
        <f>INDEX(tblGemProv[Grootte],MATCH(tblGem[[#This Row],[Plaats]],tblGemProv[Gemeentenaam],0))</f>
        <v>Klein</v>
      </c>
      <c r="H3774" s="59" t="str">
        <f>INDEX(tblGemProv[Provincie],MATCH(tblGem[[#This Row],[Plaats]],tblGemProv[Gemeentenaam],0))</f>
        <v>Drenthe</v>
      </c>
      <c r="I3774" s="68">
        <f>INDEX(tblGemProv[InwonerAantal],MATCH(tblGem[[#This Row],[Plaats]],tblGemProv[Gemeentenaam],0))</f>
        <v>32370</v>
      </c>
      <c r="J3774" s="107">
        <f>tblGem[[#This Row],[Aantal]]/INDEX($N$5:$N$16,MATCH(tblGem[[#This Row],[Prov]],$M$5:$M$16,0))*100000</f>
        <v>1.016053647632595</v>
      </c>
      <c r="K3774" s="69">
        <f>tblGem[[#This Row],[Aantal]]/tblGem[[#This Row],[Inwoners]]*100000</f>
        <v>15.446400988569664</v>
      </c>
    </row>
    <row r="3775" spans="2:11" x14ac:dyDescent="0.3">
      <c r="B3775" s="63">
        <v>43919</v>
      </c>
      <c r="C3775" s="66" t="s">
        <v>213</v>
      </c>
      <c r="D3775" s="65">
        <v>23.3</v>
      </c>
      <c r="E3775" s="66">
        <v>11</v>
      </c>
      <c r="F3775" s="79">
        <f>tblGem[[#This Row],[Aantal]]-SUMIFS(tblGem[Aantal],tblGem[Datum],tblGem[[#This Row],[Datum]]-1,tblGem[Plaats],tblGem[[#This Row],[Plaats]])</f>
        <v>1</v>
      </c>
      <c r="G3775" s="59" t="str">
        <f>INDEX(tblGemProv[Grootte],MATCH(tblGem[[#This Row],[Plaats]],tblGemProv[Gemeentenaam],0))</f>
        <v>Klein</v>
      </c>
      <c r="H3775" s="59" t="str">
        <f>INDEX(tblGemProv[Provincie],MATCH(tblGem[[#This Row],[Plaats]],tblGemProv[Gemeentenaam],0))</f>
        <v>Flevoland</v>
      </c>
      <c r="I3775" s="68">
        <f>INDEX(tblGemProv[InwonerAantal],MATCH(tblGem[[#This Row],[Plaats]],tblGemProv[Gemeentenaam],0))</f>
        <v>46625</v>
      </c>
      <c r="J3775" s="107">
        <f>tblGem[[#This Row],[Aantal]]/INDEX($N$5:$N$16,MATCH(tblGem[[#This Row],[Prov]],$M$5:$M$16,0))*100000</f>
        <v>2.6720431413510823</v>
      </c>
      <c r="K3775" s="69">
        <f>tblGem[[#This Row],[Aantal]]/tblGem[[#This Row],[Inwoners]]*100000</f>
        <v>23.592493297587133</v>
      </c>
    </row>
    <row r="3776" spans="2:11" x14ac:dyDescent="0.3">
      <c r="B3776" s="63">
        <v>43919</v>
      </c>
      <c r="C3776" s="66" t="s">
        <v>214</v>
      </c>
      <c r="D3776" s="65">
        <v>39.1</v>
      </c>
      <c r="E3776" s="66">
        <v>17</v>
      </c>
      <c r="F3776" s="79">
        <f>tblGem[[#This Row],[Aantal]]-SUMIFS(tblGem[Aantal],tblGem[Datum],tblGem[[#This Row],[Datum]]-1,tblGem[Plaats],tblGem[[#This Row],[Plaats]])</f>
        <v>2</v>
      </c>
      <c r="G3776" s="59" t="str">
        <f>INDEX(tblGemProv[Grootte],MATCH(tblGem[[#This Row],[Plaats]],tblGemProv[Gemeentenaam],0))</f>
        <v>Klein</v>
      </c>
      <c r="H3776" s="59" t="str">
        <f>INDEX(tblGemProv[Provincie],MATCH(tblGem[[#This Row],[Plaats]],tblGemProv[Gemeentenaam],0))</f>
        <v>Zuid-Holland</v>
      </c>
      <c r="I3776" s="68">
        <f>INDEX(tblGemProv[InwonerAantal],MATCH(tblGem[[#This Row],[Plaats]],tblGemProv[Gemeentenaam],0))</f>
        <v>42661</v>
      </c>
      <c r="J3776" s="107">
        <f>tblGem[[#This Row],[Aantal]]/INDEX($N$5:$N$16,MATCH(tblGem[[#This Row],[Prov]],$M$5:$M$16,0))*100000</f>
        <v>0.46626312050707491</v>
      </c>
      <c r="K3776" s="69">
        <f>tblGem[[#This Row],[Aantal]]/tblGem[[#This Row],[Inwoners]]*100000</f>
        <v>39.84904245095052</v>
      </c>
    </row>
    <row r="3777" spans="2:11" x14ac:dyDescent="0.3">
      <c r="B3777" s="63">
        <v>43919</v>
      </c>
      <c r="C3777" s="66" t="s">
        <v>215</v>
      </c>
      <c r="D3777" s="65">
        <v>59.9</v>
      </c>
      <c r="E3777" s="66">
        <v>14</v>
      </c>
      <c r="F3777" s="79">
        <f>tblGem[[#This Row],[Aantal]]-SUMIFS(tblGem[Aantal],tblGem[Datum],tblGem[[#This Row],[Datum]]-1,tblGem[Plaats],tblGem[[#This Row],[Plaats]])</f>
        <v>1</v>
      </c>
      <c r="G3777" s="59" t="str">
        <f>INDEX(tblGemProv[Grootte],MATCH(tblGem[[#This Row],[Plaats]],tblGemProv[Gemeentenaam],0))</f>
        <v>Klein</v>
      </c>
      <c r="H3777" s="59" t="str">
        <f>INDEX(tblGemProv[Provincie],MATCH(tblGem[[#This Row],[Plaats]],tblGemProv[Gemeentenaam],0))</f>
        <v>Noord-Brabant</v>
      </c>
      <c r="I3777" s="68">
        <f>INDEX(tblGemProv[InwonerAantal],MATCH(tblGem[[#This Row],[Plaats]],tblGemProv[Gemeentenaam],0))</f>
        <v>23019</v>
      </c>
      <c r="J3777" s="107">
        <f>tblGem[[#This Row],[Aantal]]/INDEX($N$5:$N$16,MATCH(tblGem[[#This Row],[Prov]],$M$5:$M$16,0))*100000</f>
        <v>0.55373482272179653</v>
      </c>
      <c r="K3777" s="69">
        <f>tblGem[[#This Row],[Aantal]]/tblGem[[#This Row],[Inwoners]]*100000</f>
        <v>60.819323167817885</v>
      </c>
    </row>
    <row r="3778" spans="2:11" x14ac:dyDescent="0.3">
      <c r="B3778" s="63">
        <v>43919</v>
      </c>
      <c r="C3778" s="66" t="s">
        <v>216</v>
      </c>
      <c r="D3778" s="65">
        <v>161.6</v>
      </c>
      <c r="E3778" s="66">
        <v>45</v>
      </c>
      <c r="F3778" s="79">
        <f>tblGem[[#This Row],[Aantal]]-SUMIFS(tblGem[Aantal],tblGem[Datum],tblGem[[#This Row],[Datum]]-1,tblGem[Plaats],tblGem[[#This Row],[Plaats]])</f>
        <v>2</v>
      </c>
      <c r="G3778" s="59" t="str">
        <f>INDEX(tblGemProv[Grootte],MATCH(tblGem[[#This Row],[Plaats]],tblGemProv[Gemeentenaam],0))</f>
        <v>Klein</v>
      </c>
      <c r="H3778" s="59" t="str">
        <f>INDEX(tblGemProv[Provincie],MATCH(tblGem[[#This Row],[Plaats]],tblGemProv[Gemeentenaam],0))</f>
        <v>Gelderland</v>
      </c>
      <c r="I3778" s="68">
        <f>INDEX(tblGemProv[InwonerAantal],MATCH(tblGem[[#This Row],[Plaats]],tblGemProv[Gemeentenaam],0))</f>
        <v>27114</v>
      </c>
      <c r="J3778" s="107">
        <f>tblGem[[#This Row],[Aantal]]/INDEX($N$5:$N$16,MATCH(tblGem[[#This Row],[Prov]],$M$5:$M$16,0))*100000</f>
        <v>2.1843568015773966</v>
      </c>
      <c r="K3778" s="69">
        <f>tblGem[[#This Row],[Aantal]]/tblGem[[#This Row],[Inwoners]]*100000</f>
        <v>165.96592166408499</v>
      </c>
    </row>
    <row r="3779" spans="2:11" x14ac:dyDescent="0.3">
      <c r="B3779" s="63">
        <v>43919</v>
      </c>
      <c r="C3779" s="66" t="s">
        <v>217</v>
      </c>
      <c r="D3779" s="65">
        <v>52.3</v>
      </c>
      <c r="E3779" s="66">
        <v>13</v>
      </c>
      <c r="F3779" s="79">
        <f>tblGem[[#This Row],[Aantal]]-SUMIFS(tblGem[Aantal],tblGem[Datum],tblGem[[#This Row],[Datum]]-1,tblGem[Plaats],tblGem[[#This Row],[Plaats]])</f>
        <v>0</v>
      </c>
      <c r="G3779" s="59" t="str">
        <f>INDEX(tblGemProv[Grootte],MATCH(tblGem[[#This Row],[Plaats]],tblGemProv[Gemeentenaam],0))</f>
        <v>Klein</v>
      </c>
      <c r="H3779" s="59" t="str">
        <f>INDEX(tblGemProv[Provincie],MATCH(tblGem[[#This Row],[Plaats]],tblGemProv[Gemeentenaam],0))</f>
        <v>Zuid-Holland</v>
      </c>
      <c r="I3779" s="68">
        <f>INDEX(tblGemProv[InwonerAantal],MATCH(tblGem[[#This Row],[Plaats]],tblGemProv[Gemeentenaam],0))</f>
        <v>23887</v>
      </c>
      <c r="J3779" s="107">
        <f>tblGem[[#This Row],[Aantal]]/INDEX($N$5:$N$16,MATCH(tblGem[[#This Row],[Prov]],$M$5:$M$16,0))*100000</f>
        <v>0.35655415097599841</v>
      </c>
      <c r="K3779" s="69">
        <f>tblGem[[#This Row],[Aantal]]/tblGem[[#This Row],[Inwoners]]*100000</f>
        <v>54.422907857830623</v>
      </c>
    </row>
    <row r="3780" spans="2:11" x14ac:dyDescent="0.3">
      <c r="B3780" s="63">
        <v>43919</v>
      </c>
      <c r="C3780" s="66" t="s">
        <v>218</v>
      </c>
      <c r="D3780" s="65">
        <v>74.8</v>
      </c>
      <c r="E3780" s="66">
        <v>14</v>
      </c>
      <c r="F3780" s="79">
        <f>tblGem[[#This Row],[Aantal]]-SUMIFS(tblGem[Aantal],tblGem[Datum],tblGem[[#This Row],[Datum]]-1,tblGem[Plaats],tblGem[[#This Row],[Plaats]])</f>
        <v>3</v>
      </c>
      <c r="G3780" s="59" t="str">
        <f>INDEX(tblGemProv[Grootte],MATCH(tblGem[[#This Row],[Plaats]],tblGemProv[Gemeentenaam],0))</f>
        <v>Klein</v>
      </c>
      <c r="H3780" s="59" t="str">
        <f>INDEX(tblGemProv[Provincie],MATCH(tblGem[[#This Row],[Plaats]],tblGemProv[Gemeentenaam],0))</f>
        <v>Noord-Brabant</v>
      </c>
      <c r="I3780" s="68">
        <f>INDEX(tblGemProv[InwonerAantal],MATCH(tblGem[[#This Row],[Plaats]],tblGemProv[Gemeentenaam],0))</f>
        <v>18558</v>
      </c>
      <c r="J3780" s="107">
        <f>tblGem[[#This Row],[Aantal]]/INDEX($N$5:$N$16,MATCH(tblGem[[#This Row],[Prov]],$M$5:$M$16,0))*100000</f>
        <v>0.55373482272179653</v>
      </c>
      <c r="K3780" s="69">
        <f>tblGem[[#This Row],[Aantal]]/tblGem[[#This Row],[Inwoners]]*100000</f>
        <v>75.43916370298524</v>
      </c>
    </row>
    <row r="3781" spans="2:11" x14ac:dyDescent="0.3">
      <c r="B3781" s="63">
        <v>43919</v>
      </c>
      <c r="C3781" s="66" t="s">
        <v>219</v>
      </c>
      <c r="D3781" s="65">
        <v>95.3</v>
      </c>
      <c r="E3781" s="66">
        <v>25</v>
      </c>
      <c r="F3781" s="79">
        <f>tblGem[[#This Row],[Aantal]]-SUMIFS(tblGem[Aantal],tblGem[Datum],tblGem[[#This Row],[Datum]]-1,tblGem[Plaats],tblGem[[#This Row],[Plaats]])</f>
        <v>1</v>
      </c>
      <c r="G3781" s="59" t="str">
        <f>INDEX(tblGemProv[Grootte],MATCH(tblGem[[#This Row],[Plaats]],tblGemProv[Gemeentenaam],0))</f>
        <v>Klein</v>
      </c>
      <c r="H3781" s="59" t="str">
        <f>INDEX(tblGemProv[Provincie],MATCH(tblGem[[#This Row],[Plaats]],tblGemProv[Gemeentenaam],0))</f>
        <v>Noord-Brabant</v>
      </c>
      <c r="I3781" s="68">
        <f>INDEX(tblGemProv[InwonerAantal],MATCH(tblGem[[#This Row],[Plaats]],tblGemProv[Gemeentenaam],0))</f>
        <v>26132</v>
      </c>
      <c r="J3781" s="107">
        <f>tblGem[[#This Row],[Aantal]]/INDEX($N$5:$N$16,MATCH(tblGem[[#This Row],[Prov]],$M$5:$M$16,0))*100000</f>
        <v>0.98881218343177957</v>
      </c>
      <c r="K3781" s="69">
        <f>tblGem[[#This Row],[Aantal]]/tblGem[[#This Row],[Inwoners]]*100000</f>
        <v>95.668146333996631</v>
      </c>
    </row>
    <row r="3782" spans="2:11" x14ac:dyDescent="0.3">
      <c r="B3782" s="63">
        <v>43919</v>
      </c>
      <c r="C3782" s="66" t="s">
        <v>220</v>
      </c>
      <c r="D3782" s="65">
        <v>5.2</v>
      </c>
      <c r="E3782" s="66">
        <v>2</v>
      </c>
      <c r="F3782" s="79">
        <f>tblGem[[#This Row],[Aantal]]-SUMIFS(tblGem[Aantal],tblGem[Datum],tblGem[[#This Row],[Datum]]-1,tblGem[Plaats],tblGem[[#This Row],[Plaats]])</f>
        <v>0</v>
      </c>
      <c r="G3782" s="59" t="str">
        <f>INDEX(tblGemProv[Grootte],MATCH(tblGem[[#This Row],[Plaats]],tblGemProv[Gemeentenaam],0))</f>
        <v>Klein</v>
      </c>
      <c r="H3782" s="59" t="str">
        <f>INDEX(tblGemProv[Provincie],MATCH(tblGem[[#This Row],[Plaats]],tblGemProv[Gemeentenaam],0))</f>
        <v>Groningen</v>
      </c>
      <c r="I3782" s="68">
        <f>INDEX(tblGemProv[InwonerAantal],MATCH(tblGem[[#This Row],[Plaats]],tblGemProv[Gemeentenaam],0))</f>
        <v>38075</v>
      </c>
      <c r="J3782" s="107">
        <f>tblGem[[#This Row],[Aantal]]/INDEX($N$5:$N$16,MATCH(tblGem[[#This Row],[Prov]],$M$5:$M$16,0))*100000</f>
        <v>0.34308671688312575</v>
      </c>
      <c r="K3782" s="69">
        <f>tblGem[[#This Row],[Aantal]]/tblGem[[#This Row],[Inwoners]]*100000</f>
        <v>5.2527905449770191</v>
      </c>
    </row>
    <row r="3783" spans="2:11" x14ac:dyDescent="0.3">
      <c r="B3783" s="63">
        <v>43919</v>
      </c>
      <c r="C3783" s="66" t="s">
        <v>221</v>
      </c>
      <c r="D3783" s="65">
        <v>118.4</v>
      </c>
      <c r="E3783" s="66">
        <v>28</v>
      </c>
      <c r="F3783" s="79">
        <f>tblGem[[#This Row],[Aantal]]-SUMIFS(tblGem[Aantal],tblGem[Datum],tblGem[[#This Row],[Datum]]-1,tblGem[Plaats],tblGem[[#This Row],[Plaats]])</f>
        <v>6</v>
      </c>
      <c r="G3783" s="59" t="str">
        <f>INDEX(tblGemProv[Grootte],MATCH(tblGem[[#This Row],[Plaats]],tblGemProv[Gemeentenaam],0))</f>
        <v>Klein</v>
      </c>
      <c r="H3783" s="59" t="str">
        <f>INDEX(tblGemProv[Provincie],MATCH(tblGem[[#This Row],[Plaats]],tblGemProv[Gemeentenaam],0))</f>
        <v>Gelderland</v>
      </c>
      <c r="I3783" s="68">
        <f>INDEX(tblGemProv[InwonerAantal],MATCH(tblGem[[#This Row],[Plaats]],tblGemProv[Gemeentenaam],0))</f>
        <v>23504</v>
      </c>
      <c r="J3783" s="107">
        <f>tblGem[[#This Row],[Aantal]]/INDEX($N$5:$N$16,MATCH(tblGem[[#This Row],[Prov]],$M$5:$M$16,0))*100000</f>
        <v>1.3591553432037136</v>
      </c>
      <c r="K3783" s="69">
        <f>tblGem[[#This Row],[Aantal]]/tblGem[[#This Row],[Inwoners]]*100000</f>
        <v>119.1286589516678</v>
      </c>
    </row>
    <row r="3784" spans="2:11" x14ac:dyDescent="0.3">
      <c r="B3784" s="63">
        <v>43919</v>
      </c>
      <c r="C3784" s="66" t="s">
        <v>222</v>
      </c>
      <c r="D3784" s="65">
        <v>59.7</v>
      </c>
      <c r="E3784" s="66">
        <v>19</v>
      </c>
      <c r="F3784" s="79">
        <f>tblGem[[#This Row],[Aantal]]-SUMIFS(tblGem[Aantal],tblGem[Datum],tblGem[[#This Row],[Datum]]-1,tblGem[Plaats],tblGem[[#This Row],[Plaats]])</f>
        <v>1</v>
      </c>
      <c r="G3784" s="59" t="str">
        <f>INDEX(tblGemProv[Grootte],MATCH(tblGem[[#This Row],[Plaats]],tblGemProv[Gemeentenaam],0))</f>
        <v>Klein</v>
      </c>
      <c r="H3784" s="59" t="str">
        <f>INDEX(tblGemProv[Provincie],MATCH(tblGem[[#This Row],[Plaats]],tblGemProv[Gemeentenaam],0))</f>
        <v>Overijssel</v>
      </c>
      <c r="I3784" s="68">
        <f>INDEX(tblGemProv[InwonerAantal],MATCH(tblGem[[#This Row],[Plaats]],tblGemProv[Gemeentenaam],0))</f>
        <v>31915</v>
      </c>
      <c r="J3784" s="107">
        <f>tblGem[[#This Row],[Aantal]]/INDEX($N$5:$N$16,MATCH(tblGem[[#This Row],[Prov]],$M$5:$M$16,0))*100000</f>
        <v>1.6500202778807835</v>
      </c>
      <c r="K3784" s="69">
        <f>tblGem[[#This Row],[Aantal]]/tblGem[[#This Row],[Inwoners]]*100000</f>
        <v>59.533134889550368</v>
      </c>
    </row>
    <row r="3785" spans="2:11" x14ac:dyDescent="0.3">
      <c r="B3785" s="63">
        <v>43919</v>
      </c>
      <c r="C3785" s="66" t="s">
        <v>223</v>
      </c>
      <c r="D3785" s="65">
        <v>43.8</v>
      </c>
      <c r="E3785" s="66">
        <v>8</v>
      </c>
      <c r="F3785" s="79">
        <f>tblGem[[#This Row],[Aantal]]-SUMIFS(tblGem[Aantal],tblGem[Datum],tblGem[[#This Row],[Datum]]-1,tblGem[Plaats],tblGem[[#This Row],[Plaats]])</f>
        <v>2</v>
      </c>
      <c r="G3785" s="59" t="str">
        <f>INDEX(tblGemProv[Grootte],MATCH(tblGem[[#This Row],[Plaats]],tblGemProv[Gemeentenaam],0))</f>
        <v>Klein</v>
      </c>
      <c r="H3785" s="59" t="str">
        <f>INDEX(tblGemProv[Provincie],MATCH(tblGem[[#This Row],[Plaats]],tblGemProv[Gemeentenaam],0))</f>
        <v>Overijssel</v>
      </c>
      <c r="I3785" s="68">
        <f>INDEX(tblGemProv[InwonerAantal],MATCH(tblGem[[#This Row],[Plaats]],tblGemProv[Gemeentenaam],0))</f>
        <v>18023</v>
      </c>
      <c r="J3785" s="107">
        <f>tblGem[[#This Row],[Aantal]]/INDEX($N$5:$N$16,MATCH(tblGem[[#This Row],[Prov]],$M$5:$M$16,0))*100000</f>
        <v>0.69474538016032983</v>
      </c>
      <c r="K3785" s="69">
        <f>tblGem[[#This Row],[Aantal]]/tblGem[[#This Row],[Inwoners]]*100000</f>
        <v>44.387726793541582</v>
      </c>
    </row>
    <row r="3786" spans="2:11" x14ac:dyDescent="0.3">
      <c r="B3786" s="63">
        <v>43919</v>
      </c>
      <c r="C3786" s="66" t="s">
        <v>224</v>
      </c>
      <c r="D3786" s="65">
        <v>55.5</v>
      </c>
      <c r="E3786" s="66">
        <v>10</v>
      </c>
      <c r="F3786" s="79">
        <f>tblGem[[#This Row],[Aantal]]-SUMIFS(tblGem[Aantal],tblGem[Datum],tblGem[[#This Row],[Datum]]-1,tblGem[Plaats],tblGem[[#This Row],[Plaats]])</f>
        <v>0</v>
      </c>
      <c r="G3786" s="59" t="str">
        <f>INDEX(tblGemProv[Grootte],MATCH(tblGem[[#This Row],[Plaats]],tblGemProv[Gemeentenaam],0))</f>
        <v>Klein</v>
      </c>
      <c r="H3786" s="59" t="str">
        <f>INDEX(tblGemProv[Provincie],MATCH(tblGem[[#This Row],[Plaats]],tblGemProv[Gemeentenaam],0))</f>
        <v>Overijssel</v>
      </c>
      <c r="I3786" s="68">
        <f>INDEX(tblGemProv[InwonerAantal],MATCH(tblGem[[#This Row],[Plaats]],tblGemProv[Gemeentenaam],0))</f>
        <v>17630</v>
      </c>
      <c r="J3786" s="107">
        <f>tblGem[[#This Row],[Aantal]]/INDEX($N$5:$N$16,MATCH(tblGem[[#This Row],[Prov]],$M$5:$M$16,0))*100000</f>
        <v>0.86843172520041234</v>
      </c>
      <c r="K3786" s="69">
        <f>tblGem[[#This Row],[Aantal]]/tblGem[[#This Row],[Inwoners]]*100000</f>
        <v>56.72149744753262</v>
      </c>
    </row>
    <row r="3787" spans="2:11" x14ac:dyDescent="0.3">
      <c r="B3787" s="63">
        <v>43919</v>
      </c>
      <c r="C3787" s="66" t="s">
        <v>225</v>
      </c>
      <c r="D3787" s="65">
        <v>37.1</v>
      </c>
      <c r="E3787" s="66">
        <v>11</v>
      </c>
      <c r="F3787" s="79">
        <f>tblGem[[#This Row],[Aantal]]-SUMIFS(tblGem[Aantal],tblGem[Datum],tblGem[[#This Row],[Datum]]-1,tblGem[Plaats],tblGem[[#This Row],[Plaats]])</f>
        <v>3</v>
      </c>
      <c r="G3787" s="59" t="str">
        <f>INDEX(tblGemProv[Grootte],MATCH(tblGem[[#This Row],[Plaats]],tblGemProv[Gemeentenaam],0))</f>
        <v>Klein</v>
      </c>
      <c r="H3787" s="59" t="str">
        <f>INDEX(tblGemProv[Provincie],MATCH(tblGem[[#This Row],[Plaats]],tblGemProv[Gemeentenaam],0))</f>
        <v>Gelderland</v>
      </c>
      <c r="I3787" s="68">
        <f>INDEX(tblGemProv[InwonerAantal],MATCH(tblGem[[#This Row],[Plaats]],tblGemProv[Gemeentenaam],0))</f>
        <v>29675</v>
      </c>
      <c r="J3787" s="107">
        <f>tblGem[[#This Row],[Aantal]]/INDEX($N$5:$N$16,MATCH(tblGem[[#This Row],[Prov]],$M$5:$M$16,0))*100000</f>
        <v>0.53395388483003037</v>
      </c>
      <c r="K3787" s="69">
        <f>tblGem[[#This Row],[Aantal]]/tblGem[[#This Row],[Inwoners]]*100000</f>
        <v>37.068239258635217</v>
      </c>
    </row>
    <row r="3788" spans="2:11" x14ac:dyDescent="0.3">
      <c r="B3788" s="63">
        <v>43919</v>
      </c>
      <c r="C3788" s="66" t="s">
        <v>226</v>
      </c>
      <c r="D3788" s="65">
        <v>71.400000000000006</v>
      </c>
      <c r="E3788" s="66">
        <v>40</v>
      </c>
      <c r="F3788" s="79">
        <f>tblGem[[#This Row],[Aantal]]-SUMIFS(tblGem[Aantal],tblGem[Datum],tblGem[[#This Row],[Datum]]-1,tblGem[Plaats],tblGem[[#This Row],[Plaats]])</f>
        <v>4</v>
      </c>
      <c r="G3788" s="59" t="str">
        <f>INDEX(tblGemProv[Grootte],MATCH(tblGem[[#This Row],[Plaats]],tblGemProv[Gemeentenaam],0))</f>
        <v>Middelgroot</v>
      </c>
      <c r="H3788" s="59" t="str">
        <f>INDEX(tblGemProv[Provincie],MATCH(tblGem[[#This Row],[Plaats]],tblGemProv[Gemeentenaam],0))</f>
        <v>Noord-Brabant</v>
      </c>
      <c r="I3788" s="68">
        <f>INDEX(tblGemProv[InwonerAantal],MATCH(tblGem[[#This Row],[Plaats]],tblGemProv[Gemeentenaam],0))</f>
        <v>55147</v>
      </c>
      <c r="J3788" s="107">
        <f>tblGem[[#This Row],[Aantal]]/INDEX($N$5:$N$16,MATCH(tblGem[[#This Row],[Prov]],$M$5:$M$16,0))*100000</f>
        <v>1.5820994934908472</v>
      </c>
      <c r="K3788" s="69">
        <f>tblGem[[#This Row],[Aantal]]/tblGem[[#This Row],[Inwoners]]*100000</f>
        <v>72.533410702304749</v>
      </c>
    </row>
    <row r="3789" spans="2:11" x14ac:dyDescent="0.3">
      <c r="B3789" s="63">
        <v>43919</v>
      </c>
      <c r="C3789" s="66" t="s">
        <v>227</v>
      </c>
      <c r="D3789" s="65">
        <v>3.9</v>
      </c>
      <c r="E3789" s="66">
        <v>1</v>
      </c>
      <c r="F3789" s="79">
        <f>tblGem[[#This Row],[Aantal]]-SUMIFS(tblGem[Aantal],tblGem[Datum],tblGem[[#This Row],[Datum]]-1,tblGem[Plaats],tblGem[[#This Row],[Plaats]])</f>
        <v>0</v>
      </c>
      <c r="G3789" s="59" t="str">
        <f>INDEX(tblGemProv[Grootte],MATCH(tblGem[[#This Row],[Plaats]],tblGemProv[Gemeentenaam],0))</f>
        <v>Klein</v>
      </c>
      <c r="H3789" s="59" t="str">
        <f>INDEX(tblGemProv[Provincie],MATCH(tblGem[[#This Row],[Plaats]],tblGemProv[Gemeentenaam],0))</f>
        <v>Friesland</v>
      </c>
      <c r="I3789" s="68">
        <f>INDEX(tblGemProv[InwonerAantal],MATCH(tblGem[[#This Row],[Plaats]],tblGemProv[Gemeentenaam],0))</f>
        <v>25459</v>
      </c>
      <c r="J3789" s="107">
        <f>tblGem[[#This Row],[Aantal]]/INDEX($N$5:$N$16,MATCH(tblGem[[#This Row],[Prov]],$M$5:$M$16,0))*100000</f>
        <v>0.15449551036046894</v>
      </c>
      <c r="K3789" s="69">
        <f>tblGem[[#This Row],[Aantal]]/tblGem[[#This Row],[Inwoners]]*100000</f>
        <v>3.9278840488628775</v>
      </c>
    </row>
    <row r="3790" spans="2:11" x14ac:dyDescent="0.3">
      <c r="B3790" s="63">
        <v>43919</v>
      </c>
      <c r="C3790" s="66" t="s">
        <v>228</v>
      </c>
      <c r="D3790" s="65">
        <v>71.900000000000006</v>
      </c>
      <c r="E3790" s="66">
        <v>7</v>
      </c>
      <c r="F3790" s="79">
        <f>tblGem[[#This Row],[Aantal]]-SUMIFS(tblGem[Aantal],tblGem[Datum],tblGem[[#This Row],[Datum]]-1,tblGem[Plaats],tblGem[[#This Row],[Plaats]])</f>
        <v>0</v>
      </c>
      <c r="G3790" s="59" t="str">
        <f>INDEX(tblGemProv[Grootte],MATCH(tblGem[[#This Row],[Plaats]],tblGemProv[Gemeentenaam],0))</f>
        <v>Klein</v>
      </c>
      <c r="H3790" s="59" t="str">
        <f>INDEX(tblGemProv[Provincie],MATCH(tblGem[[#This Row],[Plaats]],tblGemProv[Gemeentenaam],0))</f>
        <v>Noord-Holland</v>
      </c>
      <c r="I3790" s="68">
        <f>INDEX(tblGemProv[InwonerAantal],MATCH(tblGem[[#This Row],[Plaats]],tblGemProv[Gemeentenaam],0))</f>
        <v>9735</v>
      </c>
      <c r="J3790" s="107">
        <f>tblGem[[#This Row],[Aantal]]/INDEX($N$5:$N$16,MATCH(tblGem[[#This Row],[Prov]],$M$5:$M$16,0))*100000</f>
        <v>0.24724655638528362</v>
      </c>
      <c r="K3790" s="69">
        <f>tblGem[[#This Row],[Aantal]]/tblGem[[#This Row],[Inwoners]]*100000</f>
        <v>71.90549563430919</v>
      </c>
    </row>
    <row r="3791" spans="2:11" x14ac:dyDescent="0.3">
      <c r="B3791" s="63">
        <v>43919</v>
      </c>
      <c r="C3791" s="66" t="s">
        <v>229</v>
      </c>
      <c r="D3791" s="65">
        <v>25.3</v>
      </c>
      <c r="E3791" s="66">
        <v>3</v>
      </c>
      <c r="F3791" s="79">
        <f>tblGem[[#This Row],[Aantal]]-SUMIFS(tblGem[Aantal],tblGem[Datum],tblGem[[#This Row],[Datum]]-1,tblGem[Plaats],tblGem[[#This Row],[Plaats]])</f>
        <v>1</v>
      </c>
      <c r="G3791" s="59" t="str">
        <f>INDEX(tblGemProv[Grootte],MATCH(tblGem[[#This Row],[Plaats]],tblGemProv[Gemeentenaam],0))</f>
        <v>Klein</v>
      </c>
      <c r="H3791" s="59" t="str">
        <f>INDEX(tblGemProv[Provincie],MATCH(tblGem[[#This Row],[Plaats]],tblGemProv[Gemeentenaam],0))</f>
        <v>Noord-Holland</v>
      </c>
      <c r="I3791" s="68">
        <f>INDEX(tblGemProv[InwonerAantal],MATCH(tblGem[[#This Row],[Plaats]],tblGemProv[Gemeentenaam],0))</f>
        <v>11526</v>
      </c>
      <c r="J3791" s="107">
        <f>tblGem[[#This Row],[Aantal]]/INDEX($N$5:$N$16,MATCH(tblGem[[#This Row],[Prov]],$M$5:$M$16,0))*100000</f>
        <v>0.10596280987940725</v>
      </c>
      <c r="K3791" s="69">
        <f>tblGem[[#This Row],[Aantal]]/tblGem[[#This Row],[Inwoners]]*100000</f>
        <v>26.028110359187924</v>
      </c>
    </row>
    <row r="3792" spans="2:11" x14ac:dyDescent="0.3">
      <c r="B3792" s="63">
        <v>43919</v>
      </c>
      <c r="C3792" s="66" t="s">
        <v>230</v>
      </c>
      <c r="D3792" s="65">
        <v>23.5</v>
      </c>
      <c r="E3792" s="66">
        <v>7</v>
      </c>
      <c r="F3792" s="79">
        <f>tblGem[[#This Row],[Aantal]]-SUMIFS(tblGem[Aantal],tblGem[Datum],tblGem[[#This Row],[Datum]]-1,tblGem[Plaats],tblGem[[#This Row],[Plaats]])</f>
        <v>1</v>
      </c>
      <c r="G3792" s="59" t="str">
        <f>INDEX(tblGemProv[Grootte],MATCH(tblGem[[#This Row],[Plaats]],tblGemProv[Gemeentenaam],0))</f>
        <v>Klein</v>
      </c>
      <c r="H3792" s="59" t="str">
        <f>INDEX(tblGemProv[Provincie],MATCH(tblGem[[#This Row],[Plaats]],tblGemProv[Gemeentenaam],0))</f>
        <v>Friesland</v>
      </c>
      <c r="I3792" s="68">
        <f>INDEX(tblGemProv[InwonerAantal],MATCH(tblGem[[#This Row],[Plaats]],tblGemProv[Gemeentenaam],0))</f>
        <v>29753</v>
      </c>
      <c r="J3792" s="107">
        <f>tblGem[[#This Row],[Aantal]]/INDEX($N$5:$N$16,MATCH(tblGem[[#This Row],[Prov]],$M$5:$M$16,0))*100000</f>
        <v>1.0814685725232824</v>
      </c>
      <c r="K3792" s="69">
        <f>tblGem[[#This Row],[Aantal]]/tblGem[[#This Row],[Inwoners]]*100000</f>
        <v>23.527039290155614</v>
      </c>
    </row>
    <row r="3793" spans="2:11" x14ac:dyDescent="0.3">
      <c r="B3793" s="63">
        <v>43919</v>
      </c>
      <c r="C3793" s="66" t="s">
        <v>231</v>
      </c>
      <c r="D3793" s="65">
        <v>167.5</v>
      </c>
      <c r="E3793" s="66">
        <v>154</v>
      </c>
      <c r="F3793" s="79">
        <f>tblGem[[#This Row],[Aantal]]-SUMIFS(tblGem[Aantal],tblGem[Datum],tblGem[[#This Row],[Datum]]-1,tblGem[Plaats],tblGem[[#This Row],[Plaats]])</f>
        <v>13</v>
      </c>
      <c r="G3793" s="59" t="str">
        <f>INDEX(tblGemProv[Grootte],MATCH(tblGem[[#This Row],[Plaats]],tblGemProv[Gemeentenaam],0))</f>
        <v>Middelgroot</v>
      </c>
      <c r="H3793" s="59" t="str">
        <f>INDEX(tblGemProv[Provincie],MATCH(tblGem[[#This Row],[Plaats]],tblGemProv[Gemeentenaam],0))</f>
        <v>Noord-Brabant</v>
      </c>
      <c r="I3793" s="68">
        <f>INDEX(tblGemProv[InwonerAantal],MATCH(tblGem[[#This Row],[Plaats]],tblGemProv[Gemeentenaam],0))</f>
        <v>90951</v>
      </c>
      <c r="J3793" s="107">
        <f>tblGem[[#This Row],[Aantal]]/INDEX($N$5:$N$16,MATCH(tblGem[[#This Row],[Prov]],$M$5:$M$16,0))*100000</f>
        <v>6.0910830499397619</v>
      </c>
      <c r="K3793" s="69">
        <f>tblGem[[#This Row],[Aantal]]/tblGem[[#This Row],[Inwoners]]*100000</f>
        <v>169.32194258446856</v>
      </c>
    </row>
    <row r="3794" spans="2:11" x14ac:dyDescent="0.3">
      <c r="B3794" s="63">
        <v>43919</v>
      </c>
      <c r="C3794" s="66" t="s">
        <v>232</v>
      </c>
      <c r="D3794" s="65">
        <v>25.4</v>
      </c>
      <c r="E3794" s="66">
        <v>10</v>
      </c>
      <c r="F3794" s="79">
        <f>tblGem[[#This Row],[Aantal]]-SUMIFS(tblGem[Aantal],tblGem[Datum],tblGem[[#This Row],[Datum]]-1,tblGem[Plaats],tblGem[[#This Row],[Plaats]])</f>
        <v>3</v>
      </c>
      <c r="G3794" s="59" t="str">
        <f>INDEX(tblGemProv[Grootte],MATCH(tblGem[[#This Row],[Plaats]],tblGemProv[Gemeentenaam],0))</f>
        <v>Klein</v>
      </c>
      <c r="H3794" s="59" t="str">
        <f>INDEX(tblGemProv[Provincie],MATCH(tblGem[[#This Row],[Plaats]],tblGemProv[Gemeentenaam],0))</f>
        <v>Gelderland</v>
      </c>
      <c r="I3794" s="68">
        <f>INDEX(tblGemProv[InwonerAantal],MATCH(tblGem[[#This Row],[Plaats]],tblGemProv[Gemeentenaam],0))</f>
        <v>39520</v>
      </c>
      <c r="J3794" s="107">
        <f>tblGem[[#This Row],[Aantal]]/INDEX($N$5:$N$16,MATCH(tblGem[[#This Row],[Prov]],$M$5:$M$16,0))*100000</f>
        <v>0.48541262257275486</v>
      </c>
      <c r="K3794" s="69">
        <f>tblGem[[#This Row],[Aantal]]/tblGem[[#This Row],[Inwoners]]*100000</f>
        <v>25.303643724696357</v>
      </c>
    </row>
    <row r="3795" spans="2:11" x14ac:dyDescent="0.3">
      <c r="B3795" s="63">
        <v>43919</v>
      </c>
      <c r="C3795" s="66" t="s">
        <v>233</v>
      </c>
      <c r="D3795" s="65">
        <v>64.2</v>
      </c>
      <c r="E3795" s="66">
        <v>9</v>
      </c>
      <c r="F3795" s="79">
        <f>tblGem[[#This Row],[Aantal]]-SUMIFS(tblGem[Aantal],tblGem[Datum],tblGem[[#This Row],[Datum]]-1,tblGem[Plaats],tblGem[[#This Row],[Plaats]])</f>
        <v>0</v>
      </c>
      <c r="G3795" s="59" t="str">
        <f>INDEX(tblGemProv[Grootte],MATCH(tblGem[[#This Row],[Plaats]],tblGemProv[Gemeentenaam],0))</f>
        <v>Klein</v>
      </c>
      <c r="H3795" s="59" t="str">
        <f>INDEX(tblGemProv[Provincie],MATCH(tblGem[[#This Row],[Plaats]],tblGemProv[Gemeentenaam],0))</f>
        <v>Noord-Holland</v>
      </c>
      <c r="I3795" s="68">
        <f>INDEX(tblGemProv[InwonerAantal],MATCH(tblGem[[#This Row],[Plaats]],tblGemProv[Gemeentenaam],0))</f>
        <v>13496</v>
      </c>
      <c r="J3795" s="107">
        <f>tblGem[[#This Row],[Aantal]]/INDEX($N$5:$N$16,MATCH(tblGem[[#This Row],[Prov]],$M$5:$M$16,0))*100000</f>
        <v>0.31788842963822178</v>
      </c>
      <c r="K3795" s="69">
        <f>tblGem[[#This Row],[Aantal]]/tblGem[[#This Row],[Inwoners]]*100000</f>
        <v>66.686425607587438</v>
      </c>
    </row>
    <row r="3796" spans="2:11" x14ac:dyDescent="0.3">
      <c r="B3796" s="63">
        <v>43919</v>
      </c>
      <c r="C3796" s="66" t="s">
        <v>234</v>
      </c>
      <c r="D3796" s="65">
        <v>205.4</v>
      </c>
      <c r="E3796" s="66">
        <v>21</v>
      </c>
      <c r="F3796" s="79">
        <f>tblGem[[#This Row],[Aantal]]-SUMIFS(tblGem[Aantal],tblGem[Datum],tblGem[[#This Row],[Datum]]-1,tblGem[Plaats],tblGem[[#This Row],[Plaats]])</f>
        <v>0</v>
      </c>
      <c r="G3796" s="59" t="str">
        <f>INDEX(tblGemProv[Grootte],MATCH(tblGem[[#This Row],[Plaats]],tblGemProv[Gemeentenaam],0))</f>
        <v>Klein</v>
      </c>
      <c r="H3796" s="59" t="str">
        <f>INDEX(tblGemProv[Provincie],MATCH(tblGem[[#This Row],[Plaats]],tblGemProv[Gemeentenaam],0))</f>
        <v>Utrecht</v>
      </c>
      <c r="I3796" s="68">
        <f>INDEX(tblGemProv[InwonerAantal],MATCH(tblGem[[#This Row],[Plaats]],tblGemProv[Gemeentenaam],0))</f>
        <v>10180</v>
      </c>
      <c r="J3796" s="107">
        <f>tblGem[[#This Row],[Aantal]]/INDEX($N$5:$N$16,MATCH(tblGem[[#This Row],[Prov]],$M$5:$M$16,0))*100000</f>
        <v>1.5783326493891854</v>
      </c>
      <c r="K3796" s="69">
        <f>tblGem[[#This Row],[Aantal]]/tblGem[[#This Row],[Inwoners]]*100000</f>
        <v>206.28683693516697</v>
      </c>
    </row>
    <row r="3797" spans="2:11" x14ac:dyDescent="0.3">
      <c r="B3797" s="63">
        <v>43919</v>
      </c>
      <c r="C3797" s="66" t="s">
        <v>235</v>
      </c>
      <c r="D3797" s="65">
        <v>125.2</v>
      </c>
      <c r="E3797" s="66">
        <v>60</v>
      </c>
      <c r="F3797" s="79">
        <f>tblGem[[#This Row],[Aantal]]-SUMIFS(tblGem[Aantal],tblGem[Datum],tblGem[[#This Row],[Datum]]-1,tblGem[Plaats],tblGem[[#This Row],[Plaats]])</f>
        <v>6</v>
      </c>
      <c r="G3797" s="59" t="str">
        <f>INDEX(tblGemProv[Grootte],MATCH(tblGem[[#This Row],[Plaats]],tblGemProv[Gemeentenaam],0))</f>
        <v>Klein</v>
      </c>
      <c r="H3797" s="59" t="str">
        <f>INDEX(tblGemProv[Provincie],MATCH(tblGem[[#This Row],[Plaats]],tblGemProv[Gemeentenaam],0))</f>
        <v>Gelderland</v>
      </c>
      <c r="I3797" s="68">
        <f>INDEX(tblGemProv[InwonerAantal],MATCH(tblGem[[#This Row],[Plaats]],tblGemProv[Gemeentenaam],0))</f>
        <v>47481</v>
      </c>
      <c r="J3797" s="107">
        <f>tblGem[[#This Row],[Aantal]]/INDEX($N$5:$N$16,MATCH(tblGem[[#This Row],[Prov]],$M$5:$M$16,0))*100000</f>
        <v>2.9124757354365292</v>
      </c>
      <c r="K3797" s="69">
        <f>tblGem[[#This Row],[Aantal]]/tblGem[[#This Row],[Inwoners]]*100000</f>
        <v>126.36633600808746</v>
      </c>
    </row>
    <row r="3798" spans="2:11" x14ac:dyDescent="0.3">
      <c r="B3798" s="63">
        <v>43919</v>
      </c>
      <c r="C3798" s="66" t="s">
        <v>236</v>
      </c>
      <c r="D3798" s="65">
        <v>21.8</v>
      </c>
      <c r="E3798" s="66">
        <v>7</v>
      </c>
      <c r="F3798" s="79">
        <f>tblGem[[#This Row],[Aantal]]-SUMIFS(tblGem[Aantal],tblGem[Datum],tblGem[[#This Row],[Datum]]-1,tblGem[Plaats],tblGem[[#This Row],[Plaats]])</f>
        <v>0</v>
      </c>
      <c r="G3798" s="59" t="str">
        <f>INDEX(tblGemProv[Grootte],MATCH(tblGem[[#This Row],[Plaats]],tblGemProv[Gemeentenaam],0))</f>
        <v>Klein</v>
      </c>
      <c r="H3798" s="59" t="str">
        <f>INDEX(tblGemProv[Provincie],MATCH(tblGem[[#This Row],[Plaats]],tblGemProv[Gemeentenaam],0))</f>
        <v>Zuid-Holland</v>
      </c>
      <c r="I3798" s="68">
        <f>INDEX(tblGemProv[InwonerAantal],MATCH(tblGem[[#This Row],[Plaats]],tblGemProv[Gemeentenaam],0))</f>
        <v>32264</v>
      </c>
      <c r="J3798" s="107">
        <f>tblGem[[#This Row],[Aantal]]/INDEX($N$5:$N$16,MATCH(tblGem[[#This Row],[Prov]],$M$5:$M$16,0))*100000</f>
        <v>0.19199069667938376</v>
      </c>
      <c r="K3798" s="69">
        <f>tblGem[[#This Row],[Aantal]]/tblGem[[#This Row],[Inwoners]]*100000</f>
        <v>21.696007934540045</v>
      </c>
    </row>
    <row r="3799" spans="2:11" x14ac:dyDescent="0.3">
      <c r="B3799" s="63">
        <v>43919</v>
      </c>
      <c r="C3799" s="66" t="s">
        <v>237</v>
      </c>
      <c r="D3799" s="65">
        <v>308.60000000000002</v>
      </c>
      <c r="E3799" s="66">
        <v>134</v>
      </c>
      <c r="F3799" s="79">
        <f>tblGem[[#This Row],[Aantal]]-SUMIFS(tblGem[Aantal],tblGem[Datum],tblGem[[#This Row],[Datum]]-1,tblGem[Plaats],tblGem[[#This Row],[Plaats]])</f>
        <v>15</v>
      </c>
      <c r="G3799" s="59" t="str">
        <f>INDEX(tblGemProv[Grootte],MATCH(tblGem[[#This Row],[Plaats]],tblGemProv[Gemeentenaam],0))</f>
        <v>Klein</v>
      </c>
      <c r="H3799" s="59" t="str">
        <f>INDEX(tblGemProv[Provincie],MATCH(tblGem[[#This Row],[Plaats]],tblGemProv[Gemeentenaam],0))</f>
        <v>Limburg</v>
      </c>
      <c r="I3799" s="68">
        <f>INDEX(tblGemProv[InwonerAantal],MATCH(tblGem[[#This Row],[Plaats]],tblGemProv[Gemeentenaam],0))</f>
        <v>43312</v>
      </c>
      <c r="J3799" s="107">
        <f>tblGem[[#This Row],[Aantal]]/INDEX($N$5:$N$16,MATCH(tblGem[[#This Row],[Prov]],$M$5:$M$16,0))*100000</f>
        <v>11.9942928648279</v>
      </c>
      <c r="K3799" s="69">
        <f>tblGem[[#This Row],[Aantal]]/tblGem[[#This Row],[Inwoners]]*100000</f>
        <v>309.38308090136684</v>
      </c>
    </row>
    <row r="3800" spans="2:11" x14ac:dyDescent="0.3">
      <c r="B3800" s="63">
        <v>43919</v>
      </c>
      <c r="C3800" s="66" t="s">
        <v>238</v>
      </c>
      <c r="D3800" s="65">
        <v>16.399999999999999</v>
      </c>
      <c r="E3800" s="66">
        <v>2</v>
      </c>
      <c r="F3800" s="79">
        <f>tblGem[[#This Row],[Aantal]]-SUMIFS(tblGem[Aantal],tblGem[Datum],tblGem[[#This Row],[Datum]]-1,tblGem[Plaats],tblGem[[#This Row],[Plaats]])</f>
        <v>0</v>
      </c>
      <c r="G3800" s="59" t="str">
        <f>INDEX(tblGemProv[Grootte],MATCH(tblGem[[#This Row],[Plaats]],tblGemProv[Gemeentenaam],0))</f>
        <v>Klein</v>
      </c>
      <c r="H3800" s="59" t="str">
        <f>INDEX(tblGemProv[Provincie],MATCH(tblGem[[#This Row],[Plaats]],tblGemProv[Gemeentenaam],0))</f>
        <v>Groningen</v>
      </c>
      <c r="I3800" s="68">
        <f>INDEX(tblGemProv[InwonerAantal],MATCH(tblGem[[#This Row],[Plaats]],tblGemProv[Gemeentenaam],0))</f>
        <v>12245</v>
      </c>
      <c r="J3800" s="107">
        <f>tblGem[[#This Row],[Aantal]]/INDEX($N$5:$N$16,MATCH(tblGem[[#This Row],[Prov]],$M$5:$M$16,0))*100000</f>
        <v>0.34308671688312575</v>
      </c>
      <c r="K3800" s="69">
        <f>tblGem[[#This Row],[Aantal]]/tblGem[[#This Row],[Inwoners]]*100000</f>
        <v>16.333197223356471</v>
      </c>
    </row>
    <row r="3801" spans="2:11" x14ac:dyDescent="0.3">
      <c r="B3801" s="63">
        <v>43919</v>
      </c>
      <c r="C3801" s="66" t="s">
        <v>239</v>
      </c>
      <c r="D3801" s="65">
        <v>47</v>
      </c>
      <c r="E3801" s="66">
        <v>26</v>
      </c>
      <c r="F3801" s="79">
        <f>tblGem[[#This Row],[Aantal]]-SUMIFS(tblGem[Aantal],tblGem[Datum],tblGem[[#This Row],[Datum]]-1,tblGem[Plaats],tblGem[[#This Row],[Plaats]])</f>
        <v>2</v>
      </c>
      <c r="G3801" s="59" t="str">
        <f>INDEX(tblGemProv[Grootte],MATCH(tblGem[[#This Row],[Plaats]],tblGemProv[Gemeentenaam],0))</f>
        <v>Middelgroot</v>
      </c>
      <c r="H3801" s="59" t="str">
        <f>INDEX(tblGemProv[Provincie],MATCH(tblGem[[#This Row],[Plaats]],tblGemProv[Gemeentenaam],0))</f>
        <v>Zuid-Holland</v>
      </c>
      <c r="I3801" s="68">
        <f>INDEX(tblGemProv[InwonerAantal],MATCH(tblGem[[#This Row],[Plaats]],tblGemProv[Gemeentenaam],0))</f>
        <v>53634</v>
      </c>
      <c r="J3801" s="107">
        <f>tblGem[[#This Row],[Aantal]]/INDEX($N$5:$N$16,MATCH(tblGem[[#This Row],[Prov]],$M$5:$M$16,0))*100000</f>
        <v>0.71310830195199681</v>
      </c>
      <c r="K3801" s="69">
        <f>tblGem[[#This Row],[Aantal]]/tblGem[[#This Row],[Inwoners]]*100000</f>
        <v>48.476712533094677</v>
      </c>
    </row>
    <row r="3802" spans="2:11" x14ac:dyDescent="0.3">
      <c r="B3802" s="63">
        <v>43919</v>
      </c>
      <c r="C3802" s="66" t="s">
        <v>240</v>
      </c>
      <c r="D3802" s="65">
        <v>68.900000000000006</v>
      </c>
      <c r="E3802" s="66">
        <v>56</v>
      </c>
      <c r="F3802" s="79">
        <f>tblGem[[#This Row],[Aantal]]-SUMIFS(tblGem[Aantal],tblGem[Datum],tblGem[[#This Row],[Datum]]-1,tblGem[Plaats],tblGem[[#This Row],[Plaats]])</f>
        <v>4</v>
      </c>
      <c r="G3802" s="59" t="str">
        <f>INDEX(tblGemProv[Grootte],MATCH(tblGem[[#This Row],[Plaats]],tblGemProv[Gemeentenaam],0))</f>
        <v>Middelgroot</v>
      </c>
      <c r="H3802" s="59" t="str">
        <f>INDEX(tblGemProv[Provincie],MATCH(tblGem[[#This Row],[Plaats]],tblGemProv[Gemeentenaam],0))</f>
        <v>Noord-Holland</v>
      </c>
      <c r="I3802" s="68">
        <f>INDEX(tblGemProv[InwonerAantal],MATCH(tblGem[[#This Row],[Plaats]],tblGemProv[Gemeentenaam],0))</f>
        <v>79983</v>
      </c>
      <c r="J3802" s="107">
        <f>tblGem[[#This Row],[Aantal]]/INDEX($N$5:$N$16,MATCH(tblGem[[#This Row],[Prov]],$M$5:$M$16,0))*100000</f>
        <v>1.9779724510822689</v>
      </c>
      <c r="K3802" s="69">
        <f>tblGem[[#This Row],[Aantal]]/tblGem[[#This Row],[Inwoners]]*100000</f>
        <v>70.014878161609346</v>
      </c>
    </row>
    <row r="3803" spans="2:11" x14ac:dyDescent="0.3">
      <c r="B3803" s="63">
        <v>43919</v>
      </c>
      <c r="C3803" s="66" t="s">
        <v>241</v>
      </c>
      <c r="D3803" s="65">
        <v>24.9</v>
      </c>
      <c r="E3803" s="66">
        <v>6</v>
      </c>
      <c r="F3803" s="79">
        <f>tblGem[[#This Row],[Aantal]]-SUMIFS(tblGem[Aantal],tblGem[Datum],tblGem[[#This Row],[Datum]]-1,tblGem[Plaats],tblGem[[#This Row],[Plaats]])</f>
        <v>0</v>
      </c>
      <c r="G3803" s="59" t="str">
        <f>INDEX(tblGemProv[Grootte],MATCH(tblGem[[#This Row],[Plaats]],tblGemProv[Gemeentenaam],0))</f>
        <v>Klein</v>
      </c>
      <c r="H3803" s="59" t="str">
        <f>INDEX(tblGemProv[Provincie],MATCH(tblGem[[#This Row],[Plaats]],tblGemProv[Gemeentenaam],0))</f>
        <v>Gelderland</v>
      </c>
      <c r="I3803" s="68">
        <f>INDEX(tblGemProv[InwonerAantal],MATCH(tblGem[[#This Row],[Plaats]],tblGemProv[Gemeentenaam],0))</f>
        <v>24313</v>
      </c>
      <c r="J3803" s="107">
        <f>tblGem[[#This Row],[Aantal]]/INDEX($N$5:$N$16,MATCH(tblGem[[#This Row],[Prov]],$M$5:$M$16,0))*100000</f>
        <v>0.29124757354365294</v>
      </c>
      <c r="K3803" s="69">
        <f>tblGem[[#This Row],[Aantal]]/tblGem[[#This Row],[Inwoners]]*100000</f>
        <v>24.678155719162586</v>
      </c>
    </row>
    <row r="3804" spans="2:11" x14ac:dyDescent="0.3">
      <c r="B3804" s="63">
        <v>43919</v>
      </c>
      <c r="C3804" s="66" t="s">
        <v>242</v>
      </c>
      <c r="D3804" s="65">
        <v>45.1</v>
      </c>
      <c r="E3804" s="66">
        <v>17</v>
      </c>
      <c r="F3804" s="79">
        <f>tblGem[[#This Row],[Aantal]]-SUMIFS(tblGem[Aantal],tblGem[Datum],tblGem[[#This Row],[Datum]]-1,tblGem[Plaats],tblGem[[#This Row],[Plaats]])</f>
        <v>2</v>
      </c>
      <c r="G3804" s="59" t="str">
        <f>INDEX(tblGemProv[Grootte],MATCH(tblGem[[#This Row],[Plaats]],tblGemProv[Gemeentenaam],0))</f>
        <v>Klein</v>
      </c>
      <c r="H3804" s="59" t="str">
        <f>INDEX(tblGemProv[Provincie],MATCH(tblGem[[#This Row],[Plaats]],tblGemProv[Gemeentenaam],0))</f>
        <v>Overijssel</v>
      </c>
      <c r="I3804" s="68">
        <f>INDEX(tblGemProv[InwonerAantal],MATCH(tblGem[[#This Row],[Plaats]],tblGemProv[Gemeentenaam],0))</f>
        <v>37158</v>
      </c>
      <c r="J3804" s="107">
        <f>tblGem[[#This Row],[Aantal]]/INDEX($N$5:$N$16,MATCH(tblGem[[#This Row],[Prov]],$M$5:$M$16,0))*100000</f>
        <v>1.476333932840701</v>
      </c>
      <c r="K3804" s="69">
        <f>tblGem[[#This Row],[Aantal]]/tblGem[[#This Row],[Inwoners]]*100000</f>
        <v>45.750578610258891</v>
      </c>
    </row>
    <row r="3805" spans="2:11" x14ac:dyDescent="0.3">
      <c r="B3805" s="63">
        <v>43919</v>
      </c>
      <c r="C3805" s="66" t="s">
        <v>243</v>
      </c>
      <c r="D3805" s="65">
        <v>30.8</v>
      </c>
      <c r="E3805" s="66">
        <v>7</v>
      </c>
      <c r="F3805" s="79">
        <f>tblGem[[#This Row],[Aantal]]-SUMIFS(tblGem[Aantal],tblGem[Datum],tblGem[[#This Row],[Datum]]-1,tblGem[Plaats],tblGem[[#This Row],[Plaats]])</f>
        <v>0</v>
      </c>
      <c r="G3805" s="59" t="str">
        <f>INDEX(tblGemProv[Grootte],MATCH(tblGem[[#This Row],[Plaats]],tblGemProv[Gemeentenaam],0))</f>
        <v>Klein</v>
      </c>
      <c r="H3805" s="59" t="str">
        <f>INDEX(tblGemProv[Provincie],MATCH(tblGem[[#This Row],[Plaats]],tblGemProv[Gemeentenaam],0))</f>
        <v>Zeeland</v>
      </c>
      <c r="I3805" s="68">
        <f>INDEX(tblGemProv[InwonerAantal],MATCH(tblGem[[#This Row],[Plaats]],tblGemProv[Gemeentenaam],0))</f>
        <v>22555</v>
      </c>
      <c r="J3805" s="107">
        <f>tblGem[[#This Row],[Aantal]]/INDEX($N$5:$N$16,MATCH(tblGem[[#This Row],[Prov]],$M$5:$M$16,0))*100000</f>
        <v>1.8310035992299323</v>
      </c>
      <c r="K3805" s="69">
        <f>tblGem[[#This Row],[Aantal]]/tblGem[[#This Row],[Inwoners]]*100000</f>
        <v>31.035247173575701</v>
      </c>
    </row>
    <row r="3806" spans="2:11" x14ac:dyDescent="0.3">
      <c r="B3806" s="63">
        <v>43919</v>
      </c>
      <c r="C3806" s="66" t="s">
        <v>244</v>
      </c>
      <c r="D3806" s="65">
        <v>60.5</v>
      </c>
      <c r="E3806" s="66">
        <v>19</v>
      </c>
      <c r="F3806" s="79">
        <f>tblGem[[#This Row],[Aantal]]-SUMIFS(tblGem[Aantal],tblGem[Datum],tblGem[[#This Row],[Datum]]-1,tblGem[Plaats],tblGem[[#This Row],[Plaats]])</f>
        <v>1</v>
      </c>
      <c r="G3806" s="59" t="str">
        <f>INDEX(tblGemProv[Grootte],MATCH(tblGem[[#This Row],[Plaats]],tblGemProv[Gemeentenaam],0))</f>
        <v>Klein</v>
      </c>
      <c r="H3806" s="59" t="str">
        <f>INDEX(tblGemProv[Provincie],MATCH(tblGem[[#This Row],[Plaats]],tblGemProv[Gemeentenaam],0))</f>
        <v>Gelderland</v>
      </c>
      <c r="I3806" s="68">
        <f>INDEX(tblGemProv[InwonerAantal],MATCH(tblGem[[#This Row],[Plaats]],tblGemProv[Gemeentenaam],0))</f>
        <v>31338</v>
      </c>
      <c r="J3806" s="107">
        <f>tblGem[[#This Row],[Aantal]]/INDEX($N$5:$N$16,MATCH(tblGem[[#This Row],[Prov]],$M$5:$M$16,0))*100000</f>
        <v>0.92228398288823421</v>
      </c>
      <c r="K3806" s="69">
        <f>tblGem[[#This Row],[Aantal]]/tblGem[[#This Row],[Inwoners]]*100000</f>
        <v>60.629267981364478</v>
      </c>
    </row>
    <row r="3807" spans="2:11" x14ac:dyDescent="0.3">
      <c r="B3807" s="63">
        <v>43919</v>
      </c>
      <c r="C3807" s="66" t="s">
        <v>245</v>
      </c>
      <c r="D3807" s="65">
        <v>18.399999999999999</v>
      </c>
      <c r="E3807" s="66">
        <v>1</v>
      </c>
      <c r="F3807" s="79">
        <f>tblGem[[#This Row],[Aantal]]-SUMIFS(tblGem[Aantal],tblGem[Datum],tblGem[[#This Row],[Datum]]-1,tblGem[Plaats],tblGem[[#This Row],[Plaats]])</f>
        <v>0</v>
      </c>
      <c r="G3807" s="59" t="str">
        <f>INDEX(tblGemProv[Grootte],MATCH(tblGem[[#This Row],[Plaats]],tblGemProv[Gemeentenaam],0))</f>
        <v>Klein</v>
      </c>
      <c r="H3807" s="59" t="str">
        <f>INDEX(tblGemProv[Provincie],MATCH(tblGem[[#This Row],[Plaats]],tblGemProv[Gemeentenaam],0))</f>
        <v>Utrecht</v>
      </c>
      <c r="I3807" s="68">
        <f>INDEX(tblGemProv[InwonerAantal],MATCH(tblGem[[#This Row],[Plaats]],tblGemProv[Gemeentenaam],0))</f>
        <v>5175</v>
      </c>
      <c r="J3807" s="107">
        <f>tblGem[[#This Row],[Aantal]]/INDEX($N$5:$N$16,MATCH(tblGem[[#This Row],[Prov]],$M$5:$M$16,0))*100000</f>
        <v>7.5158697589961201E-2</v>
      </c>
      <c r="K3807" s="69">
        <f>tblGem[[#This Row],[Aantal]]/tblGem[[#This Row],[Inwoners]]*100000</f>
        <v>19.323671497584542</v>
      </c>
    </row>
    <row r="3808" spans="2:11" x14ac:dyDescent="0.3">
      <c r="B3808" s="63">
        <v>43919</v>
      </c>
      <c r="C3808" s="66" t="s">
        <v>246</v>
      </c>
      <c r="D3808" s="65">
        <v>45.8</v>
      </c>
      <c r="E3808" s="66">
        <v>6</v>
      </c>
      <c r="F3808" s="79">
        <f>tblGem[[#This Row],[Aantal]]-SUMIFS(tblGem[Aantal],tblGem[Datum],tblGem[[#This Row],[Datum]]-1,tblGem[Plaats],tblGem[[#This Row],[Plaats]])</f>
        <v>1</v>
      </c>
      <c r="G3808" s="59" t="str">
        <f>INDEX(tblGemProv[Grootte],MATCH(tblGem[[#This Row],[Plaats]],tblGemProv[Gemeentenaam],0))</f>
        <v>Klein</v>
      </c>
      <c r="H3808" s="59" t="str">
        <f>INDEX(tblGemProv[Provincie],MATCH(tblGem[[#This Row],[Plaats]],tblGemProv[Gemeentenaam],0))</f>
        <v>Noord-Brabant</v>
      </c>
      <c r="I3808" s="68">
        <f>INDEX(tblGemProv[InwonerAantal],MATCH(tblGem[[#This Row],[Plaats]],tblGemProv[Gemeentenaam],0))</f>
        <v>13040</v>
      </c>
      <c r="J3808" s="107">
        <f>tblGem[[#This Row],[Aantal]]/INDEX($N$5:$N$16,MATCH(tblGem[[#This Row],[Prov]],$M$5:$M$16,0))*100000</f>
        <v>0.23731492402362706</v>
      </c>
      <c r="K3808" s="69">
        <f>tblGem[[#This Row],[Aantal]]/tblGem[[#This Row],[Inwoners]]*100000</f>
        <v>46.012269938650306</v>
      </c>
    </row>
    <row r="3809" spans="2:11" x14ac:dyDescent="0.3">
      <c r="B3809" s="63">
        <v>43919</v>
      </c>
      <c r="C3809" s="66" t="s">
        <v>247</v>
      </c>
      <c r="D3809" s="65">
        <v>77.7</v>
      </c>
      <c r="E3809" s="66">
        <v>34</v>
      </c>
      <c r="F3809" s="79">
        <f>tblGem[[#This Row],[Aantal]]-SUMIFS(tblGem[Aantal],tblGem[Datum],tblGem[[#This Row],[Datum]]-1,tblGem[Plaats],tblGem[[#This Row],[Plaats]])</f>
        <v>4</v>
      </c>
      <c r="G3809" s="59" t="str">
        <f>INDEX(tblGemProv[Grootte],MATCH(tblGem[[#This Row],[Plaats]],tblGemProv[Gemeentenaam],0))</f>
        <v>Klein</v>
      </c>
      <c r="H3809" s="59" t="str">
        <f>INDEX(tblGemProv[Provincie],MATCH(tblGem[[#This Row],[Plaats]],tblGemProv[Gemeentenaam],0))</f>
        <v>Gelderland</v>
      </c>
      <c r="I3809" s="68">
        <f>INDEX(tblGemProv[InwonerAantal],MATCH(tblGem[[#This Row],[Plaats]],tblGemProv[Gemeentenaam],0))</f>
        <v>43527</v>
      </c>
      <c r="J3809" s="107">
        <f>tblGem[[#This Row],[Aantal]]/INDEX($N$5:$N$16,MATCH(tblGem[[#This Row],[Prov]],$M$5:$M$16,0))*100000</f>
        <v>1.6504029167473666</v>
      </c>
      <c r="K3809" s="69">
        <f>tblGem[[#This Row],[Aantal]]/tblGem[[#This Row],[Inwoners]]*100000</f>
        <v>78.112435959289641</v>
      </c>
    </row>
    <row r="3810" spans="2:11" x14ac:dyDescent="0.3">
      <c r="B3810" s="63">
        <v>43919</v>
      </c>
      <c r="C3810" s="66" t="s">
        <v>248</v>
      </c>
      <c r="D3810" s="65">
        <v>29.8</v>
      </c>
      <c r="E3810" s="66">
        <v>6</v>
      </c>
      <c r="F3810" s="79">
        <f>tblGem[[#This Row],[Aantal]]-SUMIFS(tblGem[Aantal],tblGem[Datum],tblGem[[#This Row],[Datum]]-1,tblGem[Plaats],tblGem[[#This Row],[Plaats]])</f>
        <v>0</v>
      </c>
      <c r="G3810" s="59" t="str">
        <f>INDEX(tblGemProv[Grootte],MATCH(tblGem[[#This Row],[Plaats]],tblGemProv[Gemeentenaam],0))</f>
        <v>Klein</v>
      </c>
      <c r="H3810" s="59" t="str">
        <f>INDEX(tblGemProv[Provincie],MATCH(tblGem[[#This Row],[Plaats]],tblGemProv[Gemeentenaam],0))</f>
        <v>Utrecht</v>
      </c>
      <c r="I3810" s="68">
        <f>INDEX(tblGemProv[InwonerAantal],MATCH(tblGem[[#This Row],[Plaats]],tblGemProv[Gemeentenaam],0))</f>
        <v>19816</v>
      </c>
      <c r="J3810" s="107">
        <f>tblGem[[#This Row],[Aantal]]/INDEX($N$5:$N$16,MATCH(tblGem[[#This Row],[Prov]],$M$5:$M$16,0))*100000</f>
        <v>0.45095218553976724</v>
      </c>
      <c r="K3810" s="69">
        <f>tblGem[[#This Row],[Aantal]]/tblGem[[#This Row],[Inwoners]]*100000</f>
        <v>30.278562777553493</v>
      </c>
    </row>
    <row r="3811" spans="2:11" x14ac:dyDescent="0.3">
      <c r="B3811" s="63">
        <v>43919</v>
      </c>
      <c r="C3811" s="66" t="s">
        <v>249</v>
      </c>
      <c r="D3811" s="65">
        <v>71.400000000000006</v>
      </c>
      <c r="E3811" s="66">
        <v>33</v>
      </c>
      <c r="F3811" s="79">
        <f>tblGem[[#This Row],[Aantal]]-SUMIFS(tblGem[Aantal],tblGem[Datum],tblGem[[#This Row],[Datum]]-1,tblGem[Plaats],tblGem[[#This Row],[Plaats]])</f>
        <v>6</v>
      </c>
      <c r="G3811" s="59" t="str">
        <f>INDEX(tblGemProv[Grootte],MATCH(tblGem[[#This Row],[Plaats]],tblGemProv[Gemeentenaam],0))</f>
        <v>Klein</v>
      </c>
      <c r="H3811" s="59" t="str">
        <f>INDEX(tblGemProv[Provincie],MATCH(tblGem[[#This Row],[Plaats]],tblGemProv[Gemeentenaam],0))</f>
        <v>Zuid-Holland</v>
      </c>
      <c r="I3811" s="68">
        <f>INDEX(tblGemProv[InwonerAantal],MATCH(tblGem[[#This Row],[Plaats]],tblGemProv[Gemeentenaam],0))</f>
        <v>45789</v>
      </c>
      <c r="J3811" s="107">
        <f>tblGem[[#This Row],[Aantal]]/INDEX($N$5:$N$16,MATCH(tblGem[[#This Row],[Prov]],$M$5:$M$16,0))*100000</f>
        <v>0.90509899863138055</v>
      </c>
      <c r="K3811" s="69">
        <f>tblGem[[#This Row],[Aantal]]/tblGem[[#This Row],[Inwoners]]*100000</f>
        <v>72.069711065976549</v>
      </c>
    </row>
    <row r="3812" spans="2:11" x14ac:dyDescent="0.3">
      <c r="B3812" s="63">
        <v>43919</v>
      </c>
      <c r="C3812" s="66" t="s">
        <v>250</v>
      </c>
      <c r="D3812" s="65">
        <v>55</v>
      </c>
      <c r="E3812" s="66">
        <v>21</v>
      </c>
      <c r="F3812" s="79">
        <f>tblGem[[#This Row],[Aantal]]-SUMIFS(tblGem[Aantal],tblGem[Datum],tblGem[[#This Row],[Datum]]-1,tblGem[Plaats],tblGem[[#This Row],[Plaats]])</f>
        <v>4</v>
      </c>
      <c r="G3812" s="59" t="str">
        <f>INDEX(tblGemProv[Grootte],MATCH(tblGem[[#This Row],[Plaats]],tblGemProv[Gemeentenaam],0))</f>
        <v>Klein</v>
      </c>
      <c r="H3812" s="59" t="str">
        <f>INDEX(tblGemProv[Provincie],MATCH(tblGem[[#This Row],[Plaats]],tblGemProv[Gemeentenaam],0))</f>
        <v>Overijssel</v>
      </c>
      <c r="I3812" s="68">
        <f>INDEX(tblGemProv[InwonerAantal],MATCH(tblGem[[#This Row],[Plaats]],tblGemProv[Gemeentenaam],0))</f>
        <v>38097</v>
      </c>
      <c r="J3812" s="107">
        <f>tblGem[[#This Row],[Aantal]]/INDEX($N$5:$N$16,MATCH(tblGem[[#This Row],[Prov]],$M$5:$M$16,0))*100000</f>
        <v>1.823706622920866</v>
      </c>
      <c r="K3812" s="69">
        <f>tblGem[[#This Row],[Aantal]]/tblGem[[#This Row],[Inwoners]]*100000</f>
        <v>55.122450586660371</v>
      </c>
    </row>
    <row r="3813" spans="2:11" x14ac:dyDescent="0.3">
      <c r="B3813" s="63">
        <v>43919</v>
      </c>
      <c r="C3813" s="66" t="s">
        <v>251</v>
      </c>
      <c r="D3813" s="65">
        <v>31.2</v>
      </c>
      <c r="E3813" s="66">
        <v>17</v>
      </c>
      <c r="F3813" s="79">
        <f>tblGem[[#This Row],[Aantal]]-SUMIFS(tblGem[Aantal],tblGem[Datum],tblGem[[#This Row],[Datum]]-1,tblGem[Plaats],tblGem[[#This Row],[Plaats]])</f>
        <v>1</v>
      </c>
      <c r="G3813" s="59" t="str">
        <f>INDEX(tblGemProv[Grootte],MATCH(tblGem[[#This Row],[Plaats]],tblGemProv[Gemeentenaam],0))</f>
        <v>Middelgroot</v>
      </c>
      <c r="H3813" s="59" t="str">
        <f>INDEX(tblGemProv[Provincie],MATCH(tblGem[[#This Row],[Plaats]],tblGemProv[Gemeentenaam],0))</f>
        <v>Zuid-Holland</v>
      </c>
      <c r="I3813" s="68">
        <f>INDEX(tblGemProv[InwonerAantal],MATCH(tblGem[[#This Row],[Plaats]],tblGemProv[Gemeentenaam],0))</f>
        <v>52208</v>
      </c>
      <c r="J3813" s="107">
        <f>tblGem[[#This Row],[Aantal]]/INDEX($N$5:$N$16,MATCH(tblGem[[#This Row],[Prov]],$M$5:$M$16,0))*100000</f>
        <v>0.46626312050707491</v>
      </c>
      <c r="K3813" s="69">
        <f>tblGem[[#This Row],[Aantal]]/tblGem[[#This Row],[Inwoners]]*100000</f>
        <v>32.562059454489734</v>
      </c>
    </row>
    <row r="3814" spans="2:11" x14ac:dyDescent="0.3">
      <c r="B3814" s="63">
        <v>43919</v>
      </c>
      <c r="C3814" s="66" t="s">
        <v>252</v>
      </c>
      <c r="D3814" s="65">
        <v>68.099999999999994</v>
      </c>
      <c r="E3814" s="66">
        <v>14</v>
      </c>
      <c r="F3814" s="79">
        <f>tblGem[[#This Row],[Aantal]]-SUMIFS(tblGem[Aantal],tblGem[Datum],tblGem[[#This Row],[Datum]]-1,tblGem[Plaats],tblGem[[#This Row],[Plaats]])</f>
        <v>0</v>
      </c>
      <c r="G3814" s="59" t="str">
        <f>INDEX(tblGemProv[Grootte],MATCH(tblGem[[#This Row],[Plaats]],tblGemProv[Gemeentenaam],0))</f>
        <v>Klein</v>
      </c>
      <c r="H3814" s="59" t="str">
        <f>INDEX(tblGemProv[Provincie],MATCH(tblGem[[#This Row],[Plaats]],tblGemProv[Gemeentenaam],0))</f>
        <v>Limburg</v>
      </c>
      <c r="I3814" s="68">
        <f>INDEX(tblGemProv[InwonerAantal],MATCH(tblGem[[#This Row],[Plaats]],tblGemProv[Gemeentenaam],0))</f>
        <v>20728</v>
      </c>
      <c r="J3814" s="107">
        <f>tblGem[[#This Row],[Aantal]]/INDEX($N$5:$N$16,MATCH(tblGem[[#This Row],[Prov]],$M$5:$M$16,0))*100000</f>
        <v>1.2531350754297808</v>
      </c>
      <c r="K3814" s="69">
        <f>tblGem[[#This Row],[Aantal]]/tblGem[[#This Row],[Inwoners]]*100000</f>
        <v>67.541489772288699</v>
      </c>
    </row>
    <row r="3815" spans="2:11" x14ac:dyDescent="0.3">
      <c r="B3815" s="63">
        <v>43919</v>
      </c>
      <c r="C3815" s="66" t="s">
        <v>253</v>
      </c>
      <c r="D3815" s="65">
        <v>54.9</v>
      </c>
      <c r="E3815" s="66">
        <v>32</v>
      </c>
      <c r="F3815" s="79">
        <f>tblGem[[#This Row],[Aantal]]-SUMIFS(tblGem[Aantal],tblGem[Datum],tblGem[[#This Row],[Datum]]-1,tblGem[Plaats],tblGem[[#This Row],[Plaats]])</f>
        <v>0</v>
      </c>
      <c r="G3815" s="59" t="str">
        <f>INDEX(tblGemProv[Grootte],MATCH(tblGem[[#This Row],[Plaats]],tblGemProv[Gemeentenaam],0))</f>
        <v>Middelgroot</v>
      </c>
      <c r="H3815" s="59" t="str">
        <f>INDEX(tblGemProv[Provincie],MATCH(tblGem[[#This Row],[Plaats]],tblGemProv[Gemeentenaam],0))</f>
        <v>Limburg</v>
      </c>
      <c r="I3815" s="68">
        <f>INDEX(tblGemProv[InwonerAantal],MATCH(tblGem[[#This Row],[Plaats]],tblGemProv[Gemeentenaam],0))</f>
        <v>57761</v>
      </c>
      <c r="J3815" s="107">
        <f>tblGem[[#This Row],[Aantal]]/INDEX($N$5:$N$16,MATCH(tblGem[[#This Row],[Prov]],$M$5:$M$16,0))*100000</f>
        <v>2.8643087438394983</v>
      </c>
      <c r="K3815" s="69">
        <f>tblGem[[#This Row],[Aantal]]/tblGem[[#This Row],[Inwoners]]*100000</f>
        <v>55.400702896418004</v>
      </c>
    </row>
    <row r="3816" spans="2:11" x14ac:dyDescent="0.3">
      <c r="B3816" s="63">
        <v>43919</v>
      </c>
      <c r="C3816" s="66" t="s">
        <v>254</v>
      </c>
      <c r="D3816" s="65">
        <v>33.700000000000003</v>
      </c>
      <c r="E3816" s="66">
        <v>26</v>
      </c>
      <c r="F3816" s="79">
        <f>tblGem[[#This Row],[Aantal]]-SUMIFS(tblGem[Aantal],tblGem[Datum],tblGem[[#This Row],[Datum]]-1,tblGem[Plaats],tblGem[[#This Row],[Plaats]])</f>
        <v>1</v>
      </c>
      <c r="G3816" s="59" t="str">
        <f>INDEX(tblGemProv[Grootte],MATCH(tblGem[[#This Row],[Plaats]],tblGemProv[Gemeentenaam],0))</f>
        <v>Middelgroot</v>
      </c>
      <c r="H3816" s="59" t="str">
        <f>INDEX(tblGemProv[Provincie],MATCH(tblGem[[#This Row],[Plaats]],tblGemProv[Gemeentenaam],0))</f>
        <v>Noord-Brabant</v>
      </c>
      <c r="I3816" s="68">
        <f>INDEX(tblGemProv[InwonerAantal],MATCH(tblGem[[#This Row],[Plaats]],tblGemProv[Gemeentenaam],0))</f>
        <v>77000</v>
      </c>
      <c r="J3816" s="107">
        <f>tblGem[[#This Row],[Aantal]]/INDEX($N$5:$N$16,MATCH(tblGem[[#This Row],[Prov]],$M$5:$M$16,0))*100000</f>
        <v>1.0283646707690506</v>
      </c>
      <c r="K3816" s="69">
        <f>tblGem[[#This Row],[Aantal]]/tblGem[[#This Row],[Inwoners]]*100000</f>
        <v>33.766233766233768</v>
      </c>
    </row>
    <row r="3817" spans="2:11" x14ac:dyDescent="0.3">
      <c r="B3817" s="63">
        <v>43919</v>
      </c>
      <c r="C3817" s="66" t="s">
        <v>255</v>
      </c>
      <c r="D3817" s="65">
        <v>52.4</v>
      </c>
      <c r="E3817" s="66">
        <v>341</v>
      </c>
      <c r="F3817" s="79">
        <f>tblGem[[#This Row],[Aantal]]-SUMIFS(tblGem[Aantal],tblGem[Datum],tblGem[[#This Row],[Datum]]-1,tblGem[Plaats],tblGem[[#This Row],[Plaats]])</f>
        <v>33</v>
      </c>
      <c r="G3817" s="59" t="str">
        <f>INDEX(tblGemProv[Grootte],MATCH(tblGem[[#This Row],[Plaats]],tblGemProv[Gemeentenaam],0))</f>
        <v>Groot</v>
      </c>
      <c r="H3817" s="59" t="str">
        <f>INDEX(tblGemProv[Provincie],MATCH(tblGem[[#This Row],[Plaats]],tblGemProv[Gemeentenaam],0))</f>
        <v>Zuid-Holland</v>
      </c>
      <c r="I3817" s="68">
        <f>INDEX(tblGemProv[InwonerAantal],MATCH(tblGem[[#This Row],[Plaats]],tblGemProv[Gemeentenaam],0))</f>
        <v>638712</v>
      </c>
      <c r="J3817" s="107">
        <f>tblGem[[#This Row],[Aantal]]/INDEX($N$5:$N$16,MATCH(tblGem[[#This Row],[Prov]],$M$5:$M$16,0))*100000</f>
        <v>9.3526896525242655</v>
      </c>
      <c r="K3817" s="69">
        <f>tblGem[[#This Row],[Aantal]]/tblGem[[#This Row],[Inwoners]]*100000</f>
        <v>53.388694748180711</v>
      </c>
    </row>
    <row r="3818" spans="2:11" x14ac:dyDescent="0.3">
      <c r="B3818" s="63">
        <v>43919</v>
      </c>
      <c r="C3818" s="66" t="s">
        <v>256</v>
      </c>
      <c r="D3818" s="65">
        <v>117.3</v>
      </c>
      <c r="E3818" s="66">
        <v>2</v>
      </c>
      <c r="F3818" s="79">
        <f>tblGem[[#This Row],[Aantal]]-SUMIFS(tblGem[Aantal],tblGem[Datum],tblGem[[#This Row],[Datum]]-1,tblGem[Plaats],tblGem[[#This Row],[Plaats]])</f>
        <v>0</v>
      </c>
      <c r="G3818" s="59" t="str">
        <f>INDEX(tblGemProv[Grootte],MATCH(tblGem[[#This Row],[Plaats]],tblGemProv[Gemeentenaam],0))</f>
        <v>Klein</v>
      </c>
      <c r="H3818" s="59" t="str">
        <f>INDEX(tblGemProv[Provincie],MATCH(tblGem[[#This Row],[Plaats]],tblGemProv[Gemeentenaam],0))</f>
        <v>Gelderland</v>
      </c>
      <c r="I3818" s="68">
        <f>INDEX(tblGemProv[InwonerAantal],MATCH(tblGem[[#This Row],[Plaats]],tblGemProv[Gemeentenaam],0))</f>
        <v>1575</v>
      </c>
      <c r="J3818" s="107">
        <f>tblGem[[#This Row],[Aantal]]/INDEX($N$5:$N$16,MATCH(tblGem[[#This Row],[Prov]],$M$5:$M$16,0))*100000</f>
        <v>9.7082524514550975E-2</v>
      </c>
      <c r="K3818" s="69">
        <f>tblGem[[#This Row],[Aantal]]/tblGem[[#This Row],[Inwoners]]*100000</f>
        <v>126.98412698412699</v>
      </c>
    </row>
    <row r="3819" spans="2:11" x14ac:dyDescent="0.3">
      <c r="B3819" s="63">
        <v>43919</v>
      </c>
      <c r="C3819" s="66" t="s">
        <v>257</v>
      </c>
      <c r="D3819" s="65">
        <v>43.7</v>
      </c>
      <c r="E3819" s="66">
        <v>10</v>
      </c>
      <c r="F3819" s="79">
        <f>tblGem[[#This Row],[Aantal]]-SUMIFS(tblGem[Aantal],tblGem[Datum],tblGem[[#This Row],[Datum]]-1,tblGem[Plaats],tblGem[[#This Row],[Plaats]])</f>
        <v>0</v>
      </c>
      <c r="G3819" s="59" t="str">
        <f>INDEX(tblGemProv[Grootte],MATCH(tblGem[[#This Row],[Plaats]],tblGemProv[Gemeentenaam],0))</f>
        <v>Klein</v>
      </c>
      <c r="H3819" s="59" t="str">
        <f>INDEX(tblGemProv[Provincie],MATCH(tblGem[[#This Row],[Plaats]],tblGemProv[Gemeentenaam],0))</f>
        <v>Noord-Brabant</v>
      </c>
      <c r="I3819" s="68">
        <f>INDEX(tblGemProv[InwonerAantal],MATCH(tblGem[[#This Row],[Plaats]],tblGemProv[Gemeentenaam],0))</f>
        <v>22401</v>
      </c>
      <c r="J3819" s="107">
        <f>tblGem[[#This Row],[Aantal]]/INDEX($N$5:$N$16,MATCH(tblGem[[#This Row],[Prov]],$M$5:$M$16,0))*100000</f>
        <v>0.3955248733727118</v>
      </c>
      <c r="K3819" s="69">
        <f>tblGem[[#This Row],[Aantal]]/tblGem[[#This Row],[Inwoners]]*100000</f>
        <v>44.640864247131823</v>
      </c>
    </row>
    <row r="3820" spans="2:11" x14ac:dyDescent="0.3">
      <c r="B3820" s="63">
        <v>43919</v>
      </c>
      <c r="C3820" s="78" t="s">
        <v>2</v>
      </c>
      <c r="D3820" s="65">
        <v>32.299999999999997</v>
      </c>
      <c r="E3820" s="66">
        <v>176</v>
      </c>
      <c r="F3820" s="79">
        <f>tblGem[[#This Row],[Aantal]]-SUMIFS(tblGem[Aantal],tblGem[Datum],tblGem[[#This Row],[Datum]]-1,tblGem[Plaats],tblGem[[#This Row],[Plaats]])</f>
        <v>15</v>
      </c>
      <c r="G3820" s="59" t="str">
        <f>INDEX(tblGemProv[Grootte],MATCH(tblGem[[#This Row],[Plaats]],tblGemProv[Gemeentenaam],0))</f>
        <v>Groot</v>
      </c>
      <c r="H3820" s="59" t="str">
        <f>INDEX(tblGemProv[Provincie],MATCH(tblGem[[#This Row],[Plaats]],tblGemProv[Gemeentenaam],0))</f>
        <v>Zuid-Holland</v>
      </c>
      <c r="I3820" s="68">
        <f>INDEX(tblGemProv[InwonerAantal],MATCH(tblGem[[#This Row],[Plaats]],tblGemProv[Gemeentenaam],0))</f>
        <v>532561</v>
      </c>
      <c r="J3820" s="107">
        <f>tblGem[[#This Row],[Aantal]]/INDEX($N$5:$N$16,MATCH(tblGem[[#This Row],[Prov]],$M$5:$M$16,0))*100000</f>
        <v>4.8271946593673629</v>
      </c>
      <c r="K3820" s="69">
        <f>tblGem[[#This Row],[Aantal]]/tblGem[[#This Row],[Inwoners]]*100000</f>
        <v>33.047857428538705</v>
      </c>
    </row>
    <row r="3821" spans="2:11" x14ac:dyDescent="0.3">
      <c r="B3821" s="63">
        <v>43919</v>
      </c>
      <c r="C3821" s="66" t="s">
        <v>258</v>
      </c>
      <c r="D3821" s="65">
        <v>34.4</v>
      </c>
      <c r="E3821" s="66">
        <v>16</v>
      </c>
      <c r="F3821" s="79">
        <f>tblGem[[#This Row],[Aantal]]-SUMIFS(tblGem[Aantal],tblGem[Datum],tblGem[[#This Row],[Datum]]-1,tblGem[Plaats],tblGem[[#This Row],[Plaats]])</f>
        <v>3</v>
      </c>
      <c r="G3821" s="59" t="str">
        <f>INDEX(tblGemProv[Grootte],MATCH(tblGem[[#This Row],[Plaats]],tblGemProv[Gemeentenaam],0))</f>
        <v>Klein</v>
      </c>
      <c r="H3821" s="59" t="str">
        <f>INDEX(tblGemProv[Provincie],MATCH(tblGem[[#This Row],[Plaats]],tblGemProv[Gemeentenaam],0))</f>
        <v>Noord-Holland</v>
      </c>
      <c r="I3821" s="68">
        <f>INDEX(tblGemProv[InwonerAantal],MATCH(tblGem[[#This Row],[Plaats]],tblGemProv[Gemeentenaam],0))</f>
        <v>46379</v>
      </c>
      <c r="J3821" s="107">
        <f>tblGem[[#This Row],[Aantal]]/INDEX($N$5:$N$16,MATCH(tblGem[[#This Row],[Prov]],$M$5:$M$16,0))*100000</f>
        <v>0.56513498602350543</v>
      </c>
      <c r="K3821" s="69">
        <f>tblGem[[#This Row],[Aantal]]/tblGem[[#This Row],[Inwoners]]*100000</f>
        <v>34.49837210806615</v>
      </c>
    </row>
    <row r="3822" spans="2:11" x14ac:dyDescent="0.3">
      <c r="B3822" s="63">
        <v>43919</v>
      </c>
      <c r="C3822" s="66" t="s">
        <v>259</v>
      </c>
      <c r="D3822" s="65">
        <v>40.5</v>
      </c>
      <c r="E3822" s="66">
        <v>4</v>
      </c>
      <c r="F3822" s="79">
        <f>tblGem[[#This Row],[Aantal]]-SUMIFS(tblGem[Aantal],tblGem[Datum],tblGem[[#This Row],[Datum]]-1,tblGem[Plaats],tblGem[[#This Row],[Plaats]])</f>
        <v>-1</v>
      </c>
      <c r="G3822" s="59" t="str">
        <f>INDEX(tblGemProv[Grootte],MATCH(tblGem[[#This Row],[Plaats]],tblGemProv[Gemeentenaam],0))</f>
        <v>Klein</v>
      </c>
      <c r="H3822" s="59" t="str">
        <f>INDEX(tblGemProv[Provincie],MATCH(tblGem[[#This Row],[Plaats]],tblGemProv[Gemeentenaam],0))</f>
        <v>Gelderland</v>
      </c>
      <c r="I3822" s="68">
        <f>INDEX(tblGemProv[InwonerAantal],MATCH(tblGem[[#This Row],[Plaats]],tblGemProv[Gemeentenaam],0))</f>
        <v>9751</v>
      </c>
      <c r="J3822" s="107">
        <f>tblGem[[#This Row],[Aantal]]/INDEX($N$5:$N$16,MATCH(tblGem[[#This Row],[Prov]],$M$5:$M$16,0))*100000</f>
        <v>0.19416504902910195</v>
      </c>
      <c r="K3822" s="69">
        <f>tblGem[[#This Row],[Aantal]]/tblGem[[#This Row],[Inwoners]]*100000</f>
        <v>41.021433699107781</v>
      </c>
    </row>
    <row r="3823" spans="2:11" x14ac:dyDescent="0.3">
      <c r="B3823" s="63">
        <v>43919</v>
      </c>
      <c r="C3823" s="66" t="s">
        <v>260</v>
      </c>
      <c r="D3823" s="65">
        <v>34.299999999999997</v>
      </c>
      <c r="E3823" s="66">
        <v>27</v>
      </c>
      <c r="F3823" s="79">
        <f>tblGem[[#This Row],[Aantal]]-SUMIFS(tblGem[Aantal],tblGem[Datum],tblGem[[#This Row],[Datum]]-1,tblGem[Plaats],tblGem[[#This Row],[Plaats]])</f>
        <v>5</v>
      </c>
      <c r="G3823" s="59" t="str">
        <f>INDEX(tblGemProv[Grootte],MATCH(tblGem[[#This Row],[Plaats]],tblGemProv[Gemeentenaam],0))</f>
        <v>Middelgroot</v>
      </c>
      <c r="H3823" s="59" t="str">
        <f>INDEX(tblGemProv[Provincie],MATCH(tblGem[[#This Row],[Plaats]],tblGemProv[Gemeentenaam],0))</f>
        <v>Zuid-Holland</v>
      </c>
      <c r="I3823" s="68">
        <f>INDEX(tblGemProv[InwonerAantal],MATCH(tblGem[[#This Row],[Plaats]],tblGemProv[Gemeentenaam],0))</f>
        <v>77907</v>
      </c>
      <c r="J3823" s="107">
        <f>tblGem[[#This Row],[Aantal]]/INDEX($N$5:$N$16,MATCH(tblGem[[#This Row],[Prov]],$M$5:$M$16,0))*100000</f>
        <v>0.74053554433476598</v>
      </c>
      <c r="K3823" s="69">
        <f>tblGem[[#This Row],[Aantal]]/tblGem[[#This Row],[Inwoners]]*100000</f>
        <v>34.656706072625049</v>
      </c>
    </row>
    <row r="3824" spans="2:11" x14ac:dyDescent="0.3">
      <c r="B3824" s="63">
        <v>43919</v>
      </c>
      <c r="C3824" s="66" t="s">
        <v>261</v>
      </c>
      <c r="D3824" s="65">
        <v>0</v>
      </c>
      <c r="E3824" s="66">
        <v>0</v>
      </c>
      <c r="F3824" s="79">
        <f>tblGem[[#This Row],[Aantal]]-SUMIFS(tblGem[Aantal],tblGem[Datum],tblGem[[#This Row],[Datum]]-1,tblGem[Plaats],tblGem[[#This Row],[Plaats]])</f>
        <v>0</v>
      </c>
      <c r="G3824" s="59" t="str">
        <f>INDEX(tblGemProv[Grootte],MATCH(tblGem[[#This Row],[Plaats]],tblGemProv[Gemeentenaam],0))</f>
        <v>Klein</v>
      </c>
      <c r="H3824" s="59" t="str">
        <f>INDEX(tblGemProv[Provincie],MATCH(tblGem[[#This Row],[Plaats]],tblGemProv[Gemeentenaam],0))</f>
        <v>Friesland</v>
      </c>
      <c r="I3824" s="68">
        <f>INDEX(tblGemProv[InwonerAantal],MATCH(tblGem[[#This Row],[Plaats]],tblGemProv[Gemeentenaam],0))</f>
        <v>932</v>
      </c>
      <c r="J3824" s="107">
        <f>tblGem[[#This Row],[Aantal]]/INDEX($N$5:$N$16,MATCH(tblGem[[#This Row],[Prov]],$M$5:$M$16,0))*100000</f>
        <v>0</v>
      </c>
      <c r="K3824" s="69">
        <f>tblGem[[#This Row],[Aantal]]/tblGem[[#This Row],[Inwoners]]*100000</f>
        <v>0</v>
      </c>
    </row>
    <row r="3825" spans="2:11" x14ac:dyDescent="0.3">
      <c r="B3825" s="63">
        <v>43919</v>
      </c>
      <c r="C3825" s="66" t="s">
        <v>262</v>
      </c>
      <c r="D3825" s="65">
        <v>29.5</v>
      </c>
      <c r="E3825" s="66">
        <v>10</v>
      </c>
      <c r="F3825" s="79">
        <f>tblGem[[#This Row],[Aantal]]-SUMIFS(tblGem[Aantal],tblGem[Datum],tblGem[[#This Row],[Datum]]-1,tblGem[Plaats],tblGem[[#This Row],[Plaats]])</f>
        <v>1</v>
      </c>
      <c r="G3825" s="59" t="str">
        <f>INDEX(tblGemProv[Grootte],MATCH(tblGem[[#This Row],[Plaats]],tblGemProv[Gemeentenaam],0))</f>
        <v>Klein</v>
      </c>
      <c r="H3825" s="59" t="str">
        <f>INDEX(tblGemProv[Provincie],MATCH(tblGem[[#This Row],[Plaats]],tblGemProv[Gemeentenaam],0))</f>
        <v>Zeeland</v>
      </c>
      <c r="I3825" s="68">
        <f>INDEX(tblGemProv[InwonerAantal],MATCH(tblGem[[#This Row],[Plaats]],tblGemProv[Gemeentenaam],0))</f>
        <v>33687</v>
      </c>
      <c r="J3825" s="107">
        <f>tblGem[[#This Row],[Aantal]]/INDEX($N$5:$N$16,MATCH(tblGem[[#This Row],[Prov]],$M$5:$M$16,0))*100000</f>
        <v>2.615719427471332</v>
      </c>
      <c r="K3825" s="69">
        <f>tblGem[[#This Row],[Aantal]]/tblGem[[#This Row],[Inwoners]]*100000</f>
        <v>29.685041707483595</v>
      </c>
    </row>
    <row r="3826" spans="2:11" x14ac:dyDescent="0.3">
      <c r="B3826" s="63">
        <v>43919</v>
      </c>
      <c r="C3826" s="66" t="s">
        <v>263</v>
      </c>
      <c r="D3826" s="65">
        <v>113.7</v>
      </c>
      <c r="E3826" s="66">
        <v>12</v>
      </c>
      <c r="F3826" s="79">
        <f>tblGem[[#This Row],[Aantal]]-SUMIFS(tblGem[Aantal],tblGem[Datum],tblGem[[#This Row],[Datum]]-1,tblGem[Plaats],tblGem[[#This Row],[Plaats]])</f>
        <v>1</v>
      </c>
      <c r="G3826" s="59" t="str">
        <f>INDEX(tblGemProv[Grootte],MATCH(tblGem[[#This Row],[Plaats]],tblGemProv[Gemeentenaam],0))</f>
        <v>Klein</v>
      </c>
      <c r="H3826" s="59" t="str">
        <f>INDEX(tblGemProv[Provincie],MATCH(tblGem[[#This Row],[Plaats]],tblGemProv[Gemeentenaam],0))</f>
        <v>Limburg</v>
      </c>
      <c r="I3826" s="68">
        <f>INDEX(tblGemProv[InwonerAantal],MATCH(tblGem[[#This Row],[Plaats]],tblGemProv[Gemeentenaam],0))</f>
        <v>10561</v>
      </c>
      <c r="J3826" s="107">
        <f>tblGem[[#This Row],[Aantal]]/INDEX($N$5:$N$16,MATCH(tblGem[[#This Row],[Prov]],$M$5:$M$16,0))*100000</f>
        <v>1.0741157789398119</v>
      </c>
      <c r="K3826" s="69">
        <f>tblGem[[#This Row],[Aantal]]/tblGem[[#This Row],[Inwoners]]*100000</f>
        <v>113.62560363601932</v>
      </c>
    </row>
    <row r="3827" spans="2:11" x14ac:dyDescent="0.3">
      <c r="B3827" s="63">
        <v>43919</v>
      </c>
      <c r="C3827" s="66" t="s">
        <v>264</v>
      </c>
      <c r="D3827" s="65">
        <v>257</v>
      </c>
      <c r="E3827" s="66">
        <v>30</v>
      </c>
      <c r="F3827" s="79">
        <f>tblGem[[#This Row],[Aantal]]-SUMIFS(tblGem[Aantal],tblGem[Datum],tblGem[[#This Row],[Datum]]-1,tblGem[Plaats],tblGem[[#This Row],[Plaats]])</f>
        <v>9</v>
      </c>
      <c r="G3827" s="59" t="str">
        <f>INDEX(tblGemProv[Grootte],MATCH(tblGem[[#This Row],[Plaats]],tblGemProv[Gemeentenaam],0))</f>
        <v>Klein</v>
      </c>
      <c r="H3827" s="59" t="str">
        <f>INDEX(tblGemProv[Provincie],MATCH(tblGem[[#This Row],[Plaats]],tblGemProv[Gemeentenaam],0))</f>
        <v>Noord-Brabant</v>
      </c>
      <c r="I3827" s="68">
        <f>INDEX(tblGemProv[InwonerAantal],MATCH(tblGem[[#This Row],[Plaats]],tblGemProv[Gemeentenaam],0))</f>
        <v>11577</v>
      </c>
      <c r="J3827" s="107">
        <f>tblGem[[#This Row],[Aantal]]/INDEX($N$5:$N$16,MATCH(tblGem[[#This Row],[Prov]],$M$5:$M$16,0))*100000</f>
        <v>1.1865746201181353</v>
      </c>
      <c r="K3827" s="69">
        <f>tblGem[[#This Row],[Aantal]]/tblGem[[#This Row],[Inwoners]]*100000</f>
        <v>259.13449080072559</v>
      </c>
    </row>
    <row r="3828" spans="2:11" x14ac:dyDescent="0.3">
      <c r="B3828" s="63">
        <v>43919</v>
      </c>
      <c r="C3828" s="66" t="s">
        <v>265</v>
      </c>
      <c r="D3828" s="65">
        <v>109.6</v>
      </c>
      <c r="E3828" s="66">
        <v>32</v>
      </c>
      <c r="F3828" s="79">
        <f>tblGem[[#This Row],[Aantal]]-SUMIFS(tblGem[Aantal],tblGem[Datum],tblGem[[#This Row],[Datum]]-1,tblGem[Plaats],tblGem[[#This Row],[Plaats]])</f>
        <v>3</v>
      </c>
      <c r="G3828" s="59" t="str">
        <f>INDEX(tblGemProv[Grootte],MATCH(tblGem[[#This Row],[Plaats]],tblGemProv[Gemeentenaam],0))</f>
        <v>Klein</v>
      </c>
      <c r="H3828" s="59" t="str">
        <f>INDEX(tblGemProv[Provincie],MATCH(tblGem[[#This Row],[Plaats]],tblGemProv[Gemeentenaam],0))</f>
        <v>Noord-Brabant</v>
      </c>
      <c r="I3828" s="68">
        <f>INDEX(tblGemProv[InwonerAantal],MATCH(tblGem[[#This Row],[Plaats]],tblGemProv[Gemeentenaam],0))</f>
        <v>28673</v>
      </c>
      <c r="J3828" s="107">
        <f>tblGem[[#This Row],[Aantal]]/INDEX($N$5:$N$16,MATCH(tblGem[[#This Row],[Prov]],$M$5:$M$16,0))*100000</f>
        <v>1.2656795947926778</v>
      </c>
      <c r="K3828" s="69">
        <f>tblGem[[#This Row],[Aantal]]/tblGem[[#This Row],[Inwoners]]*100000</f>
        <v>111.6032504446692</v>
      </c>
    </row>
    <row r="3829" spans="2:11" x14ac:dyDescent="0.3">
      <c r="B3829" s="63">
        <v>43919</v>
      </c>
      <c r="C3829" s="66" t="s">
        <v>266</v>
      </c>
      <c r="D3829" s="65">
        <v>114.7</v>
      </c>
      <c r="E3829" s="66">
        <v>106</v>
      </c>
      <c r="F3829" s="79">
        <f>tblGem[[#This Row],[Aantal]]-SUMIFS(tblGem[Aantal],tblGem[Datum],tblGem[[#This Row],[Datum]]-1,tblGem[Plaats],tblGem[[#This Row],[Plaats]])</f>
        <v>4</v>
      </c>
      <c r="G3829" s="59" t="str">
        <f>INDEX(tblGemProv[Grootte],MATCH(tblGem[[#This Row],[Plaats]],tblGemProv[Gemeentenaam],0))</f>
        <v>Middelgroot</v>
      </c>
      <c r="H3829" s="59" t="str">
        <f>INDEX(tblGemProv[Provincie],MATCH(tblGem[[#This Row],[Plaats]],tblGemProv[Gemeentenaam],0))</f>
        <v>Limburg</v>
      </c>
      <c r="I3829" s="68">
        <f>INDEX(tblGemProv[InwonerAantal],MATCH(tblGem[[#This Row],[Plaats]],tblGemProv[Gemeentenaam],0))</f>
        <v>92956</v>
      </c>
      <c r="J3829" s="107">
        <f>tblGem[[#This Row],[Aantal]]/INDEX($N$5:$N$16,MATCH(tblGem[[#This Row],[Prov]],$M$5:$M$16,0))*100000</f>
        <v>9.4880227139683395</v>
      </c>
      <c r="K3829" s="69">
        <f>tblGem[[#This Row],[Aantal]]/tblGem[[#This Row],[Inwoners]]*100000</f>
        <v>114.03244545806618</v>
      </c>
    </row>
    <row r="3830" spans="2:11" x14ac:dyDescent="0.3">
      <c r="B3830" s="63">
        <v>43919</v>
      </c>
      <c r="C3830" s="66" t="s">
        <v>267</v>
      </c>
      <c r="D3830" s="65">
        <v>23.8</v>
      </c>
      <c r="E3830" s="66">
        <v>6</v>
      </c>
      <c r="F3830" s="79">
        <f>tblGem[[#This Row],[Aantal]]-SUMIFS(tblGem[Aantal],tblGem[Datum],tblGem[[#This Row],[Datum]]-1,tblGem[Plaats],tblGem[[#This Row],[Plaats]])</f>
        <v>0</v>
      </c>
      <c r="G3830" s="59" t="str">
        <f>INDEX(tblGemProv[Grootte],MATCH(tblGem[[#This Row],[Plaats]],tblGemProv[Gemeentenaam],0))</f>
        <v>Klein</v>
      </c>
      <c r="H3830" s="59" t="str">
        <f>INDEX(tblGemProv[Provincie],MATCH(tblGem[[#This Row],[Plaats]],tblGemProv[Gemeentenaam],0))</f>
        <v>Zuid-Holland</v>
      </c>
      <c r="I3830" s="68">
        <f>INDEX(tblGemProv[InwonerAantal],MATCH(tblGem[[#This Row],[Plaats]],tblGemProv[Gemeentenaam],0))</f>
        <v>25020</v>
      </c>
      <c r="J3830" s="107">
        <f>tblGem[[#This Row],[Aantal]]/INDEX($N$5:$N$16,MATCH(tblGem[[#This Row],[Prov]],$M$5:$M$16,0))*100000</f>
        <v>0.16456345429661468</v>
      </c>
      <c r="K3830" s="69">
        <f>tblGem[[#This Row],[Aantal]]/tblGem[[#This Row],[Inwoners]]*100000</f>
        <v>23.980815347721823</v>
      </c>
    </row>
    <row r="3831" spans="2:11" x14ac:dyDescent="0.3">
      <c r="B3831" s="63">
        <v>43919</v>
      </c>
      <c r="C3831" s="66" t="s">
        <v>268</v>
      </c>
      <c r="D3831" s="65">
        <v>25.8</v>
      </c>
      <c r="E3831" s="66">
        <v>6</v>
      </c>
      <c r="F3831" s="79">
        <f>tblGem[[#This Row],[Aantal]]-SUMIFS(tblGem[Aantal],tblGem[Datum],tblGem[[#This Row],[Datum]]-1,tblGem[Plaats],tblGem[[#This Row],[Plaats]])</f>
        <v>0</v>
      </c>
      <c r="G3831" s="59" t="str">
        <f>INDEX(tblGemProv[Grootte],MATCH(tblGem[[#This Row],[Plaats]],tblGemProv[Gemeentenaam],0))</f>
        <v>Klein</v>
      </c>
      <c r="H3831" s="59" t="str">
        <f>INDEX(tblGemProv[Provincie],MATCH(tblGem[[#This Row],[Plaats]],tblGemProv[Gemeentenaam],0))</f>
        <v>Zeeland</v>
      </c>
      <c r="I3831" s="68">
        <f>INDEX(tblGemProv[InwonerAantal],MATCH(tblGem[[#This Row],[Plaats]],tblGemProv[Gemeentenaam],0))</f>
        <v>23526</v>
      </c>
      <c r="J3831" s="107">
        <f>tblGem[[#This Row],[Aantal]]/INDEX($N$5:$N$16,MATCH(tblGem[[#This Row],[Prov]],$M$5:$M$16,0))*100000</f>
        <v>1.569431656482799</v>
      </c>
      <c r="K3831" s="69">
        <f>tblGem[[#This Row],[Aantal]]/tblGem[[#This Row],[Inwoners]]*100000</f>
        <v>25.503698036215251</v>
      </c>
    </row>
    <row r="3832" spans="2:11" x14ac:dyDescent="0.3">
      <c r="B3832" s="63">
        <v>43919</v>
      </c>
      <c r="C3832" s="66" t="s">
        <v>269</v>
      </c>
      <c r="D3832" s="65">
        <v>14.2</v>
      </c>
      <c r="E3832" s="66">
        <v>8</v>
      </c>
      <c r="F3832" s="79">
        <f>tblGem[[#This Row],[Aantal]]-SUMIFS(tblGem[Aantal],tblGem[Datum],tblGem[[#This Row],[Datum]]-1,tblGem[Plaats],tblGem[[#This Row],[Plaats]])</f>
        <v>1</v>
      </c>
      <c r="G3832" s="59" t="str">
        <f>INDEX(tblGemProv[Grootte],MATCH(tblGem[[#This Row],[Plaats]],tblGemProv[Gemeentenaam],0))</f>
        <v>Middelgroot</v>
      </c>
      <c r="H3832" s="59" t="str">
        <f>INDEX(tblGemProv[Provincie],MATCH(tblGem[[#This Row],[Plaats]],tblGemProv[Gemeentenaam],0))</f>
        <v>Friesland</v>
      </c>
      <c r="I3832" s="68">
        <f>INDEX(tblGemProv[InwonerAantal],MATCH(tblGem[[#This Row],[Plaats]],tblGemProv[Gemeentenaam],0))</f>
        <v>55889</v>
      </c>
      <c r="J3832" s="107">
        <f>tblGem[[#This Row],[Aantal]]/INDEX($N$5:$N$16,MATCH(tblGem[[#This Row],[Prov]],$M$5:$M$16,0))*100000</f>
        <v>1.2359640828837515</v>
      </c>
      <c r="K3832" s="69">
        <f>tblGem[[#This Row],[Aantal]]/tblGem[[#This Row],[Inwoners]]*100000</f>
        <v>14.314086850721965</v>
      </c>
    </row>
    <row r="3833" spans="2:11" x14ac:dyDescent="0.3">
      <c r="B3833" s="63">
        <v>43919</v>
      </c>
      <c r="C3833" s="66" t="s">
        <v>270</v>
      </c>
      <c r="D3833" s="65">
        <v>62.2</v>
      </c>
      <c r="E3833" s="66">
        <v>29</v>
      </c>
      <c r="F3833" s="79">
        <f>tblGem[[#This Row],[Aantal]]-SUMIFS(tblGem[Aantal],tblGem[Datum],tblGem[[#This Row],[Datum]]-1,tblGem[Plaats],tblGem[[#This Row],[Plaats]])</f>
        <v>1</v>
      </c>
      <c r="G3833" s="59" t="str">
        <f>INDEX(tblGemProv[Grootte],MATCH(tblGem[[#This Row],[Plaats]],tblGemProv[Gemeentenaam],0))</f>
        <v>Klein</v>
      </c>
      <c r="H3833" s="59" t="str">
        <f>INDEX(tblGemProv[Provincie],MATCH(tblGem[[#This Row],[Plaats]],tblGemProv[Gemeentenaam],0))</f>
        <v>Utrecht</v>
      </c>
      <c r="I3833" s="68">
        <f>INDEX(tblGemProv[InwonerAantal],MATCH(tblGem[[#This Row],[Plaats]],tblGemProv[Gemeentenaam],0))</f>
        <v>46089</v>
      </c>
      <c r="J3833" s="107">
        <f>tblGem[[#This Row],[Aantal]]/INDEX($N$5:$N$16,MATCH(tblGem[[#This Row],[Prov]],$M$5:$M$16,0))*100000</f>
        <v>2.1796022301088751</v>
      </c>
      <c r="K3833" s="69">
        <f>tblGem[[#This Row],[Aantal]]/tblGem[[#This Row],[Inwoners]]*100000</f>
        <v>62.921738375751261</v>
      </c>
    </row>
    <row r="3834" spans="2:11" x14ac:dyDescent="0.3">
      <c r="B3834" s="63">
        <v>43919</v>
      </c>
      <c r="C3834" s="66" t="s">
        <v>271</v>
      </c>
      <c r="D3834" s="65">
        <v>139.30000000000001</v>
      </c>
      <c r="E3834" s="66">
        <v>27</v>
      </c>
      <c r="F3834" s="79">
        <f>tblGem[[#This Row],[Aantal]]-SUMIFS(tblGem[Aantal],tblGem[Datum],tblGem[[#This Row],[Datum]]-1,tblGem[Plaats],tblGem[[#This Row],[Plaats]])</f>
        <v>5</v>
      </c>
      <c r="G3834" s="59" t="str">
        <f>INDEX(tblGemProv[Grootte],MATCH(tblGem[[#This Row],[Plaats]],tblGemProv[Gemeentenaam],0))</f>
        <v>Klein</v>
      </c>
      <c r="H3834" s="59" t="str">
        <f>INDEX(tblGemProv[Provincie],MATCH(tblGem[[#This Row],[Plaats]],tblGemProv[Gemeentenaam],0))</f>
        <v>Noord-Brabant</v>
      </c>
      <c r="I3834" s="68">
        <f>INDEX(tblGemProv[InwonerAantal],MATCH(tblGem[[#This Row],[Plaats]],tblGemProv[Gemeentenaam],0))</f>
        <v>19120</v>
      </c>
      <c r="J3834" s="107">
        <f>tblGem[[#This Row],[Aantal]]/INDEX($N$5:$N$16,MATCH(tblGem[[#This Row],[Prov]],$M$5:$M$16,0))*100000</f>
        <v>1.0679171581063218</v>
      </c>
      <c r="K3834" s="69">
        <f>tblGem[[#This Row],[Aantal]]/tblGem[[#This Row],[Inwoners]]*100000</f>
        <v>141.21338912133893</v>
      </c>
    </row>
    <row r="3835" spans="2:11" x14ac:dyDescent="0.3">
      <c r="B3835" s="63">
        <v>43919</v>
      </c>
      <c r="C3835" s="66" t="s">
        <v>272</v>
      </c>
      <c r="D3835" s="65">
        <v>138.6</v>
      </c>
      <c r="E3835" s="66">
        <v>24</v>
      </c>
      <c r="F3835" s="79">
        <f>tblGem[[#This Row],[Aantal]]-SUMIFS(tblGem[Aantal],tblGem[Datum],tblGem[[#This Row],[Datum]]-1,tblGem[Plaats],tblGem[[#This Row],[Plaats]])</f>
        <v>2</v>
      </c>
      <c r="G3835" s="59" t="str">
        <f>INDEX(tblGemProv[Grootte],MATCH(tblGem[[#This Row],[Plaats]],tblGemProv[Gemeentenaam],0))</f>
        <v>Klein</v>
      </c>
      <c r="H3835" s="59" t="str">
        <f>INDEX(tblGemProv[Provincie],MATCH(tblGem[[#This Row],[Plaats]],tblGemProv[Gemeentenaam],0))</f>
        <v>Noord-Brabant</v>
      </c>
      <c r="I3835" s="68">
        <f>INDEX(tblGemProv[InwonerAantal],MATCH(tblGem[[#This Row],[Plaats]],tblGemProv[Gemeentenaam],0))</f>
        <v>16753</v>
      </c>
      <c r="J3835" s="107">
        <f>tblGem[[#This Row],[Aantal]]/INDEX($N$5:$N$16,MATCH(tblGem[[#This Row],[Prov]],$M$5:$M$16,0))*100000</f>
        <v>0.94925969609450822</v>
      </c>
      <c r="K3835" s="69">
        <f>tblGem[[#This Row],[Aantal]]/tblGem[[#This Row],[Inwoners]]*100000</f>
        <v>143.25792395391872</v>
      </c>
    </row>
    <row r="3836" spans="2:11" x14ac:dyDescent="0.3">
      <c r="B3836" s="63">
        <v>43919</v>
      </c>
      <c r="C3836" s="66" t="s">
        <v>273</v>
      </c>
      <c r="D3836" s="65">
        <v>3.2</v>
      </c>
      <c r="E3836" s="66">
        <v>1</v>
      </c>
      <c r="F3836" s="79">
        <f>tblGem[[#This Row],[Aantal]]-SUMIFS(tblGem[Aantal],tblGem[Datum],tblGem[[#This Row],[Datum]]-1,tblGem[Plaats],tblGem[[#This Row],[Plaats]])</f>
        <v>0</v>
      </c>
      <c r="G3836" s="59" t="str">
        <f>INDEX(tblGemProv[Grootte],MATCH(tblGem[[#This Row],[Plaats]],tblGemProv[Gemeentenaam],0))</f>
        <v>Klein</v>
      </c>
      <c r="H3836" s="59" t="str">
        <f>INDEX(tblGemProv[Provincie],MATCH(tblGem[[#This Row],[Plaats]],tblGemProv[Gemeentenaam],0))</f>
        <v>Groningen</v>
      </c>
      <c r="I3836" s="68">
        <f>INDEX(tblGemProv[InwonerAantal],MATCH(tblGem[[#This Row],[Plaats]],tblGemProv[Gemeentenaam],0))</f>
        <v>32258</v>
      </c>
      <c r="J3836" s="107">
        <f>tblGem[[#This Row],[Aantal]]/INDEX($N$5:$N$16,MATCH(tblGem[[#This Row],[Prov]],$M$5:$M$16,0))*100000</f>
        <v>0.17154335844156288</v>
      </c>
      <c r="K3836" s="69">
        <f>tblGem[[#This Row],[Aantal]]/tblGem[[#This Row],[Inwoners]]*100000</f>
        <v>3.1000062000124005</v>
      </c>
    </row>
    <row r="3837" spans="2:11" x14ac:dyDescent="0.3">
      <c r="B3837" s="63">
        <v>43919</v>
      </c>
      <c r="C3837" s="66" t="s">
        <v>274</v>
      </c>
      <c r="D3837" s="65">
        <v>29.2</v>
      </c>
      <c r="E3837" s="66">
        <v>5</v>
      </c>
      <c r="F3837" s="79">
        <f>tblGem[[#This Row],[Aantal]]-SUMIFS(tblGem[Aantal],tblGem[Datum],tblGem[[#This Row],[Datum]]-1,tblGem[Plaats],tblGem[[#This Row],[Plaats]])</f>
        <v>0</v>
      </c>
      <c r="G3837" s="59" t="str">
        <f>INDEX(tblGemProv[Grootte],MATCH(tblGem[[#This Row],[Plaats]],tblGemProv[Gemeentenaam],0))</f>
        <v>Klein</v>
      </c>
      <c r="H3837" s="59" t="str">
        <f>INDEX(tblGemProv[Provincie],MATCH(tblGem[[#This Row],[Plaats]],tblGemProv[Gemeentenaam],0))</f>
        <v>Overijssel</v>
      </c>
      <c r="I3837" s="68">
        <f>INDEX(tblGemProv[InwonerAantal],MATCH(tblGem[[#This Row],[Plaats]],tblGemProv[Gemeentenaam],0))</f>
        <v>16797</v>
      </c>
      <c r="J3837" s="107">
        <f>tblGem[[#This Row],[Aantal]]/INDEX($N$5:$N$16,MATCH(tblGem[[#This Row],[Prov]],$M$5:$M$16,0))*100000</f>
        <v>0.43421586260020617</v>
      </c>
      <c r="K3837" s="69">
        <f>tblGem[[#This Row],[Aantal]]/tblGem[[#This Row],[Inwoners]]*100000</f>
        <v>29.767220336964932</v>
      </c>
    </row>
    <row r="3838" spans="2:11" x14ac:dyDescent="0.3">
      <c r="B3838" s="63">
        <v>43919</v>
      </c>
      <c r="C3838" s="66" t="s">
        <v>275</v>
      </c>
      <c r="D3838" s="65">
        <v>92</v>
      </c>
      <c r="E3838" s="66">
        <v>20</v>
      </c>
      <c r="F3838" s="79">
        <f>tblGem[[#This Row],[Aantal]]-SUMIFS(tblGem[Aantal],tblGem[Datum],tblGem[[#This Row],[Datum]]-1,tblGem[Plaats],tblGem[[#This Row],[Plaats]])</f>
        <v>2</v>
      </c>
      <c r="G3838" s="59" t="str">
        <f>INDEX(tblGemProv[Grootte],MATCH(tblGem[[#This Row],[Plaats]],tblGemProv[Gemeentenaam],0))</f>
        <v>Klein</v>
      </c>
      <c r="H3838" s="59" t="str">
        <f>INDEX(tblGemProv[Provincie],MATCH(tblGem[[#This Row],[Plaats]],tblGemProv[Gemeentenaam],0))</f>
        <v>Noord-Holland</v>
      </c>
      <c r="I3838" s="68">
        <f>INDEX(tblGemProv[InwonerAantal],MATCH(tblGem[[#This Row],[Plaats]],tblGemProv[Gemeentenaam],0))</f>
        <v>21670</v>
      </c>
      <c r="J3838" s="107">
        <f>tblGem[[#This Row],[Aantal]]/INDEX($N$5:$N$16,MATCH(tblGem[[#This Row],[Prov]],$M$5:$M$16,0))*100000</f>
        <v>0.7064187325293817</v>
      </c>
      <c r="K3838" s="69">
        <f>tblGem[[#This Row],[Aantal]]/tblGem[[#This Row],[Inwoners]]*100000</f>
        <v>92.293493308721736</v>
      </c>
    </row>
    <row r="3839" spans="2:11" x14ac:dyDescent="0.3">
      <c r="B3839" s="63">
        <v>43919</v>
      </c>
      <c r="C3839" s="66" t="s">
        <v>276</v>
      </c>
      <c r="D3839" s="65">
        <v>69.400000000000006</v>
      </c>
      <c r="E3839" s="66">
        <v>17</v>
      </c>
      <c r="F3839" s="79">
        <f>tblGem[[#This Row],[Aantal]]-SUMIFS(tblGem[Aantal],tblGem[Datum],tblGem[[#This Row],[Datum]]-1,tblGem[Plaats],tblGem[[#This Row],[Plaats]])</f>
        <v>3</v>
      </c>
      <c r="G3839" s="59" t="str">
        <f>INDEX(tblGemProv[Grootte],MATCH(tblGem[[#This Row],[Plaats]],tblGemProv[Gemeentenaam],0))</f>
        <v>Klein</v>
      </c>
      <c r="H3839" s="59" t="str">
        <f>INDEX(tblGemProv[Provincie],MATCH(tblGem[[#This Row],[Plaats]],tblGemProv[Gemeentenaam],0))</f>
        <v>Noord-Brabant</v>
      </c>
      <c r="I3839" s="68">
        <f>INDEX(tblGemProv[InwonerAantal],MATCH(tblGem[[#This Row],[Plaats]],tblGemProv[Gemeentenaam],0))</f>
        <v>24781</v>
      </c>
      <c r="J3839" s="107">
        <f>tblGem[[#This Row],[Aantal]]/INDEX($N$5:$N$16,MATCH(tblGem[[#This Row],[Prov]],$M$5:$M$16,0))*100000</f>
        <v>0.67239228473361001</v>
      </c>
      <c r="K3839" s="69">
        <f>tblGem[[#This Row],[Aantal]]/tblGem[[#This Row],[Inwoners]]*100000</f>
        <v>68.600944271821149</v>
      </c>
    </row>
    <row r="3840" spans="2:11" x14ac:dyDescent="0.3">
      <c r="B3840" s="63">
        <v>43919</v>
      </c>
      <c r="C3840" s="66" t="s">
        <v>277</v>
      </c>
      <c r="D3840" s="65">
        <v>22.7</v>
      </c>
      <c r="E3840" s="66">
        <v>10</v>
      </c>
      <c r="F3840" s="79">
        <f>tblGem[[#This Row],[Aantal]]-SUMIFS(tblGem[Aantal],tblGem[Datum],tblGem[[#This Row],[Datum]]-1,tblGem[Plaats],tblGem[[#This Row],[Plaats]])</f>
        <v>2</v>
      </c>
      <c r="G3840" s="59" t="str">
        <f>INDEX(tblGemProv[Grootte],MATCH(tblGem[[#This Row],[Plaats]],tblGemProv[Gemeentenaam],0))</f>
        <v>Klein</v>
      </c>
      <c r="H3840" s="59" t="str">
        <f>INDEX(tblGemProv[Provincie],MATCH(tblGem[[#This Row],[Plaats]],tblGemProv[Gemeentenaam],0))</f>
        <v>Overijssel</v>
      </c>
      <c r="I3840" s="68">
        <f>INDEX(tblGemProv[InwonerAantal],MATCH(tblGem[[#This Row],[Plaats]],tblGemProv[Gemeentenaam],0))</f>
        <v>43768</v>
      </c>
      <c r="J3840" s="107">
        <f>tblGem[[#This Row],[Aantal]]/INDEX($N$5:$N$16,MATCH(tblGem[[#This Row],[Prov]],$M$5:$M$16,0))*100000</f>
        <v>0.86843172520041234</v>
      </c>
      <c r="K3840" s="69">
        <f>tblGem[[#This Row],[Aantal]]/tblGem[[#This Row],[Inwoners]]*100000</f>
        <v>22.847742643026869</v>
      </c>
    </row>
    <row r="3841" spans="2:11" x14ac:dyDescent="0.3">
      <c r="B3841" s="63">
        <v>43919</v>
      </c>
      <c r="C3841" s="66" t="s">
        <v>278</v>
      </c>
      <c r="D3841" s="65">
        <v>128</v>
      </c>
      <c r="E3841" s="66">
        <v>32</v>
      </c>
      <c r="F3841" s="79">
        <f>tblGem[[#This Row],[Aantal]]-SUMIFS(tblGem[Aantal],tblGem[Datum],tblGem[[#This Row],[Datum]]-1,tblGem[Plaats],tblGem[[#This Row],[Plaats]])</f>
        <v>1</v>
      </c>
      <c r="G3841" s="59" t="str">
        <f>INDEX(tblGemProv[Grootte],MATCH(tblGem[[#This Row],[Plaats]],tblGemProv[Gemeentenaam],0))</f>
        <v>Klein</v>
      </c>
      <c r="H3841" s="59" t="str">
        <f>INDEX(tblGemProv[Provincie],MATCH(tblGem[[#This Row],[Plaats]],tblGemProv[Gemeentenaam],0))</f>
        <v>Limburg</v>
      </c>
      <c r="I3841" s="68">
        <f>INDEX(tblGemProv[InwonerAantal],MATCH(tblGem[[#This Row],[Plaats]],tblGemProv[Gemeentenaam],0))</f>
        <v>24987</v>
      </c>
      <c r="J3841" s="107">
        <f>tblGem[[#This Row],[Aantal]]/INDEX($N$5:$N$16,MATCH(tblGem[[#This Row],[Prov]],$M$5:$M$16,0))*100000</f>
        <v>2.8643087438394983</v>
      </c>
      <c r="K3841" s="69">
        <f>tblGem[[#This Row],[Aantal]]/tblGem[[#This Row],[Inwoners]]*100000</f>
        <v>128.0665946292072</v>
      </c>
    </row>
    <row r="3842" spans="2:11" x14ac:dyDescent="0.3">
      <c r="B3842" s="63">
        <v>43919</v>
      </c>
      <c r="C3842" s="66" t="s">
        <v>279</v>
      </c>
      <c r="D3842" s="65">
        <v>50.8</v>
      </c>
      <c r="E3842" s="66">
        <v>33</v>
      </c>
      <c r="F3842" s="79">
        <f>tblGem[[#This Row],[Aantal]]-SUMIFS(tblGem[Aantal],tblGem[Datum],tblGem[[#This Row],[Datum]]-1,tblGem[Plaats],tblGem[[#This Row],[Plaats]])</f>
        <v>2</v>
      </c>
      <c r="G3842" s="59" t="str">
        <f>INDEX(tblGemProv[Grootte],MATCH(tblGem[[#This Row],[Plaats]],tblGemProv[Gemeentenaam],0))</f>
        <v>Middelgroot</v>
      </c>
      <c r="H3842" s="59" t="str">
        <f>INDEX(tblGemProv[Provincie],MATCH(tblGem[[#This Row],[Plaats]],tblGemProv[Gemeentenaam],0))</f>
        <v>Utrecht</v>
      </c>
      <c r="I3842" s="68">
        <f>INDEX(tblGemProv[InwonerAantal],MATCH(tblGem[[#This Row],[Plaats]],tblGemProv[Gemeentenaam],0))</f>
        <v>64513</v>
      </c>
      <c r="J3842" s="107">
        <f>tblGem[[#This Row],[Aantal]]/INDEX($N$5:$N$16,MATCH(tblGem[[#This Row],[Prov]],$M$5:$M$16,0))*100000</f>
        <v>2.4802370204687199</v>
      </c>
      <c r="K3842" s="69">
        <f>tblGem[[#This Row],[Aantal]]/tblGem[[#This Row],[Inwoners]]*100000</f>
        <v>51.152480895323421</v>
      </c>
    </row>
    <row r="3843" spans="2:11" x14ac:dyDescent="0.3">
      <c r="B3843" s="63">
        <v>43919</v>
      </c>
      <c r="C3843" s="66" t="s">
        <v>280</v>
      </c>
      <c r="D3843" s="65">
        <v>24.4</v>
      </c>
      <c r="E3843" s="66">
        <v>22</v>
      </c>
      <c r="F3843" s="79">
        <f>tblGem[[#This Row],[Aantal]]-SUMIFS(tblGem[Aantal],tblGem[Datum],tblGem[[#This Row],[Datum]]-1,tblGem[Plaats],tblGem[[#This Row],[Plaats]])</f>
        <v>3</v>
      </c>
      <c r="G3843" s="59" t="str">
        <f>INDEX(tblGemProv[Grootte],MATCH(tblGem[[#This Row],[Plaats]],tblGemProv[Gemeentenaam],0))</f>
        <v>Middelgroot</v>
      </c>
      <c r="H3843" s="59" t="str">
        <f>INDEX(tblGemProv[Provincie],MATCH(tblGem[[#This Row],[Plaats]],tblGemProv[Gemeentenaam],0))</f>
        <v>Friesland</v>
      </c>
      <c r="I3843" s="68">
        <f>INDEX(tblGemProv[InwonerAantal],MATCH(tblGem[[#This Row],[Plaats]],tblGemProv[Gemeentenaam],0))</f>
        <v>89583</v>
      </c>
      <c r="J3843" s="107">
        <f>tblGem[[#This Row],[Aantal]]/INDEX($N$5:$N$16,MATCH(tblGem[[#This Row],[Prov]],$M$5:$M$16,0))*100000</f>
        <v>3.3989012279303159</v>
      </c>
      <c r="K3843" s="69">
        <f>tblGem[[#This Row],[Aantal]]/tblGem[[#This Row],[Inwoners]]*100000</f>
        <v>24.55823091434759</v>
      </c>
    </row>
    <row r="3844" spans="2:11" x14ac:dyDescent="0.3">
      <c r="B3844" s="63">
        <v>43919</v>
      </c>
      <c r="C3844" s="66" t="s">
        <v>281</v>
      </c>
      <c r="D3844" s="65">
        <v>33.1</v>
      </c>
      <c r="E3844" s="66">
        <v>18</v>
      </c>
      <c r="F3844" s="79">
        <f>tblGem[[#This Row],[Aantal]]-SUMIFS(tblGem[Aantal],tblGem[Datum],tblGem[[#This Row],[Datum]]-1,tblGem[Plaats],tblGem[[#This Row],[Plaats]])</f>
        <v>1</v>
      </c>
      <c r="G3844" s="59" t="str">
        <f>INDEX(tblGemProv[Grootte],MATCH(tblGem[[#This Row],[Plaats]],tblGemProv[Gemeentenaam],0))</f>
        <v>Middelgroot</v>
      </c>
      <c r="H3844" s="59" t="str">
        <f>INDEX(tblGemProv[Provincie],MATCH(tblGem[[#This Row],[Plaats]],tblGemProv[Gemeentenaam],0))</f>
        <v>Zeeland</v>
      </c>
      <c r="I3844" s="68">
        <f>INDEX(tblGemProv[InwonerAantal],MATCH(tblGem[[#This Row],[Plaats]],tblGemProv[Gemeentenaam],0))</f>
        <v>54440</v>
      </c>
      <c r="J3844" s="107">
        <f>tblGem[[#This Row],[Aantal]]/INDEX($N$5:$N$16,MATCH(tblGem[[#This Row],[Prov]],$M$5:$M$16,0))*100000</f>
        <v>4.7082949694483966</v>
      </c>
      <c r="K3844" s="69">
        <f>tblGem[[#This Row],[Aantal]]/tblGem[[#This Row],[Inwoners]]*100000</f>
        <v>33.063923585598822</v>
      </c>
    </row>
    <row r="3845" spans="2:11" x14ac:dyDescent="0.3">
      <c r="B3845" s="63">
        <v>43919</v>
      </c>
      <c r="C3845" s="66" t="s">
        <v>282</v>
      </c>
      <c r="D3845" s="65">
        <v>0</v>
      </c>
      <c r="E3845" s="66">
        <v>0</v>
      </c>
      <c r="F3845" s="79">
        <f>tblGem[[#This Row],[Aantal]]-SUMIFS(tblGem[Aantal],tblGem[Datum],tblGem[[#This Row],[Datum]]-1,tblGem[Plaats],tblGem[[#This Row],[Plaats]])</f>
        <v>0</v>
      </c>
      <c r="G3845" s="59" t="str">
        <f>INDEX(tblGemProv[Grootte],MATCH(tblGem[[#This Row],[Plaats]],tblGemProv[Gemeentenaam],0))</f>
        <v>Klein</v>
      </c>
      <c r="H3845" s="59" t="str">
        <f>INDEX(tblGemProv[Provincie],MATCH(tblGem[[#This Row],[Plaats]],tblGemProv[Gemeentenaam],0))</f>
        <v>Friesland</v>
      </c>
      <c r="I3845" s="68">
        <f>INDEX(tblGemProv[InwonerAantal],MATCH(tblGem[[#This Row],[Plaats]],tblGemProv[Gemeentenaam],0))</f>
        <v>4906</v>
      </c>
      <c r="J3845" s="107">
        <f>tblGem[[#This Row],[Aantal]]/INDEX($N$5:$N$16,MATCH(tblGem[[#This Row],[Prov]],$M$5:$M$16,0))*100000</f>
        <v>0</v>
      </c>
      <c r="K3845" s="69">
        <f>tblGem[[#This Row],[Aantal]]/tblGem[[#This Row],[Inwoners]]*100000</f>
        <v>0</v>
      </c>
    </row>
    <row r="3846" spans="2:11" x14ac:dyDescent="0.3">
      <c r="B3846" s="63">
        <v>43919</v>
      </c>
      <c r="C3846" s="66" t="s">
        <v>283</v>
      </c>
      <c r="D3846" s="65">
        <v>22.1</v>
      </c>
      <c r="E3846" s="66">
        <v>3</v>
      </c>
      <c r="F3846" s="79">
        <f>tblGem[[#This Row],[Aantal]]-SUMIFS(tblGem[Aantal],tblGem[Datum],tblGem[[#This Row],[Datum]]-1,tblGem[Plaats],tblGem[[#This Row],[Plaats]])</f>
        <v>0</v>
      </c>
      <c r="G3846" s="59" t="str">
        <f>INDEX(tblGemProv[Grootte],MATCH(tblGem[[#This Row],[Plaats]],tblGemProv[Gemeentenaam],0))</f>
        <v>Klein</v>
      </c>
      <c r="H3846" s="59" t="str">
        <f>INDEX(tblGemProv[Provincie],MATCH(tblGem[[#This Row],[Plaats]],tblGemProv[Gemeentenaam],0))</f>
        <v>Noord-Holland</v>
      </c>
      <c r="I3846" s="68">
        <f>INDEX(tblGemProv[InwonerAantal],MATCH(tblGem[[#This Row],[Plaats]],tblGemProv[Gemeentenaam],0))</f>
        <v>13584</v>
      </c>
      <c r="J3846" s="107">
        <f>tblGem[[#This Row],[Aantal]]/INDEX($N$5:$N$16,MATCH(tblGem[[#This Row],[Prov]],$M$5:$M$16,0))*100000</f>
        <v>0.10596280987940725</v>
      </c>
      <c r="K3846" s="69">
        <f>tblGem[[#This Row],[Aantal]]/tblGem[[#This Row],[Inwoners]]*100000</f>
        <v>22.084805653710248</v>
      </c>
    </row>
    <row r="3847" spans="2:11" x14ac:dyDescent="0.3">
      <c r="B3847" s="63">
        <v>43919</v>
      </c>
      <c r="C3847" s="66" t="s">
        <v>284</v>
      </c>
      <c r="D3847" s="65">
        <v>34.700000000000003</v>
      </c>
      <c r="E3847" s="66">
        <v>13</v>
      </c>
      <c r="F3847" s="79">
        <f>tblGem[[#This Row],[Aantal]]-SUMIFS(tblGem[Aantal],tblGem[Datum],tblGem[[#This Row],[Datum]]-1,tblGem[Plaats],tblGem[[#This Row],[Plaats]])</f>
        <v>2</v>
      </c>
      <c r="G3847" s="59" t="str">
        <f>INDEX(tblGemProv[Grootte],MATCH(tblGem[[#This Row],[Plaats]],tblGemProv[Gemeentenaam],0))</f>
        <v>Klein</v>
      </c>
      <c r="H3847" s="59" t="str">
        <f>INDEX(tblGemProv[Provincie],MATCH(tblGem[[#This Row],[Plaats]],tblGemProv[Gemeentenaam],0))</f>
        <v>Zuid-Holland</v>
      </c>
      <c r="I3847" s="68">
        <f>INDEX(tblGemProv[InwonerAantal],MATCH(tblGem[[#This Row],[Plaats]],tblGemProv[Gemeentenaam],0))</f>
        <v>36584</v>
      </c>
      <c r="J3847" s="107">
        <f>tblGem[[#This Row],[Aantal]]/INDEX($N$5:$N$16,MATCH(tblGem[[#This Row],[Prov]],$M$5:$M$16,0))*100000</f>
        <v>0.35655415097599841</v>
      </c>
      <c r="K3847" s="69">
        <f>tblGem[[#This Row],[Aantal]]/tblGem[[#This Row],[Inwoners]]*100000</f>
        <v>35.534659960638528</v>
      </c>
    </row>
    <row r="3848" spans="2:11" x14ac:dyDescent="0.3">
      <c r="B3848" s="63">
        <v>43919</v>
      </c>
      <c r="C3848" s="66" t="s">
        <v>285</v>
      </c>
      <c r="D3848" s="65">
        <v>116.5</v>
      </c>
      <c r="E3848" s="66">
        <v>30</v>
      </c>
      <c r="F3848" s="79">
        <f>tblGem[[#This Row],[Aantal]]-SUMIFS(tblGem[Aantal],tblGem[Datum],tblGem[[#This Row],[Datum]]-1,tblGem[Plaats],tblGem[[#This Row],[Plaats]])</f>
        <v>5</v>
      </c>
      <c r="G3848" s="59" t="str">
        <f>INDEX(tblGemProv[Grootte],MATCH(tblGem[[#This Row],[Plaats]],tblGemProv[Gemeentenaam],0))</f>
        <v>Klein</v>
      </c>
      <c r="H3848" s="59" t="str">
        <f>INDEX(tblGemProv[Provincie],MATCH(tblGem[[#This Row],[Plaats]],tblGemProv[Gemeentenaam],0))</f>
        <v>Zeeland</v>
      </c>
      <c r="I3848" s="68">
        <f>INDEX(tblGemProv[InwonerAantal],MATCH(tblGem[[#This Row],[Plaats]],tblGemProv[Gemeentenaam],0))</f>
        <v>25583</v>
      </c>
      <c r="J3848" s="107">
        <f>tblGem[[#This Row],[Aantal]]/INDEX($N$5:$N$16,MATCH(tblGem[[#This Row],[Prov]],$M$5:$M$16,0))*100000</f>
        <v>7.8471582824139956</v>
      </c>
      <c r="K3848" s="69">
        <f>tblGem[[#This Row],[Aantal]]/tblGem[[#This Row],[Inwoners]]*100000</f>
        <v>117.26537153578548</v>
      </c>
    </row>
    <row r="3849" spans="2:11" x14ac:dyDescent="0.3">
      <c r="B3849" s="63">
        <v>43919</v>
      </c>
      <c r="C3849" s="66" t="s">
        <v>286</v>
      </c>
      <c r="D3849" s="65">
        <v>68.8</v>
      </c>
      <c r="E3849" s="66">
        <v>29</v>
      </c>
      <c r="F3849" s="79">
        <f>tblGem[[#This Row],[Aantal]]-SUMIFS(tblGem[Aantal],tblGem[Datum],tblGem[[#This Row],[Datum]]-1,tblGem[Plaats],tblGem[[#This Row],[Plaats]])</f>
        <v>2</v>
      </c>
      <c r="G3849" s="59" t="str">
        <f>INDEX(tblGemProv[Grootte],MATCH(tblGem[[#This Row],[Plaats]],tblGemProv[Gemeentenaam],0))</f>
        <v>Klein</v>
      </c>
      <c r="H3849" s="59" t="str">
        <f>INDEX(tblGemProv[Provincie],MATCH(tblGem[[#This Row],[Plaats]],tblGemProv[Gemeentenaam],0))</f>
        <v>Gelderland</v>
      </c>
      <c r="I3849" s="68">
        <f>INDEX(tblGemProv[InwonerAantal],MATCH(tblGem[[#This Row],[Plaats]],tblGemProv[Gemeentenaam],0))</f>
        <v>41465</v>
      </c>
      <c r="J3849" s="107">
        <f>tblGem[[#This Row],[Aantal]]/INDEX($N$5:$N$16,MATCH(tblGem[[#This Row],[Prov]],$M$5:$M$16,0))*100000</f>
        <v>1.4076966054609892</v>
      </c>
      <c r="K3849" s="69">
        <f>tblGem[[#This Row],[Aantal]]/tblGem[[#This Row],[Inwoners]]*100000</f>
        <v>69.938502351380691</v>
      </c>
    </row>
    <row r="3850" spans="2:11" x14ac:dyDescent="0.3">
      <c r="B3850" s="63">
        <v>43919</v>
      </c>
      <c r="C3850" s="66" t="s">
        <v>287</v>
      </c>
      <c r="D3850" s="65">
        <v>139.19999999999999</v>
      </c>
      <c r="E3850" s="66">
        <v>306</v>
      </c>
      <c r="F3850" s="79">
        <f>tblGem[[#This Row],[Aantal]]-SUMIFS(tblGem[Aantal],tblGem[Datum],tblGem[[#This Row],[Datum]]-1,tblGem[Plaats],tblGem[[#This Row],[Plaats]])</f>
        <v>22</v>
      </c>
      <c r="G3850" s="59" t="str">
        <f>INDEX(tblGemProv[Grootte],MATCH(tblGem[[#This Row],[Plaats]],tblGemProv[Gemeentenaam],0))</f>
        <v>Groot</v>
      </c>
      <c r="H3850" s="59" t="str">
        <f>INDEX(tblGemProv[Provincie],MATCH(tblGem[[#This Row],[Plaats]],tblGemProv[Gemeentenaam],0))</f>
        <v>Noord-Brabant</v>
      </c>
      <c r="I3850" s="68">
        <f>INDEX(tblGemProv[InwonerAantal],MATCH(tblGem[[#This Row],[Plaats]],tblGemProv[Gemeentenaam],0))</f>
        <v>215521</v>
      </c>
      <c r="J3850" s="107">
        <f>tblGem[[#This Row],[Aantal]]/INDEX($N$5:$N$16,MATCH(tblGem[[#This Row],[Prov]],$M$5:$M$16,0))*100000</f>
        <v>12.103061125204981</v>
      </c>
      <c r="K3850" s="69">
        <f>tblGem[[#This Row],[Aantal]]/tblGem[[#This Row],[Inwoners]]*100000</f>
        <v>141.98152384222419</v>
      </c>
    </row>
    <row r="3851" spans="2:11" x14ac:dyDescent="0.3">
      <c r="B3851" s="63">
        <v>43919</v>
      </c>
      <c r="C3851" s="66" t="s">
        <v>288</v>
      </c>
      <c r="D3851" s="65">
        <v>61.1</v>
      </c>
      <c r="E3851" s="66">
        <v>13</v>
      </c>
      <c r="F3851" s="79">
        <f>tblGem[[#This Row],[Aantal]]-SUMIFS(tblGem[Aantal],tblGem[Datum],tblGem[[#This Row],[Datum]]-1,tblGem[Plaats],tblGem[[#This Row],[Plaats]])</f>
        <v>1</v>
      </c>
      <c r="G3851" s="59" t="str">
        <f>INDEX(tblGemProv[Grootte],MATCH(tblGem[[#This Row],[Plaats]],tblGemProv[Gemeentenaam],0))</f>
        <v>Klein</v>
      </c>
      <c r="H3851" s="59" t="str">
        <f>INDEX(tblGemProv[Provincie],MATCH(tblGem[[#This Row],[Plaats]],tblGemProv[Gemeentenaam],0))</f>
        <v>Overijssel</v>
      </c>
      <c r="I3851" s="68">
        <f>INDEX(tblGemProv[InwonerAantal],MATCH(tblGem[[#This Row],[Plaats]],tblGemProv[Gemeentenaam],0))</f>
        <v>21213</v>
      </c>
      <c r="J3851" s="107">
        <f>tblGem[[#This Row],[Aantal]]/INDEX($N$5:$N$16,MATCH(tblGem[[#This Row],[Prov]],$M$5:$M$16,0))*100000</f>
        <v>1.128961242760536</v>
      </c>
      <c r="K3851" s="69">
        <f>tblGem[[#This Row],[Aantal]]/tblGem[[#This Row],[Inwoners]]*100000</f>
        <v>61.283175411304391</v>
      </c>
    </row>
    <row r="3852" spans="2:11" x14ac:dyDescent="0.3">
      <c r="B3852" s="63">
        <v>43919</v>
      </c>
      <c r="C3852" s="66" t="s">
        <v>289</v>
      </c>
      <c r="D3852" s="65">
        <v>17.8</v>
      </c>
      <c r="E3852" s="66">
        <v>6</v>
      </c>
      <c r="F3852" s="79">
        <f>tblGem[[#This Row],[Aantal]]-SUMIFS(tblGem[Aantal],tblGem[Datum],tblGem[[#This Row],[Datum]]-1,tblGem[Plaats],tblGem[[#This Row],[Plaats]])</f>
        <v>1</v>
      </c>
      <c r="G3852" s="59" t="str">
        <f>INDEX(tblGemProv[Grootte],MATCH(tblGem[[#This Row],[Plaats]],tblGemProv[Gemeentenaam],0))</f>
        <v>Klein</v>
      </c>
      <c r="H3852" s="59" t="str">
        <f>INDEX(tblGemProv[Provincie],MATCH(tblGem[[#This Row],[Plaats]],tblGemProv[Gemeentenaam],0))</f>
        <v>Overijssel</v>
      </c>
      <c r="I3852" s="68">
        <f>INDEX(tblGemProv[InwonerAantal],MATCH(tblGem[[#This Row],[Plaats]],tblGemProv[Gemeentenaam],0))</f>
        <v>33903</v>
      </c>
      <c r="J3852" s="107">
        <f>tblGem[[#This Row],[Aantal]]/INDEX($N$5:$N$16,MATCH(tblGem[[#This Row],[Prov]],$M$5:$M$16,0))*100000</f>
        <v>0.52105903512024743</v>
      </c>
      <c r="K3852" s="69">
        <f>tblGem[[#This Row],[Aantal]]/tblGem[[#This Row],[Inwoners]]*100000</f>
        <v>17.697548889478806</v>
      </c>
    </row>
    <row r="3853" spans="2:11" x14ac:dyDescent="0.3">
      <c r="B3853" s="63">
        <v>43919</v>
      </c>
      <c r="C3853" s="66" t="s">
        <v>290</v>
      </c>
      <c r="D3853" s="65">
        <v>50.2</v>
      </c>
      <c r="E3853" s="66">
        <v>17</v>
      </c>
      <c r="F3853" s="79">
        <f>tblGem[[#This Row],[Aantal]]-SUMIFS(tblGem[Aantal],tblGem[Datum],tblGem[[#This Row],[Datum]]-1,tblGem[Plaats],tblGem[[#This Row],[Plaats]])</f>
        <v>1</v>
      </c>
      <c r="G3853" s="59" t="str">
        <f>INDEX(tblGemProv[Grootte],MATCH(tblGem[[#This Row],[Plaats]],tblGemProv[Gemeentenaam],0))</f>
        <v>Klein</v>
      </c>
      <c r="H3853" s="59" t="str">
        <f>INDEX(tblGemProv[Provincie],MATCH(tblGem[[#This Row],[Plaats]],tblGemProv[Gemeentenaam],0))</f>
        <v>Drenthe</v>
      </c>
      <c r="I3853" s="68">
        <f>INDEX(tblGemProv[InwonerAantal],MATCH(tblGem[[#This Row],[Plaats]],tblGemProv[Gemeentenaam],0))</f>
        <v>33462</v>
      </c>
      <c r="J3853" s="107">
        <f>tblGem[[#This Row],[Aantal]]/INDEX($N$5:$N$16,MATCH(tblGem[[#This Row],[Prov]],$M$5:$M$16,0))*100000</f>
        <v>3.4545824019508227</v>
      </c>
      <c r="K3853" s="69">
        <f>tblGem[[#This Row],[Aantal]]/tblGem[[#This Row],[Inwoners]]*100000</f>
        <v>50.803896957743106</v>
      </c>
    </row>
    <row r="3854" spans="2:11" x14ac:dyDescent="0.3">
      <c r="B3854" s="63">
        <v>43919</v>
      </c>
      <c r="C3854" s="66" t="s">
        <v>291</v>
      </c>
      <c r="D3854" s="65">
        <v>12.5</v>
      </c>
      <c r="E3854" s="66">
        <v>4</v>
      </c>
      <c r="F3854" s="79">
        <f>tblGem[[#This Row],[Aantal]]-SUMIFS(tblGem[Aantal],tblGem[Datum],tblGem[[#This Row],[Datum]]-1,tblGem[Plaats],tblGem[[#This Row],[Plaats]])</f>
        <v>0</v>
      </c>
      <c r="G3854" s="59" t="str">
        <f>INDEX(tblGemProv[Grootte],MATCH(tblGem[[#This Row],[Plaats]],tblGemProv[Gemeentenaam],0))</f>
        <v>Klein</v>
      </c>
      <c r="H3854" s="59" t="str">
        <f>INDEX(tblGemProv[Provincie],MATCH(tblGem[[#This Row],[Plaats]],tblGemProv[Gemeentenaam],0))</f>
        <v>Friesland</v>
      </c>
      <c r="I3854" s="68">
        <f>INDEX(tblGemProv[InwonerAantal],MATCH(tblGem[[#This Row],[Plaats]],tblGemProv[Gemeentenaam],0))</f>
        <v>31870</v>
      </c>
      <c r="J3854" s="107">
        <f>tblGem[[#This Row],[Aantal]]/INDEX($N$5:$N$16,MATCH(tblGem[[#This Row],[Prov]],$M$5:$M$16,0))*100000</f>
        <v>0.61798204144187574</v>
      </c>
      <c r="K3854" s="69">
        <f>tblGem[[#This Row],[Aantal]]/tblGem[[#This Row],[Inwoners]]*100000</f>
        <v>12.550988390335741</v>
      </c>
    </row>
    <row r="3855" spans="2:11" x14ac:dyDescent="0.3">
      <c r="B3855" s="63">
        <v>43919</v>
      </c>
      <c r="C3855" s="66" t="s">
        <v>292</v>
      </c>
      <c r="D3855" s="65">
        <v>337.1</v>
      </c>
      <c r="E3855" s="66">
        <v>142</v>
      </c>
      <c r="F3855" s="79">
        <f>tblGem[[#This Row],[Aantal]]-SUMIFS(tblGem[Aantal],tblGem[Datum],tblGem[[#This Row],[Datum]]-1,tblGem[Plaats],tblGem[[#This Row],[Plaats]])</f>
        <v>12</v>
      </c>
      <c r="G3855" s="59" t="str">
        <f>INDEX(tblGemProv[Grootte],MATCH(tblGem[[#This Row],[Plaats]],tblGemProv[Gemeentenaam],0))</f>
        <v>Klein</v>
      </c>
      <c r="H3855" s="59" t="str">
        <f>INDEX(tblGemProv[Provincie],MATCH(tblGem[[#This Row],[Plaats]],tblGemProv[Gemeentenaam],0))</f>
        <v>Noord-Brabant</v>
      </c>
      <c r="I3855" s="68">
        <f>INDEX(tblGemProv[InwonerAantal],MATCH(tblGem[[#This Row],[Plaats]],tblGemProv[Gemeentenaam],0))</f>
        <v>41725</v>
      </c>
      <c r="J3855" s="107">
        <f>tblGem[[#This Row],[Aantal]]/INDEX($N$5:$N$16,MATCH(tblGem[[#This Row],[Prov]],$M$5:$M$16,0))*100000</f>
        <v>5.616453201892508</v>
      </c>
      <c r="K3855" s="69">
        <f>tblGem[[#This Row],[Aantal]]/tblGem[[#This Row],[Inwoners]]*100000</f>
        <v>340.32354703415217</v>
      </c>
    </row>
    <row r="3856" spans="2:11" x14ac:dyDescent="0.3">
      <c r="B3856" s="63">
        <v>43919</v>
      </c>
      <c r="C3856" s="66" t="s">
        <v>293</v>
      </c>
      <c r="D3856" s="65">
        <v>58.6</v>
      </c>
      <c r="E3856" s="66">
        <v>8</v>
      </c>
      <c r="F3856" s="79">
        <f>tblGem[[#This Row],[Aantal]]-SUMIFS(tblGem[Aantal],tblGem[Datum],tblGem[[#This Row],[Datum]]-1,tblGem[Plaats],tblGem[[#This Row],[Plaats]])</f>
        <v>1</v>
      </c>
      <c r="G3856" s="59" t="str">
        <f>INDEX(tblGemProv[Grootte],MATCH(tblGem[[#This Row],[Plaats]],tblGemProv[Gemeentenaam],0))</f>
        <v>Klein</v>
      </c>
      <c r="H3856" s="59" t="str">
        <f>INDEX(tblGemProv[Provincie],MATCH(tblGem[[#This Row],[Plaats]],tblGemProv[Gemeentenaam],0))</f>
        <v>Noord-Holland</v>
      </c>
      <c r="I3856" s="68">
        <f>INDEX(tblGemProv[InwonerAantal],MATCH(tblGem[[#This Row],[Plaats]],tblGemProv[Gemeentenaam],0))</f>
        <v>13520</v>
      </c>
      <c r="J3856" s="107">
        <f>tblGem[[#This Row],[Aantal]]/INDEX($N$5:$N$16,MATCH(tblGem[[#This Row],[Prov]],$M$5:$M$16,0))*100000</f>
        <v>0.28256749301175271</v>
      </c>
      <c r="K3856" s="69">
        <f>tblGem[[#This Row],[Aantal]]/tblGem[[#This Row],[Inwoners]]*100000</f>
        <v>59.171597633136095</v>
      </c>
    </row>
    <row r="3857" spans="2:11" x14ac:dyDescent="0.3">
      <c r="B3857" s="63">
        <v>43919</v>
      </c>
      <c r="C3857" s="66" t="s">
        <v>294</v>
      </c>
      <c r="D3857" s="65">
        <v>57.7</v>
      </c>
      <c r="E3857" s="66">
        <v>17</v>
      </c>
      <c r="F3857" s="79">
        <f>tblGem[[#This Row],[Aantal]]-SUMIFS(tblGem[Aantal],tblGem[Datum],tblGem[[#This Row],[Datum]]-1,tblGem[Plaats],tblGem[[#This Row],[Plaats]])</f>
        <v>1</v>
      </c>
      <c r="G3857" s="59" t="str">
        <f>INDEX(tblGemProv[Grootte],MATCH(tblGem[[#This Row],[Plaats]],tblGemProv[Gemeentenaam],0))</f>
        <v>Klein</v>
      </c>
      <c r="H3857" s="59" t="str">
        <f>INDEX(tblGemProv[Provincie],MATCH(tblGem[[#This Row],[Plaats]],tblGemProv[Gemeentenaam],0))</f>
        <v>Noord-Holland</v>
      </c>
      <c r="I3857" s="68">
        <f>INDEX(tblGemProv[InwonerAantal],MATCH(tblGem[[#This Row],[Plaats]],tblGemProv[Gemeentenaam],0))</f>
        <v>29445</v>
      </c>
      <c r="J3857" s="107">
        <f>tblGem[[#This Row],[Aantal]]/INDEX($N$5:$N$16,MATCH(tblGem[[#This Row],[Prov]],$M$5:$M$16,0))*100000</f>
        <v>0.60045592264997449</v>
      </c>
      <c r="K3857" s="69">
        <f>tblGem[[#This Row],[Aantal]]/tblGem[[#This Row],[Inwoners]]*100000</f>
        <v>57.734759721514685</v>
      </c>
    </row>
    <row r="3858" spans="2:11" x14ac:dyDescent="0.3">
      <c r="B3858" s="63">
        <v>43919</v>
      </c>
      <c r="C3858" s="66" t="s">
        <v>295</v>
      </c>
      <c r="D3858" s="65">
        <v>66.599999999999994</v>
      </c>
      <c r="E3858" s="66">
        <v>14</v>
      </c>
      <c r="F3858" s="79">
        <f>tblGem[[#This Row],[Aantal]]-SUMIFS(tblGem[Aantal],tblGem[Datum],tblGem[[#This Row],[Datum]]-1,tblGem[Plaats],tblGem[[#This Row],[Plaats]])</f>
        <v>4</v>
      </c>
      <c r="G3858" s="59" t="str">
        <f>INDEX(tblGemProv[Grootte],MATCH(tblGem[[#This Row],[Plaats]],tblGemProv[Gemeentenaam],0))</f>
        <v>Klein</v>
      </c>
      <c r="H3858" s="59" t="str">
        <f>INDEX(tblGemProv[Provincie],MATCH(tblGem[[#This Row],[Plaats]],tblGemProv[Gemeentenaam],0))</f>
        <v>Flevoland</v>
      </c>
      <c r="I3858" s="68">
        <f>INDEX(tblGemProv[InwonerAantal],MATCH(tblGem[[#This Row],[Plaats]],tblGemProv[Gemeentenaam],0))</f>
        <v>20524</v>
      </c>
      <c r="J3858" s="107">
        <f>tblGem[[#This Row],[Aantal]]/INDEX($N$5:$N$16,MATCH(tblGem[[#This Row],[Prov]],$M$5:$M$16,0))*100000</f>
        <v>3.4007821799013778</v>
      </c>
      <c r="K3858" s="69">
        <f>tblGem[[#This Row],[Aantal]]/tblGem[[#This Row],[Inwoners]]*100000</f>
        <v>68.212824010914048</v>
      </c>
    </row>
    <row r="3859" spans="2:11" x14ac:dyDescent="0.3">
      <c r="B3859" s="63">
        <v>43919</v>
      </c>
      <c r="C3859" s="66" t="s">
        <v>296</v>
      </c>
      <c r="D3859" s="65">
        <v>81.099999999999994</v>
      </c>
      <c r="E3859" s="66">
        <v>290</v>
      </c>
      <c r="F3859" s="79">
        <f>tblGem[[#This Row],[Aantal]]-SUMIFS(tblGem[Aantal],tblGem[Datum],tblGem[[#This Row],[Datum]]-1,tblGem[Plaats],tblGem[[#This Row],[Plaats]])</f>
        <v>25</v>
      </c>
      <c r="G3859" s="59" t="str">
        <f>INDEX(tblGemProv[Grootte],MATCH(tblGem[[#This Row],[Plaats]],tblGemProv[Gemeentenaam],0))</f>
        <v>Groot</v>
      </c>
      <c r="H3859" s="59" t="str">
        <f>INDEX(tblGemProv[Provincie],MATCH(tblGem[[#This Row],[Plaats]],tblGemProv[Gemeentenaam],0))</f>
        <v>Utrecht</v>
      </c>
      <c r="I3859" s="68">
        <f>INDEX(tblGemProv[InwonerAantal],MATCH(tblGem[[#This Row],[Plaats]],tblGemProv[Gemeentenaam],0))</f>
        <v>347483</v>
      </c>
      <c r="J3859" s="107">
        <f>tblGem[[#This Row],[Aantal]]/INDEX($N$5:$N$16,MATCH(tblGem[[#This Row],[Prov]],$M$5:$M$16,0))*100000</f>
        <v>21.796022301088747</v>
      </c>
      <c r="K3859" s="69">
        <f>tblGem[[#This Row],[Aantal]]/tblGem[[#This Row],[Inwoners]]*100000</f>
        <v>83.457320214226314</v>
      </c>
    </row>
    <row r="3860" spans="2:11" x14ac:dyDescent="0.3">
      <c r="B3860" s="63">
        <v>43919</v>
      </c>
      <c r="C3860" s="66" t="s">
        <v>297</v>
      </c>
      <c r="D3860" s="65">
        <v>60.5</v>
      </c>
      <c r="E3860" s="66">
        <v>30</v>
      </c>
      <c r="F3860" s="79">
        <f>tblGem[[#This Row],[Aantal]]-SUMIFS(tblGem[Aantal],tblGem[Datum],tblGem[[#This Row],[Datum]]-1,tblGem[Plaats],tblGem[[#This Row],[Plaats]])</f>
        <v>5</v>
      </c>
      <c r="G3860" s="59" t="str">
        <f>INDEX(tblGemProv[Grootte],MATCH(tblGem[[#This Row],[Plaats]],tblGemProv[Gemeentenaam],0))</f>
        <v>Klein</v>
      </c>
      <c r="H3860" s="59" t="str">
        <f>INDEX(tblGemProv[Provincie],MATCH(tblGem[[#This Row],[Plaats]],tblGemProv[Gemeentenaam],0))</f>
        <v>Utrecht</v>
      </c>
      <c r="I3860" s="68">
        <f>INDEX(tblGemProv[InwonerAantal],MATCH(tblGem[[#This Row],[Plaats]],tblGemProv[Gemeentenaam],0))</f>
        <v>49314</v>
      </c>
      <c r="J3860" s="107">
        <f>tblGem[[#This Row],[Aantal]]/INDEX($N$5:$N$16,MATCH(tblGem[[#This Row],[Prov]],$M$5:$M$16,0))*100000</f>
        <v>2.2547609276988361</v>
      </c>
      <c r="K3860" s="69">
        <f>tblGem[[#This Row],[Aantal]]/tblGem[[#This Row],[Inwoners]]*100000</f>
        <v>60.834651417447375</v>
      </c>
    </row>
    <row r="3861" spans="2:11" x14ac:dyDescent="0.3">
      <c r="B3861" s="63">
        <v>43919</v>
      </c>
      <c r="C3861" s="66" t="s">
        <v>298</v>
      </c>
      <c r="D3861" s="65">
        <v>79.2</v>
      </c>
      <c r="E3861" s="66">
        <v>8</v>
      </c>
      <c r="F3861" s="79">
        <f>tblGem[[#This Row],[Aantal]]-SUMIFS(tblGem[Aantal],tblGem[Datum],tblGem[[#This Row],[Datum]]-1,tblGem[Plaats],tblGem[[#This Row],[Plaats]])</f>
        <v>2</v>
      </c>
      <c r="G3861" s="59" t="str">
        <f>INDEX(tblGemProv[Grootte],MATCH(tblGem[[#This Row],[Plaats]],tblGemProv[Gemeentenaam],0))</f>
        <v>Klein</v>
      </c>
      <c r="H3861" s="59" t="str">
        <f>INDEX(tblGemProv[Provincie],MATCH(tblGem[[#This Row],[Plaats]],tblGemProv[Gemeentenaam],0))</f>
        <v>Limburg</v>
      </c>
      <c r="I3861" s="68">
        <f>INDEX(tblGemProv[InwonerAantal],MATCH(tblGem[[#This Row],[Plaats]],tblGemProv[Gemeentenaam],0))</f>
        <v>9874</v>
      </c>
      <c r="J3861" s="107">
        <f>tblGem[[#This Row],[Aantal]]/INDEX($N$5:$N$16,MATCH(tblGem[[#This Row],[Prov]],$M$5:$M$16,0))*100000</f>
        <v>0.71607718595987457</v>
      </c>
      <c r="K3861" s="69">
        <f>tblGem[[#This Row],[Aantal]]/tblGem[[#This Row],[Inwoners]]*100000</f>
        <v>81.020862872189596</v>
      </c>
    </row>
    <row r="3862" spans="2:11" x14ac:dyDescent="0.3">
      <c r="B3862" s="63">
        <v>43919</v>
      </c>
      <c r="C3862" s="66" t="s">
        <v>299</v>
      </c>
      <c r="D3862" s="65">
        <v>79.5</v>
      </c>
      <c r="E3862" s="66">
        <v>13</v>
      </c>
      <c r="F3862" s="79">
        <f>tblGem[[#This Row],[Aantal]]-SUMIFS(tblGem[Aantal],tblGem[Datum],tblGem[[#This Row],[Datum]]-1,tblGem[Plaats],tblGem[[#This Row],[Plaats]])</f>
        <v>1</v>
      </c>
      <c r="G3862" s="59" t="str">
        <f>INDEX(tblGemProv[Grootte],MATCH(tblGem[[#This Row],[Plaats]],tblGemProv[Gemeentenaam],0))</f>
        <v>Klein</v>
      </c>
      <c r="H3862" s="59" t="str">
        <f>INDEX(tblGemProv[Provincie],MATCH(tblGem[[#This Row],[Plaats]],tblGemProv[Gemeentenaam],0))</f>
        <v>Limburg</v>
      </c>
      <c r="I3862" s="68">
        <f>INDEX(tblGemProv[InwonerAantal],MATCH(tblGem[[#This Row],[Plaats]],tblGemProv[Gemeentenaam],0))</f>
        <v>16431</v>
      </c>
      <c r="J3862" s="107">
        <f>tblGem[[#This Row],[Aantal]]/INDEX($N$5:$N$16,MATCH(tblGem[[#This Row],[Prov]],$M$5:$M$16,0))*100000</f>
        <v>1.1636254271847961</v>
      </c>
      <c r="K3862" s="69">
        <f>tblGem[[#This Row],[Aantal]]/tblGem[[#This Row],[Inwoners]]*100000</f>
        <v>79.118738969021976</v>
      </c>
    </row>
    <row r="3863" spans="2:11" x14ac:dyDescent="0.3">
      <c r="B3863" s="63">
        <v>43919</v>
      </c>
      <c r="C3863" s="66" t="s">
        <v>300</v>
      </c>
      <c r="D3863" s="65">
        <v>99.4</v>
      </c>
      <c r="E3863" s="66">
        <v>31</v>
      </c>
      <c r="F3863" s="79">
        <f>tblGem[[#This Row],[Aantal]]-SUMIFS(tblGem[Aantal],tblGem[Datum],tblGem[[#This Row],[Datum]]-1,tblGem[Plaats],tblGem[[#This Row],[Plaats]])</f>
        <v>5</v>
      </c>
      <c r="G3863" s="59" t="str">
        <f>INDEX(tblGemProv[Grootte],MATCH(tblGem[[#This Row],[Plaats]],tblGemProv[Gemeentenaam],0))</f>
        <v>Klein</v>
      </c>
      <c r="H3863" s="59" t="str">
        <f>INDEX(tblGemProv[Provincie],MATCH(tblGem[[#This Row],[Plaats]],tblGemProv[Gemeentenaam],0))</f>
        <v>Noord-Brabant</v>
      </c>
      <c r="I3863" s="68">
        <f>INDEX(tblGemProv[InwonerAantal],MATCH(tblGem[[#This Row],[Plaats]],tblGemProv[Gemeentenaam],0))</f>
        <v>30654</v>
      </c>
      <c r="J3863" s="107">
        <f>tblGem[[#This Row],[Aantal]]/INDEX($N$5:$N$16,MATCH(tblGem[[#This Row],[Prov]],$M$5:$M$16,0))*100000</f>
        <v>1.2261271074554065</v>
      </c>
      <c r="K3863" s="69">
        <f>tblGem[[#This Row],[Aantal]]/tblGem[[#This Row],[Inwoners]]*100000</f>
        <v>101.12872708292555</v>
      </c>
    </row>
    <row r="3864" spans="2:11" x14ac:dyDescent="0.3">
      <c r="B3864" s="63">
        <v>43919</v>
      </c>
      <c r="C3864" s="66" t="s">
        <v>301</v>
      </c>
      <c r="D3864" s="65">
        <v>7.3</v>
      </c>
      <c r="E3864" s="66">
        <v>2</v>
      </c>
      <c r="F3864" s="79">
        <f>tblGem[[#This Row],[Aantal]]-SUMIFS(tblGem[Aantal],tblGem[Datum],tblGem[[#This Row],[Datum]]-1,tblGem[Plaats],tblGem[[#This Row],[Plaats]])</f>
        <v>0</v>
      </c>
      <c r="G3864" s="59" t="str">
        <f>INDEX(tblGemProv[Grootte],MATCH(tblGem[[#This Row],[Plaats]],tblGemProv[Gemeentenaam],0))</f>
        <v>Klein</v>
      </c>
      <c r="H3864" s="59" t="str">
        <f>INDEX(tblGemProv[Provincie],MATCH(tblGem[[#This Row],[Plaats]],tblGemProv[Gemeentenaam],0))</f>
        <v>Groningen</v>
      </c>
      <c r="I3864" s="68">
        <f>INDEX(tblGemProv[InwonerAantal],MATCH(tblGem[[#This Row],[Plaats]],tblGemProv[Gemeentenaam],0))</f>
        <v>27508</v>
      </c>
      <c r="J3864" s="107">
        <f>tblGem[[#This Row],[Aantal]]/INDEX($N$5:$N$16,MATCH(tblGem[[#This Row],[Prov]],$M$5:$M$16,0))*100000</f>
        <v>0.34308671688312575</v>
      </c>
      <c r="K3864" s="69">
        <f>tblGem[[#This Row],[Aantal]]/tblGem[[#This Row],[Inwoners]]*100000</f>
        <v>7.2706121855460228</v>
      </c>
    </row>
    <row r="3865" spans="2:11" x14ac:dyDescent="0.3">
      <c r="B3865" s="63">
        <v>43919</v>
      </c>
      <c r="C3865" s="66" t="s">
        <v>302</v>
      </c>
      <c r="D3865" s="65">
        <v>22.6</v>
      </c>
      <c r="E3865" s="66">
        <v>15</v>
      </c>
      <c r="F3865" s="79">
        <f>tblGem[[#This Row],[Aantal]]-SUMIFS(tblGem[Aantal],tblGem[Datum],tblGem[[#This Row],[Datum]]-1,tblGem[Plaats],tblGem[[#This Row],[Plaats]])</f>
        <v>1</v>
      </c>
      <c r="G3865" s="59" t="str">
        <f>INDEX(tblGemProv[Grootte],MATCH(tblGem[[#This Row],[Plaats]],tblGemProv[Gemeentenaam],0))</f>
        <v>Middelgroot</v>
      </c>
      <c r="H3865" s="59" t="str">
        <f>INDEX(tblGemProv[Provincie],MATCH(tblGem[[#This Row],[Plaats]],tblGemProv[Gemeentenaam],0))</f>
        <v>Utrecht</v>
      </c>
      <c r="I3865" s="68">
        <f>INDEX(tblGemProv[InwonerAantal],MATCH(tblGem[[#This Row],[Plaats]],tblGemProv[Gemeentenaam],0))</f>
        <v>64918</v>
      </c>
      <c r="J3865" s="107">
        <f>tblGem[[#This Row],[Aantal]]/INDEX($N$5:$N$16,MATCH(tblGem[[#This Row],[Prov]],$M$5:$M$16,0))*100000</f>
        <v>1.127380463849418</v>
      </c>
      <c r="K3865" s="69">
        <f>tblGem[[#This Row],[Aantal]]/tblGem[[#This Row],[Inwoners]]*100000</f>
        <v>23.10607227579408</v>
      </c>
    </row>
    <row r="3866" spans="2:11" x14ac:dyDescent="0.3">
      <c r="B3866" s="63">
        <v>43919</v>
      </c>
      <c r="C3866" s="66" t="s">
        <v>303</v>
      </c>
      <c r="D3866" s="65">
        <v>41.1</v>
      </c>
      <c r="E3866" s="66">
        <v>9</v>
      </c>
      <c r="F3866" s="79">
        <f>tblGem[[#This Row],[Aantal]]-SUMIFS(tblGem[Aantal],tblGem[Datum],tblGem[[#This Row],[Datum]]-1,tblGem[Plaats],tblGem[[#This Row],[Plaats]])</f>
        <v>0</v>
      </c>
      <c r="G3866" s="59" t="str">
        <f>INDEX(tblGemProv[Grootte],MATCH(tblGem[[#This Row],[Plaats]],tblGemProv[Gemeentenaam],0))</f>
        <v>Klein</v>
      </c>
      <c r="H3866" s="59" t="str">
        <f>INDEX(tblGemProv[Provincie],MATCH(tblGem[[#This Row],[Plaats]],tblGemProv[Gemeentenaam],0))</f>
        <v>Zeeland</v>
      </c>
      <c r="I3866" s="68">
        <f>INDEX(tblGemProv[InwonerAantal],MATCH(tblGem[[#This Row],[Plaats]],tblGemProv[Gemeentenaam],0))</f>
        <v>21867</v>
      </c>
      <c r="J3866" s="107">
        <f>tblGem[[#This Row],[Aantal]]/INDEX($N$5:$N$16,MATCH(tblGem[[#This Row],[Prov]],$M$5:$M$16,0))*100000</f>
        <v>2.3541474847241983</v>
      </c>
      <c r="K3866" s="69">
        <f>tblGem[[#This Row],[Aantal]]/tblGem[[#This Row],[Inwoners]]*100000</f>
        <v>41.15790917821375</v>
      </c>
    </row>
    <row r="3867" spans="2:11" x14ac:dyDescent="0.3">
      <c r="B3867" s="63">
        <v>43919</v>
      </c>
      <c r="C3867" s="66" t="s">
        <v>304</v>
      </c>
      <c r="D3867" s="65">
        <v>57.2</v>
      </c>
      <c r="E3867" s="66">
        <v>26</v>
      </c>
      <c r="F3867" s="79">
        <f>tblGem[[#This Row],[Aantal]]-SUMIFS(tblGem[Aantal],tblGem[Datum],tblGem[[#This Row],[Datum]]-1,tblGem[Plaats],tblGem[[#This Row],[Plaats]])</f>
        <v>2</v>
      </c>
      <c r="G3867" s="59" t="str">
        <f>INDEX(tblGemProv[Grootte],MATCH(tblGem[[#This Row],[Plaats]],tblGemProv[Gemeentenaam],0))</f>
        <v>Klein</v>
      </c>
      <c r="H3867" s="59" t="str">
        <f>INDEX(tblGemProv[Provincie],MATCH(tblGem[[#This Row],[Plaats]],tblGemProv[Gemeentenaam],0))</f>
        <v>Noord-Brabant</v>
      </c>
      <c r="I3867" s="68">
        <f>INDEX(tblGemProv[InwonerAantal],MATCH(tblGem[[#This Row],[Plaats]],tblGemProv[Gemeentenaam],0))</f>
        <v>44925</v>
      </c>
      <c r="J3867" s="107">
        <f>tblGem[[#This Row],[Aantal]]/INDEX($N$5:$N$16,MATCH(tblGem[[#This Row],[Prov]],$M$5:$M$16,0))*100000</f>
        <v>1.0283646707690506</v>
      </c>
      <c r="K3867" s="69">
        <f>tblGem[[#This Row],[Aantal]]/tblGem[[#This Row],[Inwoners]]*100000</f>
        <v>57.874234835837505</v>
      </c>
    </row>
    <row r="3868" spans="2:11" x14ac:dyDescent="0.3">
      <c r="B3868" s="63">
        <v>43919</v>
      </c>
      <c r="C3868" s="66" t="s">
        <v>305</v>
      </c>
      <c r="D3868" s="65">
        <v>55.3</v>
      </c>
      <c r="E3868" s="66">
        <v>38</v>
      </c>
      <c r="F3868" s="79">
        <f>tblGem[[#This Row],[Aantal]]-SUMIFS(tblGem[Aantal],tblGem[Datum],tblGem[[#This Row],[Datum]]-1,tblGem[Plaats],tblGem[[#This Row],[Plaats]])</f>
        <v>7</v>
      </c>
      <c r="G3868" s="59" t="str">
        <f>INDEX(tblGemProv[Grootte],MATCH(tblGem[[#This Row],[Plaats]],tblGemProv[Gemeentenaam],0))</f>
        <v>Middelgroot</v>
      </c>
      <c r="H3868" s="59" t="str">
        <f>INDEX(tblGemProv[Provincie],MATCH(tblGem[[#This Row],[Plaats]],tblGemProv[Gemeentenaam],0))</f>
        <v>Noord-Holland</v>
      </c>
      <c r="I3868" s="68">
        <f>INDEX(tblGemProv[InwonerAantal],MATCH(tblGem[[#This Row],[Plaats]],tblGemProv[Gemeentenaam],0))</f>
        <v>67831</v>
      </c>
      <c r="J3868" s="107">
        <f>tblGem[[#This Row],[Aantal]]/INDEX($N$5:$N$16,MATCH(tblGem[[#This Row],[Prov]],$M$5:$M$16,0))*100000</f>
        <v>1.3421955918058253</v>
      </c>
      <c r="K3868" s="69">
        <f>tblGem[[#This Row],[Aantal]]/tblGem[[#This Row],[Inwoners]]*100000</f>
        <v>56.021583051996878</v>
      </c>
    </row>
    <row r="3869" spans="2:11" x14ac:dyDescent="0.3">
      <c r="B3869" s="63">
        <v>43919</v>
      </c>
      <c r="C3869" s="66" t="s">
        <v>306</v>
      </c>
      <c r="D3869" s="65">
        <v>84.5</v>
      </c>
      <c r="E3869" s="66">
        <v>86</v>
      </c>
      <c r="F3869" s="79">
        <f>tblGem[[#This Row],[Aantal]]-SUMIFS(tblGem[Aantal],tblGem[Datum],tblGem[[#This Row],[Datum]]-1,tblGem[Plaats],tblGem[[#This Row],[Plaats]])</f>
        <v>15</v>
      </c>
      <c r="G3869" s="59" t="str">
        <f>INDEX(tblGemProv[Grootte],MATCH(tblGem[[#This Row],[Plaats]],tblGemProv[Gemeentenaam],0))</f>
        <v>Groot</v>
      </c>
      <c r="H3869" s="59" t="str">
        <f>INDEX(tblGemProv[Provincie],MATCH(tblGem[[#This Row],[Plaats]],tblGemProv[Gemeentenaam],0))</f>
        <v>Limburg</v>
      </c>
      <c r="I3869" s="68">
        <f>INDEX(tblGemProv[InwonerAantal],MATCH(tblGem[[#This Row],[Plaats]],tblGemProv[Gemeentenaam],0))</f>
        <v>101192</v>
      </c>
      <c r="J3869" s="107">
        <f>tblGem[[#This Row],[Aantal]]/INDEX($N$5:$N$16,MATCH(tblGem[[#This Row],[Prov]],$M$5:$M$16,0))*100000</f>
        <v>7.6978297490686529</v>
      </c>
      <c r="K3869" s="69">
        <f>tblGem[[#This Row],[Aantal]]/tblGem[[#This Row],[Inwoners]]*100000</f>
        <v>84.986955490552617</v>
      </c>
    </row>
    <row r="3870" spans="2:11" x14ac:dyDescent="0.3">
      <c r="B3870" s="63">
        <v>43919</v>
      </c>
      <c r="C3870" s="66" t="s">
        <v>307</v>
      </c>
      <c r="D3870" s="65">
        <v>71.099999999999994</v>
      </c>
      <c r="E3870" s="66">
        <v>31</v>
      </c>
      <c r="F3870" s="79">
        <f>tblGem[[#This Row],[Aantal]]-SUMIFS(tblGem[Aantal],tblGem[Datum],tblGem[[#This Row],[Datum]]-1,tblGem[Plaats],tblGem[[#This Row],[Plaats]])</f>
        <v>5</v>
      </c>
      <c r="G3870" s="59" t="str">
        <f>INDEX(tblGemProv[Grootte],MATCH(tblGem[[#This Row],[Plaats]],tblGemProv[Gemeentenaam],0))</f>
        <v>Klein</v>
      </c>
      <c r="H3870" s="59" t="str">
        <f>INDEX(tblGemProv[Provincie],MATCH(tblGem[[#This Row],[Plaats]],tblGemProv[Gemeentenaam],0))</f>
        <v>Limburg</v>
      </c>
      <c r="I3870" s="68">
        <f>INDEX(tblGemProv[InwonerAantal],MATCH(tblGem[[#This Row],[Plaats]],tblGemProv[Gemeentenaam],0))</f>
        <v>43341</v>
      </c>
      <c r="J3870" s="107">
        <f>tblGem[[#This Row],[Aantal]]/INDEX($N$5:$N$16,MATCH(tblGem[[#This Row],[Prov]],$M$5:$M$16,0))*100000</f>
        <v>2.7747990955945139</v>
      </c>
      <c r="K3870" s="69">
        <f>tblGem[[#This Row],[Aantal]]/tblGem[[#This Row],[Inwoners]]*100000</f>
        <v>71.525806972612529</v>
      </c>
    </row>
    <row r="3871" spans="2:11" x14ac:dyDescent="0.3">
      <c r="B3871" s="63">
        <v>43919</v>
      </c>
      <c r="C3871" s="66" t="s">
        <v>308</v>
      </c>
      <c r="D3871" s="65">
        <v>63.4</v>
      </c>
      <c r="E3871" s="66">
        <v>36</v>
      </c>
      <c r="F3871" s="79">
        <f>tblGem[[#This Row],[Aantal]]-SUMIFS(tblGem[Aantal],tblGem[Datum],tblGem[[#This Row],[Datum]]-1,tblGem[Plaats],tblGem[[#This Row],[Plaats]])</f>
        <v>9</v>
      </c>
      <c r="G3871" s="59" t="str">
        <f>INDEX(tblGemProv[Grootte],MATCH(tblGem[[#This Row],[Plaats]],tblGemProv[Gemeentenaam],0))</f>
        <v>Middelgroot</v>
      </c>
      <c r="H3871" s="59" t="str">
        <f>INDEX(tblGemProv[Provincie],MATCH(tblGem[[#This Row],[Plaats]],tblGemProv[Gemeentenaam],0))</f>
        <v>Utrecht</v>
      </c>
      <c r="I3871" s="68">
        <f>INDEX(tblGemProv[InwonerAantal],MATCH(tblGem[[#This Row],[Plaats]],tblGemProv[Gemeentenaam],0))</f>
        <v>55001</v>
      </c>
      <c r="J3871" s="107">
        <f>tblGem[[#This Row],[Aantal]]/INDEX($N$5:$N$16,MATCH(tblGem[[#This Row],[Prov]],$M$5:$M$16,0))*100000</f>
        <v>2.7057131132386032</v>
      </c>
      <c r="K3871" s="69">
        <f>tblGem[[#This Row],[Aantal]]/tblGem[[#This Row],[Inwoners]]*100000</f>
        <v>65.453355393538303</v>
      </c>
    </row>
    <row r="3872" spans="2:11" x14ac:dyDescent="0.3">
      <c r="B3872" s="63">
        <v>43919</v>
      </c>
      <c r="C3872" s="66" t="s">
        <v>309</v>
      </c>
      <c r="D3872" s="65">
        <v>47.7</v>
      </c>
      <c r="E3872" s="66">
        <v>35</v>
      </c>
      <c r="F3872" s="79">
        <f>tblGem[[#This Row],[Aantal]]-SUMIFS(tblGem[Aantal],tblGem[Datum],tblGem[[#This Row],[Datum]]-1,tblGem[Plaats],tblGem[[#This Row],[Plaats]])</f>
        <v>5</v>
      </c>
      <c r="G3872" s="59" t="str">
        <f>INDEX(tblGemProv[Grootte],MATCH(tblGem[[#This Row],[Plaats]],tblGemProv[Gemeentenaam],0))</f>
        <v>Middelgroot</v>
      </c>
      <c r="H3872" s="59" t="str">
        <f>INDEX(tblGemProv[Provincie],MATCH(tblGem[[#This Row],[Plaats]],tblGemProv[Gemeentenaam],0))</f>
        <v>Zuid-Holland</v>
      </c>
      <c r="I3872" s="68">
        <f>INDEX(tblGemProv[InwonerAantal],MATCH(tblGem[[#This Row],[Plaats]],tblGemProv[Gemeentenaam],0))</f>
        <v>72050</v>
      </c>
      <c r="J3872" s="107">
        <f>tblGem[[#This Row],[Aantal]]/INDEX($N$5:$N$16,MATCH(tblGem[[#This Row],[Prov]],$M$5:$M$16,0))*100000</f>
        <v>0.95995348339691888</v>
      </c>
      <c r="K3872" s="69">
        <f>tblGem[[#This Row],[Aantal]]/tblGem[[#This Row],[Inwoners]]*100000</f>
        <v>48.577376821651633</v>
      </c>
    </row>
    <row r="3873" spans="2:11" x14ac:dyDescent="0.3">
      <c r="B3873" s="63">
        <v>43919</v>
      </c>
      <c r="C3873" s="66" t="s">
        <v>310</v>
      </c>
      <c r="D3873" s="65">
        <v>0</v>
      </c>
      <c r="E3873" s="66">
        <v>0</v>
      </c>
      <c r="F3873" s="79">
        <f>tblGem[[#This Row],[Aantal]]-SUMIFS(tblGem[Aantal],tblGem[Datum],tblGem[[#This Row],[Datum]]-1,tblGem[Plaats],tblGem[[#This Row],[Plaats]])</f>
        <v>0</v>
      </c>
      <c r="G3873" s="59" t="str">
        <f>INDEX(tblGemProv[Grootte],MATCH(tblGem[[#This Row],[Plaats]],tblGemProv[Gemeentenaam],0))</f>
        <v>Klein</v>
      </c>
      <c r="H3873" s="59" t="str">
        <f>INDEX(tblGemProv[Provincie],MATCH(tblGem[[#This Row],[Plaats]],tblGemProv[Gemeentenaam],0))</f>
        <v>Friesland</v>
      </c>
      <c r="I3873" s="68">
        <f>INDEX(tblGemProv[InwonerAantal],MATCH(tblGem[[#This Row],[Plaats]],tblGemProv[Gemeentenaam],0))</f>
        <v>1132</v>
      </c>
      <c r="J3873" s="107">
        <f>tblGem[[#This Row],[Aantal]]/INDEX($N$5:$N$16,MATCH(tblGem[[#This Row],[Prov]],$M$5:$M$16,0))*100000</f>
        <v>0</v>
      </c>
      <c r="K3873" s="69">
        <f>tblGem[[#This Row],[Aantal]]/tblGem[[#This Row],[Inwoners]]*100000</f>
        <v>0</v>
      </c>
    </row>
    <row r="3874" spans="2:11" x14ac:dyDescent="0.3">
      <c r="B3874" s="63">
        <v>43919</v>
      </c>
      <c r="C3874" s="66" t="s">
        <v>311</v>
      </c>
      <c r="D3874" s="65">
        <v>22.5</v>
      </c>
      <c r="E3874" s="66">
        <v>10</v>
      </c>
      <c r="F3874" s="79">
        <f>tblGem[[#This Row],[Aantal]]-SUMIFS(tblGem[Aantal],tblGem[Datum],tblGem[[#This Row],[Datum]]-1,tblGem[Plaats],tblGem[[#This Row],[Plaats]])</f>
        <v>0</v>
      </c>
      <c r="G3874" s="59" t="str">
        <f>INDEX(tblGemProv[Grootte],MATCH(tblGem[[#This Row],[Plaats]],tblGemProv[Gemeentenaam],0))</f>
        <v>Klein</v>
      </c>
      <c r="H3874" s="59" t="str">
        <f>INDEX(tblGemProv[Provincie],MATCH(tblGem[[#This Row],[Plaats]],tblGemProv[Gemeentenaam],0))</f>
        <v>Zeeland</v>
      </c>
      <c r="I3874" s="68">
        <f>INDEX(tblGemProv[InwonerAantal],MATCH(tblGem[[#This Row],[Plaats]],tblGemProv[Gemeentenaam],0))</f>
        <v>44485</v>
      </c>
      <c r="J3874" s="107">
        <f>tblGem[[#This Row],[Aantal]]/INDEX($N$5:$N$16,MATCH(tblGem[[#This Row],[Prov]],$M$5:$M$16,0))*100000</f>
        <v>2.615719427471332</v>
      </c>
      <c r="K3874" s="69">
        <f>tblGem[[#This Row],[Aantal]]/tblGem[[#This Row],[Inwoners]]*100000</f>
        <v>22.479487467685736</v>
      </c>
    </row>
    <row r="3875" spans="2:11" x14ac:dyDescent="0.3">
      <c r="B3875" s="63">
        <v>43919</v>
      </c>
      <c r="C3875" s="66" t="s">
        <v>312</v>
      </c>
      <c r="D3875" s="65">
        <v>80.2</v>
      </c>
      <c r="E3875" s="66">
        <v>10</v>
      </c>
      <c r="F3875" s="79">
        <f>tblGem[[#This Row],[Aantal]]-SUMIFS(tblGem[Aantal],tblGem[Datum],tblGem[[#This Row],[Datum]]-1,tblGem[Plaats],tblGem[[#This Row],[Plaats]])</f>
        <v>2</v>
      </c>
      <c r="G3875" s="59" t="str">
        <f>INDEX(tblGemProv[Grootte],MATCH(tblGem[[#This Row],[Plaats]],tblGemProv[Gemeentenaam],0))</f>
        <v>Klein</v>
      </c>
      <c r="H3875" s="59" t="str">
        <f>INDEX(tblGemProv[Provincie],MATCH(tblGem[[#This Row],[Plaats]],tblGemProv[Gemeentenaam],0))</f>
        <v>Limburg</v>
      </c>
      <c r="I3875" s="68">
        <f>INDEX(tblGemProv[InwonerAantal],MATCH(tblGem[[#This Row],[Plaats]],tblGemProv[Gemeentenaam],0))</f>
        <v>12390</v>
      </c>
      <c r="J3875" s="107">
        <f>tblGem[[#This Row],[Aantal]]/INDEX($N$5:$N$16,MATCH(tblGem[[#This Row],[Prov]],$M$5:$M$16,0))*100000</f>
        <v>0.8950964824498433</v>
      </c>
      <c r="K3875" s="69">
        <f>tblGem[[#This Row],[Aantal]]/tblGem[[#This Row],[Inwoners]]*100000</f>
        <v>80.710250201775622</v>
      </c>
    </row>
    <row r="3876" spans="2:11" x14ac:dyDescent="0.3">
      <c r="B3876" s="63">
        <v>43919</v>
      </c>
      <c r="C3876" s="66" t="s">
        <v>313</v>
      </c>
      <c r="D3876" s="65">
        <v>31.2</v>
      </c>
      <c r="E3876" s="66">
        <v>8</v>
      </c>
      <c r="F3876" s="79">
        <f>tblGem[[#This Row],[Aantal]]-SUMIFS(tblGem[Aantal],tblGem[Datum],tblGem[[#This Row],[Datum]]-1,tblGem[Plaats],tblGem[[#This Row],[Plaats]])</f>
        <v>1</v>
      </c>
      <c r="G3876" s="59" t="str">
        <f>INDEX(tblGemProv[Grootte],MATCH(tblGem[[#This Row],[Plaats]],tblGemProv[Gemeentenaam],0))</f>
        <v>Klein</v>
      </c>
      <c r="H3876" s="59" t="str">
        <f>INDEX(tblGemProv[Provincie],MATCH(tblGem[[#This Row],[Plaats]],tblGemProv[Gemeentenaam],0))</f>
        <v>Zuid-Holland</v>
      </c>
      <c r="I3876" s="68">
        <f>INDEX(tblGemProv[InwonerAantal],MATCH(tblGem[[#This Row],[Plaats]],tblGemProv[Gemeentenaam],0))</f>
        <v>25453</v>
      </c>
      <c r="J3876" s="107">
        <f>tblGem[[#This Row],[Aantal]]/INDEX($N$5:$N$16,MATCH(tblGem[[#This Row],[Prov]],$M$5:$M$16,0))*100000</f>
        <v>0.21941793906215287</v>
      </c>
      <c r="K3876" s="69">
        <f>tblGem[[#This Row],[Aantal]]/tblGem[[#This Row],[Inwoners]]*100000</f>
        <v>31.430479707696538</v>
      </c>
    </row>
    <row r="3877" spans="2:11" x14ac:dyDescent="0.3">
      <c r="B3877" s="63">
        <v>43919</v>
      </c>
      <c r="C3877" s="66" t="s">
        <v>314</v>
      </c>
      <c r="D3877" s="65">
        <v>73.3</v>
      </c>
      <c r="E3877" s="66">
        <v>18</v>
      </c>
      <c r="F3877" s="79">
        <f>tblGem[[#This Row],[Aantal]]-SUMIFS(tblGem[Aantal],tblGem[Datum],tblGem[[#This Row],[Datum]]-1,tblGem[Plaats],tblGem[[#This Row],[Plaats]])</f>
        <v>3</v>
      </c>
      <c r="G3877" s="59" t="str">
        <f>INDEX(tblGemProv[Grootte],MATCH(tblGem[[#This Row],[Plaats]],tblGemProv[Gemeentenaam],0))</f>
        <v>Klein</v>
      </c>
      <c r="H3877" s="59" t="str">
        <f>INDEX(tblGemProv[Provincie],MATCH(tblGem[[#This Row],[Plaats]],tblGemProv[Gemeentenaam],0))</f>
        <v>Gelderland</v>
      </c>
      <c r="I3877" s="68">
        <f>INDEX(tblGemProv[InwonerAantal],MATCH(tblGem[[#This Row],[Plaats]],tblGemProv[Gemeentenaam],0))</f>
        <v>24310</v>
      </c>
      <c r="J3877" s="107">
        <f>tblGem[[#This Row],[Aantal]]/INDEX($N$5:$N$16,MATCH(tblGem[[#This Row],[Prov]],$M$5:$M$16,0))*100000</f>
        <v>0.87374272063095881</v>
      </c>
      <c r="K3877" s="69">
        <f>tblGem[[#This Row],[Aantal]]/tblGem[[#This Row],[Inwoners]]*100000</f>
        <v>74.043603455368171</v>
      </c>
    </row>
    <row r="3878" spans="2:11" x14ac:dyDescent="0.3">
      <c r="B3878" s="63">
        <v>43919</v>
      </c>
      <c r="C3878" s="66" t="s">
        <v>315</v>
      </c>
      <c r="D3878" s="65">
        <v>135.6</v>
      </c>
      <c r="E3878" s="66">
        <v>36</v>
      </c>
      <c r="F3878" s="79">
        <f>tblGem[[#This Row],[Aantal]]-SUMIFS(tblGem[Aantal],tblGem[Datum],tblGem[[#This Row],[Datum]]-1,tblGem[Plaats],tblGem[[#This Row],[Plaats]])</f>
        <v>5</v>
      </c>
      <c r="G3878" s="59" t="str">
        <f>INDEX(tblGemProv[Grootte],MATCH(tblGem[[#This Row],[Plaats]],tblGemProv[Gemeentenaam],0))</f>
        <v>Klein</v>
      </c>
      <c r="H3878" s="59" t="str">
        <f>INDEX(tblGemProv[Provincie],MATCH(tblGem[[#This Row],[Plaats]],tblGemProv[Gemeentenaam],0))</f>
        <v>Noord-Brabant</v>
      </c>
      <c r="I3878" s="68">
        <f>INDEX(tblGemProv[InwonerAantal],MATCH(tblGem[[#This Row],[Plaats]],tblGemProv[Gemeentenaam],0))</f>
        <v>26418</v>
      </c>
      <c r="J3878" s="107">
        <f>tblGem[[#This Row],[Aantal]]/INDEX($N$5:$N$16,MATCH(tblGem[[#This Row],[Prov]],$M$5:$M$16,0))*100000</f>
        <v>1.4238895441417623</v>
      </c>
      <c r="K3878" s="69">
        <f>tblGem[[#This Row],[Aantal]]/tblGem[[#This Row],[Inwoners]]*100000</f>
        <v>136.27072450601861</v>
      </c>
    </row>
    <row r="3879" spans="2:11" x14ac:dyDescent="0.3">
      <c r="B3879" s="63">
        <v>43919</v>
      </c>
      <c r="C3879" s="66" t="s">
        <v>316</v>
      </c>
      <c r="D3879" s="65">
        <v>13</v>
      </c>
      <c r="E3879" s="66">
        <v>6</v>
      </c>
      <c r="F3879" s="79">
        <f>tblGem[[#This Row],[Aantal]]-SUMIFS(tblGem[Aantal],tblGem[Datum],tblGem[[#This Row],[Datum]]-1,tblGem[Plaats],tblGem[[#This Row],[Plaats]])</f>
        <v>3</v>
      </c>
      <c r="G3879" s="59" t="str">
        <f>INDEX(tblGemProv[Grootte],MATCH(tblGem[[#This Row],[Plaats]],tblGemProv[Gemeentenaam],0))</f>
        <v>Klein</v>
      </c>
      <c r="H3879" s="59" t="str">
        <f>INDEX(tblGemProv[Provincie],MATCH(tblGem[[#This Row],[Plaats]],tblGemProv[Gemeentenaam],0))</f>
        <v>Friesland</v>
      </c>
      <c r="I3879" s="68">
        <f>INDEX(tblGemProv[InwonerAantal],MATCH(tblGem[[#This Row],[Plaats]],tblGemProv[Gemeentenaam],0))</f>
        <v>46112</v>
      </c>
      <c r="J3879" s="107">
        <f>tblGem[[#This Row],[Aantal]]/INDEX($N$5:$N$16,MATCH(tblGem[[#This Row],[Prov]],$M$5:$M$16,0))*100000</f>
        <v>0.92697306216281361</v>
      </c>
      <c r="K3879" s="69">
        <f>tblGem[[#This Row],[Aantal]]/tblGem[[#This Row],[Inwoners]]*100000</f>
        <v>13.011797362942401</v>
      </c>
    </row>
    <row r="3880" spans="2:11" x14ac:dyDescent="0.3">
      <c r="B3880" s="63">
        <v>43919</v>
      </c>
      <c r="C3880" s="66" t="s">
        <v>317</v>
      </c>
      <c r="D3880" s="65">
        <v>40.1</v>
      </c>
      <c r="E3880" s="66">
        <v>7</v>
      </c>
      <c r="F3880" s="79">
        <f>tblGem[[#This Row],[Aantal]]-SUMIFS(tblGem[Aantal],tblGem[Datum],tblGem[[#This Row],[Datum]]-1,tblGem[Plaats],tblGem[[#This Row],[Plaats]])</f>
        <v>1</v>
      </c>
      <c r="G3880" s="59" t="str">
        <f>INDEX(tblGemProv[Grootte],MATCH(tblGem[[#This Row],[Plaats]],tblGemProv[Gemeentenaam],0))</f>
        <v>Klein</v>
      </c>
      <c r="H3880" s="59" t="str">
        <f>INDEX(tblGemProv[Provincie],MATCH(tblGem[[#This Row],[Plaats]],tblGemProv[Gemeentenaam],0))</f>
        <v>Noord-Brabant</v>
      </c>
      <c r="I3880" s="68">
        <f>INDEX(tblGemProv[InwonerAantal],MATCH(tblGem[[#This Row],[Plaats]],tblGemProv[Gemeentenaam],0))</f>
        <v>17075</v>
      </c>
      <c r="J3880" s="107">
        <f>tblGem[[#This Row],[Aantal]]/INDEX($N$5:$N$16,MATCH(tblGem[[#This Row],[Prov]],$M$5:$M$16,0))*100000</f>
        <v>0.27686741136089826</v>
      </c>
      <c r="K3880" s="69">
        <f>tblGem[[#This Row],[Aantal]]/tblGem[[#This Row],[Inwoners]]*100000</f>
        <v>40.995607613469986</v>
      </c>
    </row>
    <row r="3881" spans="2:11" x14ac:dyDescent="0.3">
      <c r="B3881" s="63">
        <v>43919</v>
      </c>
      <c r="C3881" s="66" t="s">
        <v>318</v>
      </c>
      <c r="D3881" s="65">
        <v>121.3</v>
      </c>
      <c r="E3881" s="66">
        <v>59</v>
      </c>
      <c r="F3881" s="79">
        <f>tblGem[[#This Row],[Aantal]]-SUMIFS(tblGem[Aantal],tblGem[Datum],tblGem[[#This Row],[Datum]]-1,tblGem[Plaats],tblGem[[#This Row],[Plaats]])</f>
        <v>5</v>
      </c>
      <c r="G3881" s="59" t="str">
        <f>INDEX(tblGemProv[Grootte],MATCH(tblGem[[#This Row],[Plaats]],tblGemProv[Gemeentenaam],0))</f>
        <v>Klein</v>
      </c>
      <c r="H3881" s="59" t="str">
        <f>INDEX(tblGemProv[Provincie],MATCH(tblGem[[#This Row],[Plaats]],tblGemProv[Gemeentenaam],0))</f>
        <v>Noord-Brabant</v>
      </c>
      <c r="I3881" s="68">
        <f>INDEX(tblGemProv[InwonerAantal],MATCH(tblGem[[#This Row],[Plaats]],tblGemProv[Gemeentenaam],0))</f>
        <v>47725</v>
      </c>
      <c r="J3881" s="107">
        <f>tblGem[[#This Row],[Aantal]]/INDEX($N$5:$N$16,MATCH(tblGem[[#This Row],[Prov]],$M$5:$M$16,0))*100000</f>
        <v>2.3335967528989996</v>
      </c>
      <c r="K3881" s="69">
        <f>tblGem[[#This Row],[Aantal]]/tblGem[[#This Row],[Inwoners]]*100000</f>
        <v>123.62493452069145</v>
      </c>
    </row>
    <row r="3882" spans="2:11" x14ac:dyDescent="0.3">
      <c r="B3882" s="63">
        <v>43919</v>
      </c>
      <c r="C3882" s="66" t="s">
        <v>319</v>
      </c>
      <c r="D3882" s="65">
        <v>30.7</v>
      </c>
      <c r="E3882" s="66">
        <v>9</v>
      </c>
      <c r="F3882" s="79">
        <f>tblGem[[#This Row],[Aantal]]-SUMIFS(tblGem[Aantal],tblGem[Datum],tblGem[[#This Row],[Datum]]-1,tblGem[Plaats],tblGem[[#This Row],[Plaats]])</f>
        <v>1</v>
      </c>
      <c r="G3882" s="59" t="str">
        <f>INDEX(tblGemProv[Grootte],MATCH(tblGem[[#This Row],[Plaats]],tblGemProv[Gemeentenaam],0))</f>
        <v>Klein</v>
      </c>
      <c r="H3882" s="59" t="str">
        <f>INDEX(tblGemProv[Provincie],MATCH(tblGem[[#This Row],[Plaats]],tblGemProv[Gemeentenaam],0))</f>
        <v>Zuid-Holland</v>
      </c>
      <c r="I3882" s="68">
        <f>INDEX(tblGemProv[InwonerAantal],MATCH(tblGem[[#This Row],[Plaats]],tblGemProv[Gemeentenaam],0))</f>
        <v>27578</v>
      </c>
      <c r="J3882" s="107">
        <f>tblGem[[#This Row],[Aantal]]/INDEX($N$5:$N$16,MATCH(tblGem[[#This Row],[Prov]],$M$5:$M$16,0))*100000</f>
        <v>0.24684518144492198</v>
      </c>
      <c r="K3882" s="69">
        <f>tblGem[[#This Row],[Aantal]]/tblGem[[#This Row],[Inwoners]]*100000</f>
        <v>32.634708825875698</v>
      </c>
    </row>
    <row r="3883" spans="2:11" x14ac:dyDescent="0.3">
      <c r="B3883" s="63">
        <v>43919</v>
      </c>
      <c r="C3883" s="66" t="s">
        <v>320</v>
      </c>
      <c r="D3883" s="65">
        <v>20.2</v>
      </c>
      <c r="E3883" s="66">
        <v>8</v>
      </c>
      <c r="F3883" s="79">
        <f>tblGem[[#This Row],[Aantal]]-SUMIFS(tblGem[Aantal],tblGem[Datum],tblGem[[#This Row],[Datum]]-1,tblGem[Plaats],tblGem[[#This Row],[Plaats]])</f>
        <v>1</v>
      </c>
      <c r="G3883" s="59" t="str">
        <f>INDEX(tblGemProv[Grootte],MATCH(tblGem[[#This Row],[Plaats]],tblGemProv[Gemeentenaam],0))</f>
        <v>Klein</v>
      </c>
      <c r="H3883" s="59" t="str">
        <f>INDEX(tblGemProv[Provincie],MATCH(tblGem[[#This Row],[Plaats]],tblGemProv[Gemeentenaam],0))</f>
        <v>Gelderland</v>
      </c>
      <c r="I3883" s="68">
        <f>INDEX(tblGemProv[InwonerAantal],MATCH(tblGem[[#This Row],[Plaats]],tblGemProv[Gemeentenaam],0))</f>
        <v>38412</v>
      </c>
      <c r="J3883" s="107">
        <f>tblGem[[#This Row],[Aantal]]/INDEX($N$5:$N$16,MATCH(tblGem[[#This Row],[Prov]],$M$5:$M$16,0))*100000</f>
        <v>0.3883300980582039</v>
      </c>
      <c r="K3883" s="69">
        <f>tblGem[[#This Row],[Aantal]]/tblGem[[#This Row],[Inwoners]]*100000</f>
        <v>20.826824950536292</v>
      </c>
    </row>
    <row r="3884" spans="2:11" x14ac:dyDescent="0.3">
      <c r="B3884" s="63">
        <v>43919</v>
      </c>
      <c r="C3884" s="66" t="s">
        <v>321</v>
      </c>
      <c r="D3884" s="65">
        <v>22.9</v>
      </c>
      <c r="E3884" s="66">
        <v>6</v>
      </c>
      <c r="F3884" s="79">
        <f>tblGem[[#This Row],[Aantal]]-SUMIFS(tblGem[Aantal],tblGem[Datum],tblGem[[#This Row],[Datum]]-1,tblGem[Plaats],tblGem[[#This Row],[Plaats]])</f>
        <v>0</v>
      </c>
      <c r="G3884" s="59" t="str">
        <f>INDEX(tblGemProv[Grootte],MATCH(tblGem[[#This Row],[Plaats]],tblGemProv[Gemeentenaam],0))</f>
        <v>Klein</v>
      </c>
      <c r="H3884" s="59" t="str">
        <f>INDEX(tblGemProv[Provincie],MATCH(tblGem[[#This Row],[Plaats]],tblGemProv[Gemeentenaam],0))</f>
        <v>Zuid-Holland</v>
      </c>
      <c r="I3884" s="68">
        <f>INDEX(tblGemProv[InwonerAantal],MATCH(tblGem[[#This Row],[Plaats]],tblGemProv[Gemeentenaam],0))</f>
        <v>26084</v>
      </c>
      <c r="J3884" s="107">
        <f>tblGem[[#This Row],[Aantal]]/INDEX($N$5:$N$16,MATCH(tblGem[[#This Row],[Prov]],$M$5:$M$16,0))*100000</f>
        <v>0.16456345429661468</v>
      </c>
      <c r="K3884" s="69">
        <f>tblGem[[#This Row],[Aantal]]/tblGem[[#This Row],[Inwoners]]*100000</f>
        <v>23.002606962122371</v>
      </c>
    </row>
    <row r="3885" spans="2:11" x14ac:dyDescent="0.3">
      <c r="B3885" s="63">
        <v>43919</v>
      </c>
      <c r="C3885" s="66" t="s">
        <v>322</v>
      </c>
      <c r="D3885" s="65">
        <v>68.900000000000006</v>
      </c>
      <c r="E3885" s="66">
        <v>12</v>
      </c>
      <c r="F3885" s="79">
        <f>tblGem[[#This Row],[Aantal]]-SUMIFS(tblGem[Aantal],tblGem[Datum],tblGem[[#This Row],[Datum]]-1,tblGem[Plaats],tblGem[[#This Row],[Plaats]])</f>
        <v>1</v>
      </c>
      <c r="G3885" s="59" t="str">
        <f>INDEX(tblGemProv[Grootte],MATCH(tblGem[[#This Row],[Plaats]],tblGemProv[Gemeentenaam],0))</f>
        <v>Klein</v>
      </c>
      <c r="H3885" s="59" t="str">
        <f>INDEX(tblGemProv[Provincie],MATCH(tblGem[[#This Row],[Plaats]],tblGemProv[Gemeentenaam],0))</f>
        <v>Noord-Holland</v>
      </c>
      <c r="I3885" s="68">
        <f>INDEX(tblGemProv[InwonerAantal],MATCH(tblGem[[#This Row],[Plaats]],tblGemProv[Gemeentenaam],0))</f>
        <v>17259</v>
      </c>
      <c r="J3885" s="107">
        <f>tblGem[[#This Row],[Aantal]]/INDEX($N$5:$N$16,MATCH(tblGem[[#This Row],[Prov]],$M$5:$M$16,0))*100000</f>
        <v>0.42385123951762899</v>
      </c>
      <c r="K3885" s="69">
        <f>tblGem[[#This Row],[Aantal]]/tblGem[[#This Row],[Inwoners]]*100000</f>
        <v>69.528941421866861</v>
      </c>
    </row>
    <row r="3886" spans="2:11" x14ac:dyDescent="0.3">
      <c r="B3886" s="63">
        <v>43919</v>
      </c>
      <c r="C3886" s="66" t="s">
        <v>323</v>
      </c>
      <c r="D3886" s="65">
        <v>81.8</v>
      </c>
      <c r="E3886" s="66">
        <v>41</v>
      </c>
      <c r="F3886" s="79">
        <f>tblGem[[#This Row],[Aantal]]-SUMIFS(tblGem[Aantal],tblGem[Datum],tblGem[[#This Row],[Datum]]-1,tblGem[Plaats],tblGem[[#This Row],[Plaats]])</f>
        <v>5</v>
      </c>
      <c r="G3886" s="59" t="str">
        <f>INDEX(tblGemProv[Grootte],MATCH(tblGem[[#This Row],[Plaats]],tblGemProv[Gemeentenaam],0))</f>
        <v>Klein</v>
      </c>
      <c r="H3886" s="59" t="str">
        <f>INDEX(tblGemProv[Provincie],MATCH(tblGem[[#This Row],[Plaats]],tblGemProv[Gemeentenaam],0))</f>
        <v>Limburg</v>
      </c>
      <c r="I3886" s="68">
        <f>INDEX(tblGemProv[InwonerAantal],MATCH(tblGem[[#This Row],[Plaats]],tblGemProv[Gemeentenaam],0))</f>
        <v>49855</v>
      </c>
      <c r="J3886" s="107">
        <f>tblGem[[#This Row],[Aantal]]/INDEX($N$5:$N$16,MATCH(tblGem[[#This Row],[Prov]],$M$5:$M$16,0))*100000</f>
        <v>3.6698955780443572</v>
      </c>
      <c r="K3886" s="69">
        <f>tblGem[[#This Row],[Aantal]]/tblGem[[#This Row],[Inwoners]]*100000</f>
        <v>82.238491625714573</v>
      </c>
    </row>
    <row r="3887" spans="2:11" x14ac:dyDescent="0.3">
      <c r="B3887" s="63">
        <v>43919</v>
      </c>
      <c r="C3887" s="66" t="s">
        <v>324</v>
      </c>
      <c r="D3887" s="65">
        <v>50.7</v>
      </c>
      <c r="E3887" s="66">
        <v>10</v>
      </c>
      <c r="F3887" s="79">
        <f>tblGem[[#This Row],[Aantal]]-SUMIFS(tblGem[Aantal],tblGem[Datum],tblGem[[#This Row],[Datum]]-1,tblGem[Plaats],tblGem[[#This Row],[Plaats]])</f>
        <v>0</v>
      </c>
      <c r="G3887" s="59" t="str">
        <f>INDEX(tblGemProv[Grootte],MATCH(tblGem[[#This Row],[Plaats]],tblGemProv[Gemeentenaam],0))</f>
        <v>Klein</v>
      </c>
      <c r="H3887" s="59" t="str">
        <f>INDEX(tblGemProv[Provincie],MATCH(tblGem[[#This Row],[Plaats]],tblGemProv[Gemeentenaam],0))</f>
        <v>Noord-Holland</v>
      </c>
      <c r="I3887" s="68">
        <f>INDEX(tblGemProv[InwonerAantal],MATCH(tblGem[[#This Row],[Plaats]],tblGemProv[Gemeentenaam],0))</f>
        <v>19147</v>
      </c>
      <c r="J3887" s="107">
        <f>tblGem[[#This Row],[Aantal]]/INDEX($N$5:$N$16,MATCH(tblGem[[#This Row],[Prov]],$M$5:$M$16,0))*100000</f>
        <v>0.35320936626469085</v>
      </c>
      <c r="K3887" s="69">
        <f>tblGem[[#This Row],[Aantal]]/tblGem[[#This Row],[Inwoners]]*100000</f>
        <v>52.227503003081424</v>
      </c>
    </row>
    <row r="3888" spans="2:11" x14ac:dyDescent="0.3">
      <c r="B3888" s="63">
        <v>43919</v>
      </c>
      <c r="C3888" s="66" t="s">
        <v>325</v>
      </c>
      <c r="D3888" s="65">
        <v>66.400000000000006</v>
      </c>
      <c r="E3888" s="66">
        <v>34</v>
      </c>
      <c r="F3888" s="79">
        <f>tblGem[[#This Row],[Aantal]]-SUMIFS(tblGem[Aantal],tblGem[Datum],tblGem[[#This Row],[Datum]]-1,tblGem[Plaats],tblGem[[#This Row],[Plaats]])</f>
        <v>0</v>
      </c>
      <c r="G3888" s="59" t="str">
        <f>INDEX(tblGemProv[Grootte],MATCH(tblGem[[#This Row],[Plaats]],tblGemProv[Gemeentenaam],0))</f>
        <v>Middelgroot</v>
      </c>
      <c r="H3888" s="59" t="str">
        <f>INDEX(tblGemProv[Provincie],MATCH(tblGem[[#This Row],[Plaats]],tblGemProv[Gemeentenaam],0))</f>
        <v>Gelderland</v>
      </c>
      <c r="I3888" s="68">
        <f>INDEX(tblGemProv[InwonerAantal],MATCH(tblGem[[#This Row],[Plaats]],tblGemProv[Gemeentenaam],0))</f>
        <v>50349</v>
      </c>
      <c r="J3888" s="107">
        <f>tblGem[[#This Row],[Aantal]]/INDEX($N$5:$N$16,MATCH(tblGem[[#This Row],[Prov]],$M$5:$M$16,0))*100000</f>
        <v>1.6504029167473666</v>
      </c>
      <c r="K3888" s="69">
        <f>tblGem[[#This Row],[Aantal]]/tblGem[[#This Row],[Inwoners]]*100000</f>
        <v>67.52865002284058</v>
      </c>
    </row>
    <row r="3889" spans="2:11" x14ac:dyDescent="0.3">
      <c r="B3889" s="63">
        <v>43919</v>
      </c>
      <c r="C3889" s="66" t="s">
        <v>326</v>
      </c>
      <c r="D3889" s="65">
        <v>88</v>
      </c>
      <c r="E3889" s="66">
        <v>17</v>
      </c>
      <c r="F3889" s="79">
        <f>tblGem[[#This Row],[Aantal]]-SUMIFS(tblGem[Aantal],tblGem[Datum],tblGem[[#This Row],[Datum]]-1,tblGem[Plaats],tblGem[[#This Row],[Plaats]])</f>
        <v>2</v>
      </c>
      <c r="G3889" s="59" t="str">
        <f>INDEX(tblGemProv[Grootte],MATCH(tblGem[[#This Row],[Plaats]],tblGemProv[Gemeentenaam],0))</f>
        <v>Klein</v>
      </c>
      <c r="H3889" s="59" t="str">
        <f>INDEX(tblGemProv[Provincie],MATCH(tblGem[[#This Row],[Plaats]],tblGemProv[Gemeentenaam],0))</f>
        <v>Gelderland</v>
      </c>
      <c r="I3889" s="68">
        <f>INDEX(tblGemProv[InwonerAantal],MATCH(tblGem[[#This Row],[Plaats]],tblGemProv[Gemeentenaam],0))</f>
        <v>18891</v>
      </c>
      <c r="J3889" s="107">
        <f>tblGem[[#This Row],[Aantal]]/INDEX($N$5:$N$16,MATCH(tblGem[[#This Row],[Prov]],$M$5:$M$16,0))*100000</f>
        <v>0.82520145837368331</v>
      </c>
      <c r="K3889" s="69">
        <f>tblGem[[#This Row],[Aantal]]/tblGem[[#This Row],[Inwoners]]*100000</f>
        <v>89.989942300566398</v>
      </c>
    </row>
    <row r="3890" spans="2:11" x14ac:dyDescent="0.3">
      <c r="B3890" s="63">
        <v>43919</v>
      </c>
      <c r="C3890" s="66" t="s">
        <v>327</v>
      </c>
      <c r="D3890" s="65">
        <v>28.4</v>
      </c>
      <c r="E3890" s="66">
        <v>18</v>
      </c>
      <c r="F3890" s="79">
        <f>tblGem[[#This Row],[Aantal]]-SUMIFS(tblGem[Aantal],tblGem[Datum],tblGem[[#This Row],[Datum]]-1,tblGem[Plaats],tblGem[[#This Row],[Plaats]])</f>
        <v>2</v>
      </c>
      <c r="G3890" s="59" t="str">
        <f>INDEX(tblGemProv[Grootte],MATCH(tblGem[[#This Row],[Plaats]],tblGemProv[Gemeentenaam],0))</f>
        <v>Middelgroot</v>
      </c>
      <c r="H3890" s="59" t="str">
        <f>INDEX(tblGemProv[Provincie],MATCH(tblGem[[#This Row],[Plaats]],tblGemProv[Gemeentenaam],0))</f>
        <v>Groningen</v>
      </c>
      <c r="I3890" s="68">
        <f>INDEX(tblGemProv[InwonerAantal],MATCH(tblGem[[#This Row],[Plaats]],tblGemProv[Gemeentenaam],0))</f>
        <v>62844</v>
      </c>
      <c r="J3890" s="107">
        <f>tblGem[[#This Row],[Aantal]]/INDEX($N$5:$N$16,MATCH(tblGem[[#This Row],[Prov]],$M$5:$M$16,0))*100000</f>
        <v>3.0877804519481322</v>
      </c>
      <c r="K3890" s="69">
        <f>tblGem[[#This Row],[Aantal]]/tblGem[[#This Row],[Inwoners]]*100000</f>
        <v>28.642352491884669</v>
      </c>
    </row>
    <row r="3891" spans="2:11" x14ac:dyDescent="0.3">
      <c r="B3891" s="63">
        <v>43919</v>
      </c>
      <c r="C3891" s="66" t="s">
        <v>328</v>
      </c>
      <c r="D3891" s="65">
        <v>25.7</v>
      </c>
      <c r="E3891" s="66">
        <v>5</v>
      </c>
      <c r="F3891" s="79">
        <f>tblGem[[#This Row],[Aantal]]-SUMIFS(tblGem[Aantal],tblGem[Datum],tblGem[[#This Row],[Datum]]-1,tblGem[Plaats],tblGem[[#This Row],[Plaats]])</f>
        <v>1</v>
      </c>
      <c r="G3891" s="59" t="str">
        <f>INDEX(tblGemProv[Grootte],MATCH(tblGem[[#This Row],[Plaats]],tblGemProv[Gemeentenaam],0))</f>
        <v>Klein</v>
      </c>
      <c r="H3891" s="59" t="str">
        <f>INDEX(tblGemProv[Provincie],MATCH(tblGem[[#This Row],[Plaats]],tblGemProv[Gemeentenaam],0))</f>
        <v>Drenthe</v>
      </c>
      <c r="I3891" s="68">
        <f>INDEX(tblGemProv[InwonerAantal],MATCH(tblGem[[#This Row],[Plaats]],tblGemProv[Gemeentenaam],0))</f>
        <v>19152</v>
      </c>
      <c r="J3891" s="107">
        <f>tblGem[[#This Row],[Aantal]]/INDEX($N$5:$N$16,MATCH(tblGem[[#This Row],[Prov]],$M$5:$M$16,0))*100000</f>
        <v>1.016053647632595</v>
      </c>
      <c r="K3891" s="69">
        <f>tblGem[[#This Row],[Aantal]]/tblGem[[#This Row],[Inwoners]]*100000</f>
        <v>26.106934001670844</v>
      </c>
    </row>
    <row r="3892" spans="2:11" x14ac:dyDescent="0.3">
      <c r="B3892" s="63">
        <v>43919</v>
      </c>
      <c r="C3892" s="66" t="s">
        <v>329</v>
      </c>
      <c r="D3892" s="65">
        <v>26.7</v>
      </c>
      <c r="E3892" s="66">
        <v>4</v>
      </c>
      <c r="F3892" s="79">
        <f>tblGem[[#This Row],[Aantal]]-SUMIFS(tblGem[Aantal],tblGem[Datum],tblGem[[#This Row],[Datum]]-1,tblGem[Plaats],tblGem[[#This Row],[Plaats]])</f>
        <v>0</v>
      </c>
      <c r="G3892" s="59" t="str">
        <f>INDEX(tblGemProv[Grootte],MATCH(tblGem[[#This Row],[Plaats]],tblGemProv[Gemeentenaam],0))</f>
        <v>Klein</v>
      </c>
      <c r="H3892" s="59" t="str">
        <f>INDEX(tblGemProv[Provincie],MATCH(tblGem[[#This Row],[Plaats]],tblGemProv[Gemeentenaam],0))</f>
        <v>Gelderland</v>
      </c>
      <c r="I3892" s="68">
        <f>INDEX(tblGemProv[InwonerAantal],MATCH(tblGem[[#This Row],[Plaats]],tblGemProv[Gemeentenaam],0))</f>
        <v>15015</v>
      </c>
      <c r="J3892" s="107">
        <f>tblGem[[#This Row],[Aantal]]/INDEX($N$5:$N$16,MATCH(tblGem[[#This Row],[Prov]],$M$5:$M$16,0))*100000</f>
        <v>0.19416504902910195</v>
      </c>
      <c r="K3892" s="69">
        <f>tblGem[[#This Row],[Aantal]]/tblGem[[#This Row],[Inwoners]]*100000</f>
        <v>26.64002664002664</v>
      </c>
    </row>
    <row r="3893" spans="2:11" x14ac:dyDescent="0.3">
      <c r="B3893" s="63">
        <v>43919</v>
      </c>
      <c r="C3893" s="66" t="s">
        <v>330</v>
      </c>
      <c r="D3893" s="65">
        <v>15.5</v>
      </c>
      <c r="E3893" s="66">
        <v>4</v>
      </c>
      <c r="F3893" s="79">
        <f>tblGem[[#This Row],[Aantal]]-SUMIFS(tblGem[Aantal],tblGem[Datum],tblGem[[#This Row],[Datum]]-1,tblGem[Plaats],tblGem[[#This Row],[Plaats]])</f>
        <v>1</v>
      </c>
      <c r="G3893" s="59" t="str">
        <f>INDEX(tblGemProv[Grootte],MATCH(tblGem[[#This Row],[Plaats]],tblGemProv[Gemeentenaam],0))</f>
        <v>Klein</v>
      </c>
      <c r="H3893" s="59" t="str">
        <f>INDEX(tblGemProv[Provincie],MATCH(tblGem[[#This Row],[Plaats]],tblGemProv[Gemeentenaam],0))</f>
        <v>Groningen</v>
      </c>
      <c r="I3893" s="68">
        <f>INDEX(tblGemProv[InwonerAantal],MATCH(tblGem[[#This Row],[Plaats]],tblGemProv[Gemeentenaam],0))</f>
        <v>24684</v>
      </c>
      <c r="J3893" s="107">
        <f>tblGem[[#This Row],[Aantal]]/INDEX($N$5:$N$16,MATCH(tblGem[[#This Row],[Prov]],$M$5:$M$16,0))*100000</f>
        <v>0.68617343376625151</v>
      </c>
      <c r="K3893" s="69">
        <f>tblGem[[#This Row],[Aantal]]/tblGem[[#This Row],[Inwoners]]*100000</f>
        <v>16.204829039053639</v>
      </c>
    </row>
    <row r="3894" spans="2:11" x14ac:dyDescent="0.3">
      <c r="B3894" s="63">
        <v>43919</v>
      </c>
      <c r="C3894" s="66" t="s">
        <v>331</v>
      </c>
      <c r="D3894" s="65">
        <v>52.6</v>
      </c>
      <c r="E3894" s="66">
        <v>58</v>
      </c>
      <c r="F3894" s="79">
        <f>tblGem[[#This Row],[Aantal]]-SUMIFS(tblGem[Aantal],tblGem[Datum],tblGem[[#This Row],[Datum]]-1,tblGem[Plaats],tblGem[[#This Row],[Plaats]])</f>
        <v>13</v>
      </c>
      <c r="G3894" s="59" t="str">
        <f>INDEX(tblGemProv[Grootte],MATCH(tblGem[[#This Row],[Plaats]],tblGemProv[Gemeentenaam],0))</f>
        <v>Groot</v>
      </c>
      <c r="H3894" s="59" t="str">
        <f>INDEX(tblGemProv[Provincie],MATCH(tblGem[[#This Row],[Plaats]],tblGemProv[Gemeentenaam],0))</f>
        <v>Zuid-Holland</v>
      </c>
      <c r="I3894" s="68">
        <f>INDEX(tblGemProv[InwonerAantal],MATCH(tblGem[[#This Row],[Plaats]],tblGemProv[Gemeentenaam],0))</f>
        <v>107492</v>
      </c>
      <c r="J3894" s="107">
        <f>tblGem[[#This Row],[Aantal]]/INDEX($N$5:$N$16,MATCH(tblGem[[#This Row],[Prov]],$M$5:$M$16,0))*100000</f>
        <v>1.5907800582006082</v>
      </c>
      <c r="K3894" s="69">
        <f>tblGem[[#This Row],[Aantal]]/tblGem[[#This Row],[Inwoners]]*100000</f>
        <v>53.957503814237342</v>
      </c>
    </row>
    <row r="3895" spans="2:11" x14ac:dyDescent="0.3">
      <c r="B3895" s="63">
        <v>43919</v>
      </c>
      <c r="C3895" s="66" t="s">
        <v>332</v>
      </c>
      <c r="D3895" s="65">
        <v>11.6</v>
      </c>
      <c r="E3895" s="66">
        <v>3</v>
      </c>
      <c r="F3895" s="79">
        <f>tblGem[[#This Row],[Aantal]]-SUMIFS(tblGem[Aantal],tblGem[Datum],tblGem[[#This Row],[Datum]]-1,tblGem[Plaats],tblGem[[#This Row],[Plaats]])</f>
        <v>1</v>
      </c>
      <c r="G3895" s="59" t="str">
        <f>INDEX(tblGemProv[Grootte],MATCH(tblGem[[#This Row],[Plaats]],tblGemProv[Gemeentenaam],0))</f>
        <v>Klein</v>
      </c>
      <c r="H3895" s="59" t="str">
        <f>INDEX(tblGemProv[Provincie],MATCH(tblGem[[#This Row],[Plaats]],tblGemProv[Gemeentenaam],0))</f>
        <v>Friesland</v>
      </c>
      <c r="I3895" s="68">
        <f>INDEX(tblGemProv[InwonerAantal],MATCH(tblGem[[#This Row],[Plaats]],tblGemProv[Gemeentenaam],0))</f>
        <v>25720</v>
      </c>
      <c r="J3895" s="107">
        <f>tblGem[[#This Row],[Aantal]]/INDEX($N$5:$N$16,MATCH(tblGem[[#This Row],[Prov]],$M$5:$M$16,0))*100000</f>
        <v>0.46348653108140681</v>
      </c>
      <c r="K3895" s="69">
        <f>tblGem[[#This Row],[Aantal]]/tblGem[[#This Row],[Inwoners]]*100000</f>
        <v>11.664074650077762</v>
      </c>
    </row>
    <row r="3896" spans="2:11" x14ac:dyDescent="0.3">
      <c r="B3896" s="63">
        <v>43919</v>
      </c>
      <c r="C3896" s="66" t="s">
        <v>333</v>
      </c>
      <c r="D3896" s="65">
        <v>74.7</v>
      </c>
      <c r="E3896" s="66">
        <v>11</v>
      </c>
      <c r="F3896" s="79">
        <f>tblGem[[#This Row],[Aantal]]-SUMIFS(tblGem[Aantal],tblGem[Datum],tblGem[[#This Row],[Datum]]-1,tblGem[Plaats],tblGem[[#This Row],[Plaats]])</f>
        <v>0</v>
      </c>
      <c r="G3896" s="59" t="str">
        <f>INDEX(tblGemProv[Grootte],MATCH(tblGem[[#This Row],[Plaats]],tblGemProv[Gemeentenaam],0))</f>
        <v>Klein</v>
      </c>
      <c r="H3896" s="59" t="str">
        <f>INDEX(tblGemProv[Provincie],MATCH(tblGem[[#This Row],[Plaats]],tblGemProv[Gemeentenaam],0))</f>
        <v>Zuid-Holland</v>
      </c>
      <c r="I3896" s="68">
        <f>INDEX(tblGemProv[InwonerAantal],MATCH(tblGem[[#This Row],[Plaats]],tblGemProv[Gemeentenaam],0))</f>
        <v>14508</v>
      </c>
      <c r="J3896" s="107">
        <f>tblGem[[#This Row],[Aantal]]/INDEX($N$5:$N$16,MATCH(tblGem[[#This Row],[Prov]],$M$5:$M$16,0))*100000</f>
        <v>0.30169966621046018</v>
      </c>
      <c r="K3896" s="69">
        <f>tblGem[[#This Row],[Aantal]]/tblGem[[#This Row],[Inwoners]]*100000</f>
        <v>75.820237110559688</v>
      </c>
    </row>
    <row r="3897" spans="2:11" x14ac:dyDescent="0.3">
      <c r="B3897" s="63">
        <v>43919</v>
      </c>
      <c r="C3897" s="66" t="s">
        <v>334</v>
      </c>
      <c r="D3897" s="65">
        <v>36.799999999999997</v>
      </c>
      <c r="E3897" s="66">
        <v>9</v>
      </c>
      <c r="F3897" s="79">
        <f>tblGem[[#This Row],[Aantal]]-SUMIFS(tblGem[Aantal],tblGem[Datum],tblGem[[#This Row],[Datum]]-1,tblGem[Plaats],tblGem[[#This Row],[Plaats]])</f>
        <v>2</v>
      </c>
      <c r="G3897" s="59" t="str">
        <f>INDEX(tblGemProv[Grootte],MATCH(tblGem[[#This Row],[Plaats]],tblGemProv[Gemeentenaam],0))</f>
        <v>Klein</v>
      </c>
      <c r="H3897" s="59" t="str">
        <f>INDEX(tblGemProv[Provincie],MATCH(tblGem[[#This Row],[Plaats]],tblGemProv[Gemeentenaam],0))</f>
        <v>Overijssel</v>
      </c>
      <c r="I3897" s="68">
        <f>INDEX(tblGemProv[InwonerAantal],MATCH(tblGem[[#This Row],[Plaats]],tblGemProv[Gemeentenaam],0))</f>
        <v>24258</v>
      </c>
      <c r="J3897" s="107">
        <f>tblGem[[#This Row],[Aantal]]/INDEX($N$5:$N$16,MATCH(tblGem[[#This Row],[Prov]],$M$5:$M$16,0))*100000</f>
        <v>0.7815885526803712</v>
      </c>
      <c r="K3897" s="69">
        <f>tblGem[[#This Row],[Aantal]]/tblGem[[#This Row],[Inwoners]]*100000</f>
        <v>37.101162503091764</v>
      </c>
    </row>
    <row r="3898" spans="2:11" x14ac:dyDescent="0.3">
      <c r="B3898" s="63">
        <v>43919</v>
      </c>
      <c r="C3898" s="66" t="s">
        <v>335</v>
      </c>
      <c r="D3898" s="65">
        <v>92.4</v>
      </c>
      <c r="E3898" s="66">
        <v>38</v>
      </c>
      <c r="F3898" s="79">
        <f>tblGem[[#This Row],[Aantal]]-SUMIFS(tblGem[Aantal],tblGem[Datum],tblGem[[#This Row],[Datum]]-1,tblGem[Plaats],tblGem[[#This Row],[Plaats]])</f>
        <v>3</v>
      </c>
      <c r="G3898" s="59" t="str">
        <f>INDEX(tblGemProv[Grootte],MATCH(tblGem[[#This Row],[Plaats]],tblGemProv[Gemeentenaam],0))</f>
        <v>Klein</v>
      </c>
      <c r="H3898" s="59" t="str">
        <f>INDEX(tblGemProv[Provincie],MATCH(tblGem[[#This Row],[Plaats]],tblGemProv[Gemeentenaam],0))</f>
        <v>Gelderland</v>
      </c>
      <c r="I3898" s="68">
        <f>INDEX(tblGemProv[InwonerAantal],MATCH(tblGem[[#This Row],[Plaats]],tblGemProv[Gemeentenaam],0))</f>
        <v>40847</v>
      </c>
      <c r="J3898" s="107">
        <f>tblGem[[#This Row],[Aantal]]/INDEX($N$5:$N$16,MATCH(tblGem[[#This Row],[Prov]],$M$5:$M$16,0))*100000</f>
        <v>1.8445679657764684</v>
      </c>
      <c r="K3898" s="69">
        <f>tblGem[[#This Row],[Aantal]]/tblGem[[#This Row],[Inwoners]]*100000</f>
        <v>93.030087888951456</v>
      </c>
    </row>
    <row r="3899" spans="2:11" x14ac:dyDescent="0.3">
      <c r="B3899" s="63">
        <v>43919</v>
      </c>
      <c r="C3899" s="66" t="s">
        <v>336</v>
      </c>
      <c r="D3899" s="65">
        <v>20.5</v>
      </c>
      <c r="E3899" s="66">
        <v>5</v>
      </c>
      <c r="F3899" s="79">
        <f>tblGem[[#This Row],[Aantal]]-SUMIFS(tblGem[Aantal],tblGem[Datum],tblGem[[#This Row],[Datum]]-1,tblGem[Plaats],tblGem[[#This Row],[Plaats]])</f>
        <v>0</v>
      </c>
      <c r="G3899" s="59" t="str">
        <f>INDEX(tblGemProv[Grootte],MATCH(tblGem[[#This Row],[Plaats]],tblGemProv[Gemeentenaam],0))</f>
        <v>Klein</v>
      </c>
      <c r="H3899" s="59" t="str">
        <f>INDEX(tblGemProv[Provincie],MATCH(tblGem[[#This Row],[Plaats]],tblGemProv[Gemeentenaam],0))</f>
        <v>Noord-Holland</v>
      </c>
      <c r="I3899" s="68">
        <f>INDEX(tblGemProv[InwonerAantal],MATCH(tblGem[[#This Row],[Plaats]],tblGemProv[Gemeentenaam],0))</f>
        <v>23659</v>
      </c>
      <c r="J3899" s="107">
        <f>tblGem[[#This Row],[Aantal]]/INDEX($N$5:$N$16,MATCH(tblGem[[#This Row],[Prov]],$M$5:$M$16,0))*100000</f>
        <v>0.17660468313234542</v>
      </c>
      <c r="K3899" s="69">
        <f>tblGem[[#This Row],[Aantal]]/tblGem[[#This Row],[Inwoners]]*100000</f>
        <v>21.133606661312818</v>
      </c>
    </row>
    <row r="3900" spans="2:11" x14ac:dyDescent="0.3">
      <c r="B3900" s="63">
        <v>43919</v>
      </c>
      <c r="C3900" s="66" t="s">
        <v>337</v>
      </c>
      <c r="D3900" s="65">
        <v>41.8</v>
      </c>
      <c r="E3900" s="66">
        <v>10</v>
      </c>
      <c r="F3900" s="79">
        <f>tblGem[[#This Row],[Aantal]]-SUMIFS(tblGem[Aantal],tblGem[Datum],tblGem[[#This Row],[Datum]]-1,tblGem[Plaats],tblGem[[#This Row],[Plaats]])</f>
        <v>1</v>
      </c>
      <c r="G3900" s="59" t="str">
        <f>INDEX(tblGemProv[Grootte],MATCH(tblGem[[#This Row],[Plaats]],tblGemProv[Gemeentenaam],0))</f>
        <v>Klein</v>
      </c>
      <c r="H3900" s="59" t="str">
        <f>INDEX(tblGemProv[Provincie],MATCH(tblGem[[#This Row],[Plaats]],tblGemProv[Gemeentenaam],0))</f>
        <v>Utrecht</v>
      </c>
      <c r="I3900" s="68">
        <f>INDEX(tblGemProv[InwonerAantal],MATCH(tblGem[[#This Row],[Plaats]],tblGemProv[Gemeentenaam],0))</f>
        <v>23678</v>
      </c>
      <c r="J3900" s="107">
        <f>tblGem[[#This Row],[Aantal]]/INDEX($N$5:$N$16,MATCH(tblGem[[#This Row],[Prov]],$M$5:$M$16,0))*100000</f>
        <v>0.75158697589961199</v>
      </c>
      <c r="K3900" s="69">
        <f>tblGem[[#This Row],[Aantal]]/tblGem[[#This Row],[Inwoners]]*100000</f>
        <v>42.233296731142829</v>
      </c>
    </row>
    <row r="3901" spans="2:11" x14ac:dyDescent="0.3">
      <c r="B3901" s="63">
        <v>43919</v>
      </c>
      <c r="C3901" s="66" t="s">
        <v>338</v>
      </c>
      <c r="D3901" s="65">
        <v>13.9</v>
      </c>
      <c r="E3901" s="66">
        <v>4</v>
      </c>
      <c r="F3901" s="79">
        <f>tblGem[[#This Row],[Aantal]]-SUMIFS(tblGem[Aantal],tblGem[Datum],tblGem[[#This Row],[Datum]]-1,tblGem[Plaats],tblGem[[#This Row],[Plaats]])</f>
        <v>1</v>
      </c>
      <c r="G3901" s="59" t="str">
        <f>INDEX(tblGemProv[Grootte],MATCH(tblGem[[#This Row],[Plaats]],tblGemProv[Gemeentenaam],0))</f>
        <v>Klein</v>
      </c>
      <c r="H3901" s="59" t="str">
        <f>INDEX(tblGemProv[Provincie],MATCH(tblGem[[#This Row],[Plaats]],tblGemProv[Gemeentenaam],0))</f>
        <v>Gelderland</v>
      </c>
      <c r="I3901" s="68">
        <f>INDEX(tblGemProv[InwonerAantal],MATCH(tblGem[[#This Row],[Plaats]],tblGemProv[Gemeentenaam],0))</f>
        <v>28987</v>
      </c>
      <c r="J3901" s="107">
        <f>tblGem[[#This Row],[Aantal]]/INDEX($N$5:$N$16,MATCH(tblGem[[#This Row],[Prov]],$M$5:$M$16,0))*100000</f>
        <v>0.19416504902910195</v>
      </c>
      <c r="K3901" s="69">
        <f>tblGem[[#This Row],[Aantal]]/tblGem[[#This Row],[Inwoners]]*100000</f>
        <v>13.799289336599164</v>
      </c>
    </row>
    <row r="3902" spans="2:11" x14ac:dyDescent="0.3">
      <c r="B3902" s="63">
        <v>43919</v>
      </c>
      <c r="C3902" s="66" t="s">
        <v>339</v>
      </c>
      <c r="D3902" s="65">
        <v>27.4</v>
      </c>
      <c r="E3902" s="66">
        <v>6</v>
      </c>
      <c r="F3902" s="79">
        <f>tblGem[[#This Row],[Aantal]]-SUMIFS(tblGem[Aantal],tblGem[Datum],tblGem[[#This Row],[Datum]]-1,tblGem[Plaats],tblGem[[#This Row],[Plaats]])</f>
        <v>0</v>
      </c>
      <c r="G3902" s="59" t="str">
        <f>INDEX(tblGemProv[Grootte],MATCH(tblGem[[#This Row],[Plaats]],tblGemProv[Gemeentenaam],0))</f>
        <v>Klein</v>
      </c>
      <c r="H3902" s="59" t="str">
        <f>INDEX(tblGemProv[Provincie],MATCH(tblGem[[#This Row],[Plaats]],tblGemProv[Gemeentenaam],0))</f>
        <v>Noord-Brabant</v>
      </c>
      <c r="I3902" s="68">
        <f>INDEX(tblGemProv[InwonerAantal],MATCH(tblGem[[#This Row],[Plaats]],tblGemProv[Gemeentenaam],0))</f>
        <v>21800</v>
      </c>
      <c r="J3902" s="107">
        <f>tblGem[[#This Row],[Aantal]]/INDEX($N$5:$N$16,MATCH(tblGem[[#This Row],[Prov]],$M$5:$M$16,0))*100000</f>
        <v>0.23731492402362706</v>
      </c>
      <c r="K3902" s="69">
        <f>tblGem[[#This Row],[Aantal]]/tblGem[[#This Row],[Inwoners]]*100000</f>
        <v>27.522935779816518</v>
      </c>
    </row>
    <row r="3903" spans="2:11" x14ac:dyDescent="0.3">
      <c r="B3903" s="63">
        <v>43919</v>
      </c>
      <c r="C3903" s="66" t="s">
        <v>340</v>
      </c>
      <c r="D3903" s="65">
        <v>76.5</v>
      </c>
      <c r="E3903" s="66">
        <v>40</v>
      </c>
      <c r="F3903" s="79">
        <f>tblGem[[#This Row],[Aantal]]-SUMIFS(tblGem[Aantal],tblGem[Datum],tblGem[[#This Row],[Datum]]-1,tblGem[Plaats],tblGem[[#This Row],[Plaats]])</f>
        <v>6</v>
      </c>
      <c r="G3903" s="59" t="str">
        <f>INDEX(tblGemProv[Grootte],MATCH(tblGem[[#This Row],[Plaats]],tblGemProv[Gemeentenaam],0))</f>
        <v>Middelgroot</v>
      </c>
      <c r="H3903" s="59" t="str">
        <f>INDEX(tblGemProv[Provincie],MATCH(tblGem[[#This Row],[Plaats]],tblGemProv[Gemeentenaam],0))</f>
        <v>Utrecht</v>
      </c>
      <c r="I3903" s="68">
        <f>INDEX(tblGemProv[InwonerAantal],MATCH(tblGem[[#This Row],[Plaats]],tblGemProv[Gemeentenaam],0))</f>
        <v>51758</v>
      </c>
      <c r="J3903" s="107">
        <f>tblGem[[#This Row],[Aantal]]/INDEX($N$5:$N$16,MATCH(tblGem[[#This Row],[Prov]],$M$5:$M$16,0))*100000</f>
        <v>3.0063479035984479</v>
      </c>
      <c r="K3903" s="69">
        <f>tblGem[[#This Row],[Aantal]]/tblGem[[#This Row],[Inwoners]]*100000</f>
        <v>77.282738900266622</v>
      </c>
    </row>
    <row r="3904" spans="2:11" x14ac:dyDescent="0.3">
      <c r="B3904" s="63">
        <v>43919</v>
      </c>
      <c r="C3904" s="66" t="s">
        <v>341</v>
      </c>
      <c r="D3904" s="65">
        <v>49.1</v>
      </c>
      <c r="E3904" s="66">
        <v>8</v>
      </c>
      <c r="F3904" s="79">
        <f>tblGem[[#This Row],[Aantal]]-SUMIFS(tblGem[Aantal],tblGem[Datum],tblGem[[#This Row],[Datum]]-1,tblGem[Plaats],tblGem[[#This Row],[Plaats]])</f>
        <v>1</v>
      </c>
      <c r="G3904" s="59" t="str">
        <f>INDEX(tblGemProv[Grootte],MATCH(tblGem[[#This Row],[Plaats]],tblGemProv[Gemeentenaam],0))</f>
        <v>Klein</v>
      </c>
      <c r="H3904" s="59" t="str">
        <f>INDEX(tblGemProv[Provincie],MATCH(tblGem[[#This Row],[Plaats]],tblGemProv[Gemeentenaam],0))</f>
        <v>Noord-Holland</v>
      </c>
      <c r="I3904" s="68">
        <f>INDEX(tblGemProv[InwonerAantal],MATCH(tblGem[[#This Row],[Plaats]],tblGemProv[Gemeentenaam],0))</f>
        <v>15995</v>
      </c>
      <c r="J3904" s="107">
        <f>tblGem[[#This Row],[Aantal]]/INDEX($N$5:$N$16,MATCH(tblGem[[#This Row],[Prov]],$M$5:$M$16,0))*100000</f>
        <v>0.28256749301175271</v>
      </c>
      <c r="K3904" s="69">
        <f>tblGem[[#This Row],[Aantal]]/tblGem[[#This Row],[Inwoners]]*100000</f>
        <v>50.015629884338857</v>
      </c>
    </row>
    <row r="3905" spans="2:11" x14ac:dyDescent="0.3">
      <c r="B3905" s="63">
        <v>43919</v>
      </c>
      <c r="C3905" s="66" t="s">
        <v>342</v>
      </c>
      <c r="D3905" s="65">
        <v>52.4</v>
      </c>
      <c r="E3905" s="66">
        <v>7</v>
      </c>
      <c r="F3905" s="79">
        <f>tblGem[[#This Row],[Aantal]]-SUMIFS(tblGem[Aantal],tblGem[Datum],tblGem[[#This Row],[Datum]]-1,tblGem[Plaats],tblGem[[#This Row],[Plaats]])</f>
        <v>1</v>
      </c>
      <c r="G3905" s="59" t="str">
        <f>INDEX(tblGemProv[Grootte],MATCH(tblGem[[#This Row],[Plaats]],tblGemProv[Gemeentenaam],0))</f>
        <v>Klein</v>
      </c>
      <c r="H3905" s="59" t="str">
        <f>INDEX(tblGemProv[Provincie],MATCH(tblGem[[#This Row],[Plaats]],tblGemProv[Gemeentenaam],0))</f>
        <v>Utrecht</v>
      </c>
      <c r="I3905" s="68">
        <f>INDEX(tblGemProv[InwonerAantal],MATCH(tblGem[[#This Row],[Plaats]],tblGemProv[Gemeentenaam],0))</f>
        <v>13021</v>
      </c>
      <c r="J3905" s="107">
        <f>tblGem[[#This Row],[Aantal]]/INDEX($N$5:$N$16,MATCH(tblGem[[#This Row],[Prov]],$M$5:$M$16,0))*100000</f>
        <v>0.52611088312972842</v>
      </c>
      <c r="K3905" s="69">
        <f>tblGem[[#This Row],[Aantal]]/tblGem[[#This Row],[Inwoners]]*100000</f>
        <v>53.759311880807921</v>
      </c>
    </row>
    <row r="3906" spans="2:11" x14ac:dyDescent="0.3">
      <c r="B3906" s="63">
        <v>43919</v>
      </c>
      <c r="C3906" s="66" t="s">
        <v>343</v>
      </c>
      <c r="D3906" s="65">
        <v>35.700000000000003</v>
      </c>
      <c r="E3906" s="66">
        <v>56</v>
      </c>
      <c r="F3906" s="79">
        <f>tblGem[[#This Row],[Aantal]]-SUMIFS(tblGem[Aantal],tblGem[Datum],tblGem[[#This Row],[Datum]]-1,tblGem[Plaats],tblGem[[#This Row],[Plaats]])</f>
        <v>6</v>
      </c>
      <c r="G3906" s="59" t="str">
        <f>INDEX(tblGemProv[Grootte],MATCH(tblGem[[#This Row],[Plaats]],tblGemProv[Gemeentenaam],0))</f>
        <v>Groot</v>
      </c>
      <c r="H3906" s="59" t="str">
        <f>INDEX(tblGemProv[Provincie],MATCH(tblGem[[#This Row],[Plaats]],tblGemProv[Gemeentenaam],0))</f>
        <v>Noord-Holland</v>
      </c>
      <c r="I3906" s="68">
        <f>INDEX(tblGemProv[InwonerAantal],MATCH(tblGem[[#This Row],[Plaats]],tblGemProv[Gemeentenaam],0))</f>
        <v>154865</v>
      </c>
      <c r="J3906" s="107">
        <f>tblGem[[#This Row],[Aantal]]/INDEX($N$5:$N$16,MATCH(tblGem[[#This Row],[Prov]],$M$5:$M$16,0))*100000</f>
        <v>1.9779724510822689</v>
      </c>
      <c r="K3906" s="69">
        <f>tblGem[[#This Row],[Aantal]]/tblGem[[#This Row],[Inwoners]]*100000</f>
        <v>36.160526910534976</v>
      </c>
    </row>
    <row r="3907" spans="2:11" x14ac:dyDescent="0.3">
      <c r="B3907" s="63">
        <v>43919</v>
      </c>
      <c r="C3907" s="66" t="s">
        <v>344</v>
      </c>
      <c r="D3907" s="65">
        <v>55.4</v>
      </c>
      <c r="E3907" s="66">
        <v>16</v>
      </c>
      <c r="F3907" s="79">
        <f>tblGem[[#This Row],[Aantal]]-SUMIFS(tblGem[Aantal],tblGem[Datum],tblGem[[#This Row],[Datum]]-1,tblGem[Plaats],tblGem[[#This Row],[Plaats]])</f>
        <v>3</v>
      </c>
      <c r="G3907" s="59" t="str">
        <f>INDEX(tblGemProv[Grootte],MATCH(tblGem[[#This Row],[Plaats]],tblGemProv[Gemeentenaam],0))</f>
        <v>Klein</v>
      </c>
      <c r="H3907" s="59" t="str">
        <f>INDEX(tblGemProv[Provincie],MATCH(tblGem[[#This Row],[Plaats]],tblGemProv[Gemeentenaam],0))</f>
        <v>Gelderland</v>
      </c>
      <c r="I3907" s="68">
        <f>INDEX(tblGemProv[InwonerAantal],MATCH(tblGem[[#This Row],[Plaats]],tblGemProv[Gemeentenaam],0))</f>
        <v>28014</v>
      </c>
      <c r="J3907" s="107">
        <f>tblGem[[#This Row],[Aantal]]/INDEX($N$5:$N$16,MATCH(tblGem[[#This Row],[Prov]],$M$5:$M$16,0))*100000</f>
        <v>0.7766601961164078</v>
      </c>
      <c r="K3907" s="69">
        <f>tblGem[[#This Row],[Aantal]]/tblGem[[#This Row],[Inwoners]]*100000</f>
        <v>57.114299992860708</v>
      </c>
    </row>
    <row r="3908" spans="2:11" x14ac:dyDescent="0.3">
      <c r="B3908" s="63">
        <v>43919</v>
      </c>
      <c r="C3908" s="66" t="s">
        <v>345</v>
      </c>
      <c r="D3908" s="65">
        <v>58.4</v>
      </c>
      <c r="E3908" s="66">
        <v>10</v>
      </c>
      <c r="F3908" s="79">
        <f>tblGem[[#This Row],[Aantal]]-SUMIFS(tblGem[Aantal],tblGem[Datum],tblGem[[#This Row],[Datum]]-1,tblGem[Plaats],tblGem[[#This Row],[Plaats]])</f>
        <v>3</v>
      </c>
      <c r="G3908" s="59" t="str">
        <f>INDEX(tblGemProv[Grootte],MATCH(tblGem[[#This Row],[Plaats]],tblGemProv[Gemeentenaam],0))</f>
        <v>Klein</v>
      </c>
      <c r="H3908" s="59" t="str">
        <f>INDEX(tblGemProv[Provincie],MATCH(tblGem[[#This Row],[Plaats]],tblGemProv[Gemeentenaam],0))</f>
        <v>Noord-Holland</v>
      </c>
      <c r="I3908" s="68">
        <f>INDEX(tblGemProv[InwonerAantal],MATCH(tblGem[[#This Row],[Plaats]],tblGemProv[Gemeentenaam],0))</f>
        <v>16970</v>
      </c>
      <c r="J3908" s="107">
        <f>tblGem[[#This Row],[Aantal]]/INDEX($N$5:$N$16,MATCH(tblGem[[#This Row],[Prov]],$M$5:$M$16,0))*100000</f>
        <v>0.35320936626469085</v>
      </c>
      <c r="K3908" s="69">
        <f>tblGem[[#This Row],[Aantal]]/tblGem[[#This Row],[Inwoners]]*100000</f>
        <v>58.927519151443725</v>
      </c>
    </row>
    <row r="3909" spans="2:11" x14ac:dyDescent="0.3">
      <c r="B3909" s="63">
        <v>43919</v>
      </c>
      <c r="C3909" s="66" t="s">
        <v>346</v>
      </c>
      <c r="D3909" s="65">
        <v>35.299999999999997</v>
      </c>
      <c r="E3909" s="66">
        <v>8</v>
      </c>
      <c r="F3909" s="79">
        <f>tblGem[[#This Row],[Aantal]]-SUMIFS(tblGem[Aantal],tblGem[Datum],tblGem[[#This Row],[Datum]]-1,tblGem[Plaats],tblGem[[#This Row],[Plaats]])</f>
        <v>1</v>
      </c>
      <c r="G3909" s="59" t="str">
        <f>INDEX(tblGemProv[Grootte],MATCH(tblGem[[#This Row],[Plaats]],tblGemProv[Gemeentenaam],0))</f>
        <v>Klein</v>
      </c>
      <c r="H3909" s="59" t="str">
        <f>INDEX(tblGemProv[Provincie],MATCH(tblGem[[#This Row],[Plaats]],tblGemProv[Gemeentenaam],0))</f>
        <v>Flevoland</v>
      </c>
      <c r="I3909" s="68">
        <f>INDEX(tblGemProv[InwonerAantal],MATCH(tblGem[[#This Row],[Plaats]],tblGemProv[Gemeentenaam],0))</f>
        <v>22407</v>
      </c>
      <c r="J3909" s="107">
        <f>tblGem[[#This Row],[Aantal]]/INDEX($N$5:$N$16,MATCH(tblGem[[#This Row],[Prov]],$M$5:$M$16,0))*100000</f>
        <v>1.9433041028007869</v>
      </c>
      <c r="K3909" s="69">
        <f>tblGem[[#This Row],[Aantal]]/tblGem[[#This Row],[Inwoners]]*100000</f>
        <v>35.703128486633645</v>
      </c>
    </row>
    <row r="3910" spans="2:11" x14ac:dyDescent="0.3">
      <c r="B3910" s="63">
        <v>43919</v>
      </c>
      <c r="C3910" s="66" t="s">
        <v>347</v>
      </c>
      <c r="D3910" s="65">
        <v>67.8</v>
      </c>
      <c r="E3910" s="66">
        <v>44</v>
      </c>
      <c r="F3910" s="79">
        <f>tblGem[[#This Row],[Aantal]]-SUMIFS(tblGem[Aantal],tblGem[Datum],tblGem[[#This Row],[Datum]]-1,tblGem[Plaats],tblGem[[#This Row],[Plaats]])</f>
        <v>4</v>
      </c>
      <c r="G3910" s="59" t="str">
        <f>INDEX(tblGemProv[Grootte],MATCH(tblGem[[#This Row],[Plaats]],tblGemProv[Gemeentenaam],0))</f>
        <v>Middelgroot</v>
      </c>
      <c r="H3910" s="59" t="str">
        <f>INDEX(tblGemProv[Provincie],MATCH(tblGem[[#This Row],[Plaats]],tblGemProv[Gemeentenaam],0))</f>
        <v>Utrecht</v>
      </c>
      <c r="I3910" s="68">
        <f>INDEX(tblGemProv[InwonerAantal],MATCH(tblGem[[#This Row],[Plaats]],tblGemProv[Gemeentenaam],0))</f>
        <v>63322</v>
      </c>
      <c r="J3910" s="107">
        <f>tblGem[[#This Row],[Aantal]]/INDEX($N$5:$N$16,MATCH(tblGem[[#This Row],[Prov]],$M$5:$M$16,0))*100000</f>
        <v>3.3069826939582927</v>
      </c>
      <c r="K3910" s="69">
        <f>tblGem[[#This Row],[Aantal]]/tblGem[[#This Row],[Inwoners]]*100000</f>
        <v>69.486118568585951</v>
      </c>
    </row>
    <row r="3911" spans="2:11" x14ac:dyDescent="0.3">
      <c r="B3911" s="63">
        <v>43919</v>
      </c>
      <c r="C3911" s="66" t="s">
        <v>348</v>
      </c>
      <c r="D3911" s="65">
        <v>45.7</v>
      </c>
      <c r="E3911" s="66">
        <v>20</v>
      </c>
      <c r="F3911" s="79">
        <f>tblGem[[#This Row],[Aantal]]-SUMIFS(tblGem[Aantal],tblGem[Datum],tblGem[[#This Row],[Datum]]-1,tblGem[Plaats],tblGem[[#This Row],[Plaats]])</f>
        <v>5</v>
      </c>
      <c r="G3911" s="59" t="str">
        <f>INDEX(tblGemProv[Grootte],MATCH(tblGem[[#This Row],[Plaats]],tblGemProv[Gemeentenaam],0))</f>
        <v>Klein</v>
      </c>
      <c r="H3911" s="59" t="str">
        <f>INDEX(tblGemProv[Provincie],MATCH(tblGem[[#This Row],[Plaats]],tblGemProv[Gemeentenaam],0))</f>
        <v>Gelderland</v>
      </c>
      <c r="I3911" s="68">
        <f>INDEX(tblGemProv[InwonerAantal],MATCH(tblGem[[#This Row],[Plaats]],tblGemProv[Gemeentenaam],0))</f>
        <v>43402</v>
      </c>
      <c r="J3911" s="107">
        <f>tblGem[[#This Row],[Aantal]]/INDEX($N$5:$N$16,MATCH(tblGem[[#This Row],[Prov]],$M$5:$M$16,0))*100000</f>
        <v>0.97082524514550972</v>
      </c>
      <c r="K3911" s="69">
        <f>tblGem[[#This Row],[Aantal]]/tblGem[[#This Row],[Inwoners]]*100000</f>
        <v>46.080825768397773</v>
      </c>
    </row>
    <row r="3912" spans="2:11" x14ac:dyDescent="0.3">
      <c r="B3912" s="63">
        <v>43919</v>
      </c>
      <c r="C3912" s="66" t="s">
        <v>349</v>
      </c>
      <c r="D3912" s="65">
        <v>20.8</v>
      </c>
      <c r="E3912" s="66">
        <v>26</v>
      </c>
      <c r="F3912" s="79">
        <f>tblGem[[#This Row],[Aantal]]-SUMIFS(tblGem[Aantal],tblGem[Datum],tblGem[[#This Row],[Datum]]-1,tblGem[Plaats],tblGem[[#This Row],[Plaats]])</f>
        <v>5</v>
      </c>
      <c r="G3912" s="59" t="str">
        <f>INDEX(tblGemProv[Grootte],MATCH(tblGem[[#This Row],[Plaats]],tblGemProv[Gemeentenaam],0))</f>
        <v>Groot</v>
      </c>
      <c r="H3912" s="59" t="str">
        <f>INDEX(tblGemProv[Provincie],MATCH(tblGem[[#This Row],[Plaats]],tblGemProv[Gemeentenaam],0))</f>
        <v>Zuid-Holland</v>
      </c>
      <c r="I3912" s="68">
        <f>INDEX(tblGemProv[InwonerAantal],MATCH(tblGem[[#This Row],[Plaats]],tblGemProv[Gemeentenaam],0))</f>
        <v>124695</v>
      </c>
      <c r="J3912" s="107">
        <f>tblGem[[#This Row],[Aantal]]/INDEX($N$5:$N$16,MATCH(tblGem[[#This Row],[Prov]],$M$5:$M$16,0))*100000</f>
        <v>0.71310830195199681</v>
      </c>
      <c r="K3912" s="69">
        <f>tblGem[[#This Row],[Aantal]]/tblGem[[#This Row],[Inwoners]]*100000</f>
        <v>20.850876137776176</v>
      </c>
    </row>
    <row r="3913" spans="2:11" x14ac:dyDescent="0.3">
      <c r="B3913" s="63">
        <v>43919</v>
      </c>
      <c r="C3913" s="66" t="s">
        <v>350</v>
      </c>
      <c r="D3913" s="65">
        <v>34.799999999999997</v>
      </c>
      <c r="E3913" s="66">
        <v>3</v>
      </c>
      <c r="F3913" s="79">
        <f>tblGem[[#This Row],[Aantal]]-SUMIFS(tblGem[Aantal],tblGem[Datum],tblGem[[#This Row],[Datum]]-1,tblGem[Plaats],tblGem[[#This Row],[Plaats]])</f>
        <v>1</v>
      </c>
      <c r="G3913" s="59" t="str">
        <f>INDEX(tblGemProv[Grootte],MATCH(tblGem[[#This Row],[Plaats]],tblGemProv[Gemeentenaam],0))</f>
        <v>Klein</v>
      </c>
      <c r="H3913" s="59" t="str">
        <f>INDEX(tblGemProv[Provincie],MATCH(tblGem[[#This Row],[Plaats]],tblGemProv[Gemeentenaam],0))</f>
        <v>Zuid-Holland</v>
      </c>
      <c r="I3913" s="68">
        <f>INDEX(tblGemProv[InwonerAantal],MATCH(tblGem[[#This Row],[Plaats]],tblGemProv[Gemeentenaam],0))</f>
        <v>8430</v>
      </c>
      <c r="J3913" s="107">
        <f>tblGem[[#This Row],[Aantal]]/INDEX($N$5:$N$16,MATCH(tblGem[[#This Row],[Prov]],$M$5:$M$16,0))*100000</f>
        <v>8.2281727148307338E-2</v>
      </c>
      <c r="K3913" s="69">
        <f>tblGem[[#This Row],[Aantal]]/tblGem[[#This Row],[Inwoners]]*100000</f>
        <v>35.587188612099645</v>
      </c>
    </row>
    <row r="3914" spans="2:11" x14ac:dyDescent="0.3">
      <c r="B3914" s="63">
        <v>43919</v>
      </c>
      <c r="C3914" s="66" t="s">
        <v>351</v>
      </c>
      <c r="D3914" s="65">
        <v>36.5</v>
      </c>
      <c r="E3914" s="66">
        <v>16</v>
      </c>
      <c r="F3914" s="79">
        <f>tblGem[[#This Row],[Aantal]]-SUMIFS(tblGem[Aantal],tblGem[Datum],tblGem[[#This Row],[Datum]]-1,tblGem[Plaats],tblGem[[#This Row],[Plaats]])</f>
        <v>1</v>
      </c>
      <c r="G3914" s="59" t="str">
        <f>INDEX(tblGemProv[Grootte],MATCH(tblGem[[#This Row],[Plaats]],tblGemProv[Gemeentenaam],0))</f>
        <v>Klein</v>
      </c>
      <c r="H3914" s="59" t="str">
        <f>INDEX(tblGemProv[Provincie],MATCH(tblGem[[#This Row],[Plaats]],tblGemProv[Gemeentenaam],0))</f>
        <v>Zuid-Holland</v>
      </c>
      <c r="I3914" s="68">
        <f>INDEX(tblGemProv[InwonerAantal],MATCH(tblGem[[#This Row],[Plaats]],tblGemProv[Gemeentenaam],0))</f>
        <v>41882</v>
      </c>
      <c r="J3914" s="107">
        <f>tblGem[[#This Row],[Aantal]]/INDEX($N$5:$N$16,MATCH(tblGem[[#This Row],[Prov]],$M$5:$M$16,0))*100000</f>
        <v>0.43883587812430574</v>
      </c>
      <c r="K3914" s="69">
        <f>tblGem[[#This Row],[Aantal]]/tblGem[[#This Row],[Inwoners]]*100000</f>
        <v>38.202569122773504</v>
      </c>
    </row>
    <row r="3915" spans="2:11" x14ac:dyDescent="0.3">
      <c r="B3915" s="63">
        <v>43919</v>
      </c>
      <c r="C3915" s="66" t="s">
        <v>352</v>
      </c>
      <c r="D3915" s="65">
        <v>110</v>
      </c>
      <c r="E3915" s="66">
        <v>24</v>
      </c>
      <c r="F3915" s="79">
        <f>tblGem[[#This Row],[Aantal]]-SUMIFS(tblGem[Aantal],tblGem[Datum],tblGem[[#This Row],[Datum]]-1,tblGem[Plaats],tblGem[[#This Row],[Plaats]])</f>
        <v>1</v>
      </c>
      <c r="G3915" s="59" t="str">
        <f>INDEX(tblGemProv[Grootte],MATCH(tblGem[[#This Row],[Plaats]],tblGemProv[Gemeentenaam],0))</f>
        <v>Klein</v>
      </c>
      <c r="H3915" s="59" t="str">
        <f>INDEX(tblGemProv[Provincie],MATCH(tblGem[[#This Row],[Plaats]],tblGemProv[Gemeentenaam],0))</f>
        <v>Noord-Brabant</v>
      </c>
      <c r="I3915" s="68">
        <f>INDEX(tblGemProv[InwonerAantal],MATCH(tblGem[[#This Row],[Plaats]],tblGemProv[Gemeentenaam],0))</f>
        <v>21525</v>
      </c>
      <c r="J3915" s="107">
        <f>tblGem[[#This Row],[Aantal]]/INDEX($N$5:$N$16,MATCH(tblGem[[#This Row],[Prov]],$M$5:$M$16,0))*100000</f>
        <v>0.94925969609450822</v>
      </c>
      <c r="K3915" s="69">
        <f>tblGem[[#This Row],[Aantal]]/tblGem[[#This Row],[Inwoners]]*100000</f>
        <v>111.49825783972125</v>
      </c>
    </row>
    <row r="3916" spans="2:11" x14ac:dyDescent="0.3">
      <c r="B3916" s="63">
        <v>43919</v>
      </c>
      <c r="C3916" s="66" t="s">
        <v>353</v>
      </c>
      <c r="D3916" s="65">
        <v>31.3</v>
      </c>
      <c r="E3916" s="66">
        <v>15</v>
      </c>
      <c r="F3916" s="79">
        <f>tblGem[[#This Row],[Aantal]]-SUMIFS(tblGem[Aantal],tblGem[Datum],tblGem[[#This Row],[Datum]]-1,tblGem[Plaats],tblGem[[#This Row],[Plaats]])</f>
        <v>4</v>
      </c>
      <c r="G3916" s="59" t="str">
        <f>INDEX(tblGemProv[Grootte],MATCH(tblGem[[#This Row],[Plaats]],tblGemProv[Gemeentenaam],0))</f>
        <v>Klein</v>
      </c>
      <c r="H3916" s="59" t="str">
        <f>INDEX(tblGemProv[Provincie],MATCH(tblGem[[#This Row],[Plaats]],tblGemProv[Gemeentenaam],0))</f>
        <v>Gelderland</v>
      </c>
      <c r="I3916" s="68">
        <f>INDEX(tblGemProv[InwonerAantal],MATCH(tblGem[[#This Row],[Plaats]],tblGemProv[Gemeentenaam],0))</f>
        <v>47537</v>
      </c>
      <c r="J3916" s="107">
        <f>tblGem[[#This Row],[Aantal]]/INDEX($N$5:$N$16,MATCH(tblGem[[#This Row],[Prov]],$M$5:$M$16,0))*100000</f>
        <v>0.72811893385913229</v>
      </c>
      <c r="K3916" s="69">
        <f>tblGem[[#This Row],[Aantal]]/tblGem[[#This Row],[Inwoners]]*100000</f>
        <v>31.55436817636788</v>
      </c>
    </row>
    <row r="3917" spans="2:11" x14ac:dyDescent="0.3">
      <c r="B3917" s="63">
        <v>43919</v>
      </c>
      <c r="C3917" s="66" t="s">
        <v>354</v>
      </c>
      <c r="D3917" s="65">
        <v>189.5</v>
      </c>
      <c r="E3917" s="66">
        <v>43</v>
      </c>
      <c r="F3917" s="79">
        <f>tblGem[[#This Row],[Aantal]]-SUMIFS(tblGem[Aantal],tblGem[Datum],tblGem[[#This Row],[Datum]]-1,tblGem[Plaats],tblGem[[#This Row],[Plaats]])</f>
        <v>5</v>
      </c>
      <c r="G3917" s="59" t="str">
        <f>INDEX(tblGemProv[Grootte],MATCH(tblGem[[#This Row],[Plaats]],tblGemProv[Gemeentenaam],0))</f>
        <v>Klein</v>
      </c>
      <c r="H3917" s="59" t="str">
        <f>INDEX(tblGemProv[Provincie],MATCH(tblGem[[#This Row],[Plaats]],tblGemProv[Gemeentenaam],0))</f>
        <v>Overijssel</v>
      </c>
      <c r="I3917" s="68">
        <f>INDEX(tblGemProv[InwonerAantal],MATCH(tblGem[[#This Row],[Plaats]],tblGemProv[Gemeentenaam],0))</f>
        <v>22468</v>
      </c>
      <c r="J3917" s="107">
        <f>tblGem[[#This Row],[Aantal]]/INDEX($N$5:$N$16,MATCH(tblGem[[#This Row],[Prov]],$M$5:$M$16,0))*100000</f>
        <v>3.7342564183617726</v>
      </c>
      <c r="K3917" s="69">
        <f>tblGem[[#This Row],[Aantal]]/tblGem[[#This Row],[Inwoners]]*100000</f>
        <v>191.38330069432081</v>
      </c>
    </row>
    <row r="3918" spans="2:11" x14ac:dyDescent="0.3">
      <c r="B3918" s="63">
        <v>43919</v>
      </c>
      <c r="C3918" s="66" t="s">
        <v>355</v>
      </c>
      <c r="D3918" s="65">
        <v>33.5</v>
      </c>
      <c r="E3918" s="66">
        <v>15</v>
      </c>
      <c r="F3918" s="79">
        <f>tblGem[[#This Row],[Aantal]]-SUMIFS(tblGem[Aantal],tblGem[Datum],tblGem[[#This Row],[Datum]]-1,tblGem[Plaats],tblGem[[#This Row],[Plaats]])</f>
        <v>2</v>
      </c>
      <c r="G3918" s="59" t="str">
        <f>INDEX(tblGemProv[Grootte],MATCH(tblGem[[#This Row],[Plaats]],tblGemProv[Gemeentenaam],0))</f>
        <v>Klein</v>
      </c>
      <c r="H3918" s="59" t="str">
        <f>INDEX(tblGemProv[Provincie],MATCH(tblGem[[#This Row],[Plaats]],tblGemProv[Gemeentenaam],0))</f>
        <v>Zuid-Holland</v>
      </c>
      <c r="I3918" s="68">
        <f>INDEX(tblGemProv[InwonerAantal],MATCH(tblGem[[#This Row],[Plaats]],tblGemProv[Gemeentenaam],0))</f>
        <v>44586</v>
      </c>
      <c r="J3918" s="107">
        <f>tblGem[[#This Row],[Aantal]]/INDEX($N$5:$N$16,MATCH(tblGem[[#This Row],[Prov]],$M$5:$M$16,0))*100000</f>
        <v>0.41140863574153658</v>
      </c>
      <c r="K3918" s="69">
        <f>tblGem[[#This Row],[Aantal]]/tblGem[[#This Row],[Inwoners]]*100000</f>
        <v>33.642847530614993</v>
      </c>
    </row>
    <row r="3919" spans="2:11" x14ac:dyDescent="0.3">
      <c r="B3919" s="63">
        <v>43919</v>
      </c>
      <c r="C3919" s="66" t="s">
        <v>356</v>
      </c>
      <c r="D3919" s="65">
        <v>61.3</v>
      </c>
      <c r="E3919" s="66">
        <v>79</v>
      </c>
      <c r="F3919" s="79">
        <f>tblGem[[#This Row],[Aantal]]-SUMIFS(tblGem[Aantal],tblGem[Datum],tblGem[[#This Row],[Datum]]-1,tblGem[Plaats],tblGem[[#This Row],[Plaats]])</f>
        <v>11</v>
      </c>
      <c r="G3919" s="59" t="str">
        <f>INDEX(tblGemProv[Grootte],MATCH(tblGem[[#This Row],[Plaats]],tblGemProv[Gemeentenaam],0))</f>
        <v>Groot</v>
      </c>
      <c r="H3919" s="59" t="str">
        <f>INDEX(tblGemProv[Provincie],MATCH(tblGem[[#This Row],[Plaats]],tblGemProv[Gemeentenaam],0))</f>
        <v>Overijssel</v>
      </c>
      <c r="I3919" s="68">
        <f>INDEX(tblGemProv[InwonerAantal],MATCH(tblGem[[#This Row],[Plaats]],tblGemProv[Gemeentenaam],0))</f>
        <v>126116</v>
      </c>
      <c r="J3919" s="107">
        <f>tblGem[[#This Row],[Aantal]]/INDEX($N$5:$N$16,MATCH(tblGem[[#This Row],[Prov]],$M$5:$M$16,0))*100000</f>
        <v>6.8606106290832578</v>
      </c>
      <c r="K3919" s="69">
        <f>tblGem[[#This Row],[Aantal]]/tblGem[[#This Row],[Inwoners]]*100000</f>
        <v>62.640743442544952</v>
      </c>
    </row>
    <row r="3920" spans="2:11" x14ac:dyDescent="0.3">
      <c r="B3920" s="63">
        <v>43919</v>
      </c>
      <c r="C3920" s="64" t="s">
        <v>359</v>
      </c>
      <c r="D3920" s="65"/>
      <c r="E3920" s="66">
        <v>305</v>
      </c>
      <c r="F3920" s="79">
        <f>tblGem[[#This Row],[Aantal]]-SUMIFS(tblGem[Aantal],tblGem[Datum],tblGem[[#This Row],[Datum]]-1,tblGem[Plaats],tblGem[[#This Row],[Plaats]])</f>
        <v>26</v>
      </c>
      <c r="G3920" s="59" t="e">
        <f>INDEX(tblGemProv[Grootte],MATCH(tblGem[[#This Row],[Plaats]],tblGemProv[Gemeentenaam],0))</f>
        <v>#N/A</v>
      </c>
      <c r="H3920" s="59" t="e">
        <f>INDEX(tblGemProv[Provincie],MATCH(tblGem[[#This Row],[Plaats]],tblGemProv[Gemeentenaam],0))</f>
        <v>#N/A</v>
      </c>
      <c r="I3920" s="68" t="e">
        <f>INDEX(tblGemProv[InwonerAantal],MATCH(tblGem[[#This Row],[Plaats]],tblGemProv[Gemeentenaam],0))</f>
        <v>#N/A</v>
      </c>
      <c r="J3920" s="107" t="e">
        <f>tblGem[[#This Row],[Aantal]]/INDEX($N$5:$N$16,MATCH(tblGem[[#This Row],[Prov]],$M$5:$M$16,0))*100000</f>
        <v>#N/A</v>
      </c>
      <c r="K3920" s="69" t="e">
        <f>tblGem[[#This Row],[Aantal]]/tblGem[[#This Row],[Inwoners]]*100000</f>
        <v>#N/A</v>
      </c>
    </row>
  </sheetData>
  <pageMargins left="0.75" right="0.75" top="1" bottom="1" header="0.5" footer="0.5"/>
  <pageSetup paperSize="9" orientation="portrait" horizontalDpi="4294967292" verticalDpi="4294967292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B2:O136"/>
  <sheetViews>
    <sheetView zoomScaleNormal="100" workbookViewId="0"/>
  </sheetViews>
  <sheetFormatPr defaultColWidth="10.3984375" defaultRowHeight="15.6" x14ac:dyDescent="0.3"/>
  <cols>
    <col min="1" max="1" width="4.296875" style="10" customWidth="1"/>
    <col min="2" max="2" width="13.59765625" style="10" bestFit="1" customWidth="1"/>
    <col min="3" max="13" width="9.09765625" style="10" bestFit="1" customWidth="1"/>
    <col min="14" max="14" width="7.59765625" style="10" bestFit="1" customWidth="1"/>
    <col min="15" max="15" width="5.3984375" style="10" bestFit="1" customWidth="1"/>
    <col min="16" max="16384" width="10.3984375" style="10"/>
  </cols>
  <sheetData>
    <row r="2" spans="2:15" ht="23.4" x14ac:dyDescent="0.45">
      <c r="B2" s="56" t="str">
        <f>"Cumulatieve besmettingen per provincie van "&amp;TEXT(MIN(tblGem[Datum]),"d-m-jj")&amp;" t/m "&amp;TEXT(MAX(tblGem[Datum]),"d-m-jj")</f>
        <v>Cumulatieve besmettingen per provincie van 19-3-20 t/m 29-3-20</v>
      </c>
    </row>
    <row r="3" spans="2:15" ht="16.2" thickBot="1" x14ac:dyDescent="0.35"/>
    <row r="4" spans="2:15" ht="16.2" thickBot="1" x14ac:dyDescent="0.35">
      <c r="B4" s="25" t="s">
        <v>392</v>
      </c>
      <c r="C4" s="25" t="s">
        <v>357</v>
      </c>
      <c r="D4" s="26"/>
      <c r="E4" s="28"/>
      <c r="F4" s="28"/>
      <c r="G4" s="28"/>
      <c r="H4" s="28"/>
      <c r="I4" s="28"/>
      <c r="J4" s="28"/>
      <c r="K4" s="28"/>
      <c r="L4" s="28"/>
      <c r="M4" s="21"/>
      <c r="N4"/>
      <c r="O4"/>
    </row>
    <row r="5" spans="2:15" ht="16.2" thickBot="1" x14ac:dyDescent="0.35">
      <c r="B5" s="25" t="s">
        <v>382</v>
      </c>
      <c r="C5" s="30">
        <v>43909</v>
      </c>
      <c r="D5" s="29">
        <v>43910</v>
      </c>
      <c r="E5" s="29">
        <v>43911</v>
      </c>
      <c r="F5" s="29">
        <v>43912</v>
      </c>
      <c r="G5" s="29">
        <v>43913</v>
      </c>
      <c r="H5" s="29">
        <v>43914</v>
      </c>
      <c r="I5" s="29">
        <v>43915</v>
      </c>
      <c r="J5" s="29">
        <v>43916</v>
      </c>
      <c r="K5" s="29">
        <v>43917</v>
      </c>
      <c r="L5" s="29">
        <v>43918</v>
      </c>
      <c r="M5" s="36">
        <v>43919</v>
      </c>
      <c r="N5"/>
      <c r="O5"/>
    </row>
    <row r="6" spans="2:15" x14ac:dyDescent="0.3">
      <c r="B6" s="22" t="s">
        <v>115</v>
      </c>
      <c r="C6" s="37">
        <v>29</v>
      </c>
      <c r="D6" s="31">
        <v>33</v>
      </c>
      <c r="E6" s="31">
        <v>46</v>
      </c>
      <c r="F6" s="31">
        <v>56</v>
      </c>
      <c r="G6" s="31">
        <v>67</v>
      </c>
      <c r="H6" s="31">
        <v>67</v>
      </c>
      <c r="I6" s="31">
        <v>80</v>
      </c>
      <c r="J6" s="31">
        <v>109</v>
      </c>
      <c r="K6" s="31">
        <v>120</v>
      </c>
      <c r="L6" s="31">
        <v>133</v>
      </c>
      <c r="M6" s="33">
        <v>140</v>
      </c>
      <c r="N6"/>
      <c r="O6"/>
    </row>
    <row r="7" spans="2:15" x14ac:dyDescent="0.3">
      <c r="B7" s="23" t="s">
        <v>371</v>
      </c>
      <c r="C7" s="38">
        <v>20</v>
      </c>
      <c r="D7" s="11">
        <v>22</v>
      </c>
      <c r="E7" s="11">
        <v>33</v>
      </c>
      <c r="F7" s="11">
        <v>34</v>
      </c>
      <c r="G7" s="11">
        <v>39</v>
      </c>
      <c r="H7" s="11">
        <v>41</v>
      </c>
      <c r="I7" s="11">
        <v>51</v>
      </c>
      <c r="J7" s="11">
        <v>68</v>
      </c>
      <c r="K7" s="11">
        <v>81</v>
      </c>
      <c r="L7" s="11">
        <v>96</v>
      </c>
      <c r="M7" s="16">
        <v>118</v>
      </c>
      <c r="N7"/>
      <c r="O7"/>
    </row>
    <row r="8" spans="2:15" x14ac:dyDescent="0.3">
      <c r="B8" s="23" t="s">
        <v>370</v>
      </c>
      <c r="C8" s="38">
        <v>25</v>
      </c>
      <c r="D8" s="11">
        <v>32</v>
      </c>
      <c r="E8" s="11">
        <v>38</v>
      </c>
      <c r="F8" s="11">
        <v>41</v>
      </c>
      <c r="G8" s="11">
        <v>48</v>
      </c>
      <c r="H8" s="11">
        <v>54</v>
      </c>
      <c r="I8" s="11">
        <v>59</v>
      </c>
      <c r="J8" s="11">
        <v>70</v>
      </c>
      <c r="K8" s="11">
        <v>78</v>
      </c>
      <c r="L8" s="11">
        <v>96</v>
      </c>
      <c r="M8" s="16">
        <v>111</v>
      </c>
      <c r="N8"/>
      <c r="O8"/>
    </row>
    <row r="9" spans="2:15" x14ac:dyDescent="0.3">
      <c r="B9" s="23" t="s">
        <v>364</v>
      </c>
      <c r="C9" s="38">
        <v>73</v>
      </c>
      <c r="D9" s="11">
        <v>98</v>
      </c>
      <c r="E9" s="11">
        <v>161</v>
      </c>
      <c r="F9" s="11">
        <v>187</v>
      </c>
      <c r="G9" s="11">
        <v>216</v>
      </c>
      <c r="H9" s="11">
        <v>247</v>
      </c>
      <c r="I9" s="11">
        <v>316</v>
      </c>
      <c r="J9" s="11">
        <v>385</v>
      </c>
      <c r="K9" s="11">
        <v>443</v>
      </c>
      <c r="L9" s="11">
        <v>511</v>
      </c>
      <c r="M9" s="16">
        <v>551</v>
      </c>
      <c r="N9"/>
      <c r="O9"/>
    </row>
    <row r="10" spans="2:15" x14ac:dyDescent="0.3">
      <c r="B10" s="23" t="s">
        <v>369</v>
      </c>
      <c r="C10" s="38">
        <v>244</v>
      </c>
      <c r="D10" s="11">
        <v>327</v>
      </c>
      <c r="E10" s="11">
        <v>429</v>
      </c>
      <c r="F10" s="11">
        <v>499</v>
      </c>
      <c r="G10" s="11">
        <v>560</v>
      </c>
      <c r="H10" s="11">
        <v>696</v>
      </c>
      <c r="I10" s="11">
        <v>825</v>
      </c>
      <c r="J10" s="11">
        <v>982</v>
      </c>
      <c r="K10" s="11">
        <v>1175</v>
      </c>
      <c r="L10" s="11">
        <v>1335</v>
      </c>
      <c r="M10" s="16">
        <v>1484</v>
      </c>
      <c r="N10"/>
      <c r="O10"/>
    </row>
    <row r="11" spans="2:15" x14ac:dyDescent="0.3">
      <c r="B11" s="23" t="s">
        <v>365</v>
      </c>
      <c r="C11" s="38">
        <v>303</v>
      </c>
      <c r="D11" s="11">
        <v>395</v>
      </c>
      <c r="E11" s="11">
        <v>469</v>
      </c>
      <c r="F11" s="11">
        <v>567</v>
      </c>
      <c r="G11" s="11">
        <v>627</v>
      </c>
      <c r="H11" s="11">
        <v>733</v>
      </c>
      <c r="I11" s="11">
        <v>862</v>
      </c>
      <c r="J11" s="11">
        <v>1015</v>
      </c>
      <c r="K11" s="11">
        <v>1217</v>
      </c>
      <c r="L11" s="11">
        <v>1470</v>
      </c>
      <c r="M11" s="16">
        <v>1625</v>
      </c>
      <c r="N11"/>
      <c r="O11"/>
    </row>
    <row r="12" spans="2:15" x14ac:dyDescent="0.3">
      <c r="B12" s="23" t="s">
        <v>296</v>
      </c>
      <c r="C12" s="38">
        <v>237</v>
      </c>
      <c r="D12" s="11">
        <v>267</v>
      </c>
      <c r="E12" s="11">
        <v>313</v>
      </c>
      <c r="F12" s="11">
        <v>344</v>
      </c>
      <c r="G12" s="11">
        <v>401</v>
      </c>
      <c r="H12" s="11">
        <v>458</v>
      </c>
      <c r="I12" s="11">
        <v>547</v>
      </c>
      <c r="J12" s="11">
        <v>628</v>
      </c>
      <c r="K12" s="11">
        <v>716</v>
      </c>
      <c r="L12" s="11">
        <v>797</v>
      </c>
      <c r="M12" s="16">
        <v>880</v>
      </c>
      <c r="N12"/>
      <c r="O12"/>
    </row>
    <row r="13" spans="2:15" x14ac:dyDescent="0.3">
      <c r="B13" s="23" t="s">
        <v>368</v>
      </c>
      <c r="C13" s="38">
        <v>36</v>
      </c>
      <c r="D13" s="11">
        <v>41</v>
      </c>
      <c r="E13" s="11">
        <v>50</v>
      </c>
      <c r="F13" s="11">
        <v>57</v>
      </c>
      <c r="G13" s="11">
        <v>64</v>
      </c>
      <c r="H13" s="11">
        <v>71</v>
      </c>
      <c r="I13" s="11">
        <v>82</v>
      </c>
      <c r="J13" s="11">
        <v>92</v>
      </c>
      <c r="K13" s="11">
        <v>105</v>
      </c>
      <c r="L13" s="11">
        <v>117</v>
      </c>
      <c r="M13" s="16">
        <v>134</v>
      </c>
      <c r="N13"/>
      <c r="O13"/>
    </row>
    <row r="14" spans="2:15" x14ac:dyDescent="0.3">
      <c r="B14" s="23" t="s">
        <v>366</v>
      </c>
      <c r="C14" s="38">
        <v>240</v>
      </c>
      <c r="D14" s="11">
        <v>303</v>
      </c>
      <c r="E14" s="11">
        <v>362</v>
      </c>
      <c r="F14" s="11">
        <v>421</v>
      </c>
      <c r="G14" s="11">
        <v>502</v>
      </c>
      <c r="H14" s="11">
        <v>576</v>
      </c>
      <c r="I14" s="11">
        <v>675</v>
      </c>
      <c r="J14" s="11">
        <v>797</v>
      </c>
      <c r="K14" s="11">
        <v>926</v>
      </c>
      <c r="L14" s="11">
        <v>1058</v>
      </c>
      <c r="M14" s="16">
        <v>1235</v>
      </c>
      <c r="N14"/>
      <c r="O14"/>
    </row>
    <row r="15" spans="2:15" x14ac:dyDescent="0.3">
      <c r="B15" s="23" t="s">
        <v>367</v>
      </c>
      <c r="C15" s="38">
        <v>842</v>
      </c>
      <c r="D15" s="11">
        <v>971</v>
      </c>
      <c r="E15" s="11">
        <v>1139</v>
      </c>
      <c r="F15" s="11">
        <v>1358</v>
      </c>
      <c r="G15" s="11">
        <v>1508</v>
      </c>
      <c r="H15" s="11">
        <v>1685</v>
      </c>
      <c r="I15" s="11">
        <v>1861</v>
      </c>
      <c r="J15" s="11">
        <v>2100</v>
      </c>
      <c r="K15" s="11">
        <v>2426</v>
      </c>
      <c r="L15" s="11">
        <v>2678</v>
      </c>
      <c r="M15" s="16">
        <v>2950</v>
      </c>
      <c r="N15"/>
      <c r="O15"/>
    </row>
    <row r="16" spans="2:15" x14ac:dyDescent="0.3">
      <c r="B16" s="23" t="s">
        <v>373</v>
      </c>
      <c r="C16" s="38">
        <v>31</v>
      </c>
      <c r="D16" s="11">
        <v>36</v>
      </c>
      <c r="E16" s="11">
        <v>46</v>
      </c>
      <c r="F16" s="11">
        <v>48</v>
      </c>
      <c r="G16" s="11">
        <v>54</v>
      </c>
      <c r="H16" s="11">
        <v>62</v>
      </c>
      <c r="I16" s="11">
        <v>76</v>
      </c>
      <c r="J16" s="11">
        <v>90</v>
      </c>
      <c r="K16" s="11">
        <v>108</v>
      </c>
      <c r="L16" s="11">
        <v>119</v>
      </c>
      <c r="M16" s="16">
        <v>133</v>
      </c>
    </row>
    <row r="17" spans="2:13" x14ac:dyDescent="0.3">
      <c r="B17" s="23" t="s">
        <v>372</v>
      </c>
      <c r="C17" s="38">
        <v>291</v>
      </c>
      <c r="D17" s="11">
        <v>357</v>
      </c>
      <c r="E17" s="11">
        <v>408</v>
      </c>
      <c r="F17" s="11">
        <v>437</v>
      </c>
      <c r="G17" s="11">
        <v>479</v>
      </c>
      <c r="H17" s="11">
        <v>670</v>
      </c>
      <c r="I17" s="11">
        <v>765</v>
      </c>
      <c r="J17" s="11">
        <v>858</v>
      </c>
      <c r="K17" s="11">
        <v>943</v>
      </c>
      <c r="L17" s="11">
        <v>1073</v>
      </c>
      <c r="M17" s="16">
        <v>1168</v>
      </c>
    </row>
    <row r="18" spans="2:13" ht="16.2" thickBot="1" x14ac:dyDescent="0.35">
      <c r="B18" s="24" t="s">
        <v>385</v>
      </c>
      <c r="C18" s="38">
        <v>89</v>
      </c>
      <c r="D18" s="11">
        <v>112</v>
      </c>
      <c r="E18" s="11">
        <v>137</v>
      </c>
      <c r="F18" s="11">
        <v>155</v>
      </c>
      <c r="G18" s="11">
        <v>184</v>
      </c>
      <c r="H18" s="11">
        <v>200</v>
      </c>
      <c r="I18" s="11">
        <v>213</v>
      </c>
      <c r="J18" s="11">
        <v>237</v>
      </c>
      <c r="K18" s="11">
        <v>265</v>
      </c>
      <c r="L18" s="11">
        <v>279</v>
      </c>
      <c r="M18" s="16">
        <v>337</v>
      </c>
    </row>
    <row r="19" spans="2:13" ht="16.2" thickBot="1" x14ac:dyDescent="0.35">
      <c r="B19" s="27" t="s">
        <v>358</v>
      </c>
      <c r="C19" s="39">
        <v>2460</v>
      </c>
      <c r="D19" s="18">
        <v>2994</v>
      </c>
      <c r="E19" s="18">
        <v>3631</v>
      </c>
      <c r="F19" s="18">
        <v>4204</v>
      </c>
      <c r="G19" s="18">
        <v>4749</v>
      </c>
      <c r="H19" s="18">
        <v>5560</v>
      </c>
      <c r="I19" s="18">
        <v>6412</v>
      </c>
      <c r="J19" s="18">
        <v>7431</v>
      </c>
      <c r="K19" s="18">
        <v>8603</v>
      </c>
      <c r="L19" s="18">
        <v>9762</v>
      </c>
      <c r="M19" s="19">
        <v>10866</v>
      </c>
    </row>
    <row r="20" spans="2:13" x14ac:dyDescent="0.3">
      <c r="B20"/>
      <c r="C20"/>
      <c r="D20"/>
      <c r="E20"/>
      <c r="F20"/>
    </row>
    <row r="21" spans="2:13" x14ac:dyDescent="0.3">
      <c r="B21"/>
      <c r="C21"/>
      <c r="D21"/>
      <c r="E21"/>
      <c r="F21"/>
    </row>
    <row r="22" spans="2:13" x14ac:dyDescent="0.3">
      <c r="B22"/>
      <c r="C22"/>
      <c r="D22"/>
      <c r="E22"/>
      <c r="F22"/>
    </row>
    <row r="23" spans="2:13" x14ac:dyDescent="0.3">
      <c r="B23"/>
      <c r="C23"/>
      <c r="D23"/>
      <c r="E23"/>
      <c r="F23"/>
    </row>
    <row r="24" spans="2:13" ht="16.2" thickBot="1" x14ac:dyDescent="0.35">
      <c r="B24"/>
      <c r="C24"/>
      <c r="D24"/>
      <c r="E24"/>
      <c r="F24"/>
    </row>
    <row r="25" spans="2:13" ht="16.2" thickBot="1" x14ac:dyDescent="0.35">
      <c r="B25"/>
      <c r="C25"/>
      <c r="D25"/>
      <c r="E25"/>
      <c r="F25"/>
    </row>
    <row r="26" spans="2:13" x14ac:dyDescent="0.3">
      <c r="B26"/>
      <c r="C26"/>
      <c r="D26"/>
      <c r="E26"/>
      <c r="F26"/>
    </row>
    <row r="27" spans="2:13" x14ac:dyDescent="0.3">
      <c r="B27"/>
      <c r="C27"/>
      <c r="D27"/>
      <c r="E27"/>
      <c r="F27"/>
    </row>
    <row r="28" spans="2:13" x14ac:dyDescent="0.3">
      <c r="B28"/>
      <c r="C28"/>
      <c r="D28"/>
      <c r="E28"/>
      <c r="F28"/>
    </row>
    <row r="29" spans="2:13" x14ac:dyDescent="0.3">
      <c r="B29"/>
      <c r="C29"/>
      <c r="D29"/>
      <c r="E29"/>
      <c r="F29"/>
    </row>
    <row r="30" spans="2:13" x14ac:dyDescent="0.3">
      <c r="B30"/>
      <c r="C30"/>
      <c r="D30"/>
      <c r="E30"/>
      <c r="F30"/>
    </row>
    <row r="31" spans="2:13" x14ac:dyDescent="0.3">
      <c r="B31"/>
      <c r="C31"/>
      <c r="D31"/>
      <c r="E31"/>
      <c r="F31"/>
    </row>
    <row r="32" spans="2:13" x14ac:dyDescent="0.3">
      <c r="B32"/>
      <c r="C32"/>
      <c r="D32"/>
      <c r="E32"/>
      <c r="F32"/>
    </row>
    <row r="33" spans="2:6" x14ac:dyDescent="0.3">
      <c r="B33"/>
      <c r="C33"/>
      <c r="D33"/>
      <c r="E33"/>
      <c r="F33"/>
    </row>
    <row r="34" spans="2:6" ht="16.2" thickBot="1" x14ac:dyDescent="0.35">
      <c r="B34"/>
      <c r="C34"/>
      <c r="D34"/>
      <c r="E34"/>
      <c r="F34"/>
    </row>
    <row r="35" spans="2:6" ht="16.2" thickBot="1" x14ac:dyDescent="0.35">
      <c r="B35"/>
      <c r="C35"/>
      <c r="D35"/>
      <c r="E35"/>
      <c r="F35"/>
    </row>
    <row r="36" spans="2:6" x14ac:dyDescent="0.3">
      <c r="B36"/>
      <c r="C36"/>
      <c r="D36"/>
      <c r="E36"/>
      <c r="F36"/>
    </row>
    <row r="37" spans="2:6" x14ac:dyDescent="0.3">
      <c r="B37"/>
      <c r="C37"/>
      <c r="D37"/>
      <c r="E37"/>
      <c r="F37"/>
    </row>
    <row r="38" spans="2:6" x14ac:dyDescent="0.3">
      <c r="B38"/>
      <c r="C38"/>
      <c r="D38"/>
      <c r="E38"/>
      <c r="F38"/>
    </row>
    <row r="39" spans="2:6" x14ac:dyDescent="0.3">
      <c r="B39"/>
      <c r="C39"/>
      <c r="D39"/>
      <c r="E39"/>
      <c r="F39"/>
    </row>
    <row r="40" spans="2:6" x14ac:dyDescent="0.3">
      <c r="B40"/>
      <c r="C40"/>
      <c r="D40"/>
      <c r="E40"/>
      <c r="F40"/>
    </row>
    <row r="41" spans="2:6" x14ac:dyDescent="0.3">
      <c r="B41"/>
      <c r="C41"/>
      <c r="D41"/>
      <c r="E41"/>
      <c r="F41"/>
    </row>
    <row r="42" spans="2:6" x14ac:dyDescent="0.3">
      <c r="B42"/>
      <c r="C42"/>
      <c r="D42"/>
      <c r="E42"/>
      <c r="F42"/>
    </row>
    <row r="43" spans="2:6" x14ac:dyDescent="0.3">
      <c r="B43"/>
      <c r="C43"/>
      <c r="D43"/>
      <c r="E43"/>
      <c r="F43"/>
    </row>
    <row r="44" spans="2:6" ht="16.2" thickBot="1" x14ac:dyDescent="0.35">
      <c r="B44"/>
      <c r="C44"/>
      <c r="D44"/>
      <c r="E44"/>
      <c r="F44"/>
    </row>
    <row r="45" spans="2:6" ht="16.2" thickBot="1" x14ac:dyDescent="0.35">
      <c r="B45"/>
      <c r="C45"/>
      <c r="D45"/>
      <c r="E45"/>
      <c r="F45"/>
    </row>
    <row r="46" spans="2:6" x14ac:dyDescent="0.3">
      <c r="B46"/>
      <c r="C46"/>
      <c r="D46"/>
      <c r="E46"/>
      <c r="F46"/>
    </row>
    <row r="47" spans="2:6" x14ac:dyDescent="0.3">
      <c r="B47"/>
      <c r="C47"/>
      <c r="D47"/>
      <c r="E47"/>
      <c r="F47"/>
    </row>
    <row r="48" spans="2: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ht="16.2" thickBot="1" x14ac:dyDescent="0.35">
      <c r="B54"/>
      <c r="C54"/>
      <c r="D54"/>
      <c r="E54"/>
      <c r="F54"/>
    </row>
    <row r="55" spans="2:6" ht="16.2" thickBot="1" x14ac:dyDescent="0.35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B60"/>
      <c r="C60"/>
      <c r="D60"/>
      <c r="E60"/>
      <c r="F60"/>
    </row>
    <row r="61" spans="2:6" x14ac:dyDescent="0.3">
      <c r="B61"/>
      <c r="C61"/>
      <c r="D61"/>
      <c r="E61"/>
      <c r="F61"/>
    </row>
    <row r="62" spans="2:6" x14ac:dyDescent="0.3">
      <c r="B62"/>
      <c r="C62"/>
      <c r="D62"/>
    </row>
    <row r="63" spans="2:6" x14ac:dyDescent="0.3">
      <c r="B63"/>
      <c r="C63"/>
      <c r="D63"/>
    </row>
    <row r="64" spans="2:6" ht="16.2" thickBot="1" x14ac:dyDescent="0.35">
      <c r="B64"/>
      <c r="C64"/>
      <c r="D64"/>
    </row>
    <row r="65" spans="2:4" ht="16.2" thickBot="1" x14ac:dyDescent="0.35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ht="16.2" thickBot="1" x14ac:dyDescent="0.35">
      <c r="B74"/>
      <c r="C74"/>
      <c r="D74"/>
    </row>
    <row r="75" spans="2:4" ht="16.2" thickBot="1" x14ac:dyDescent="0.35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ht="16.2" thickBot="1" x14ac:dyDescent="0.35">
      <c r="B84"/>
      <c r="C84"/>
      <c r="D84"/>
    </row>
    <row r="85" spans="2:4" ht="16.2" thickBot="1" x14ac:dyDescent="0.35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ht="16.2" thickBot="1" x14ac:dyDescent="0.35">
      <c r="B94"/>
      <c r="C94"/>
      <c r="D94"/>
    </row>
    <row r="95" spans="2:4" ht="16.2" thickBot="1" x14ac:dyDescent="0.35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ht="16.2" thickBot="1" x14ac:dyDescent="0.35">
      <c r="B104"/>
      <c r="C104"/>
      <c r="D104"/>
    </row>
    <row r="105" spans="2:4" ht="16.2" thickBot="1" x14ac:dyDescent="0.35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ht="16.2" thickBot="1" x14ac:dyDescent="0.35">
      <c r="B114"/>
      <c r="C114"/>
      <c r="D114"/>
    </row>
    <row r="115" spans="2:4" ht="16.2" thickBot="1" x14ac:dyDescent="0.35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ht="16.2" thickBot="1" x14ac:dyDescent="0.35">
      <c r="B124"/>
      <c r="C124"/>
      <c r="D124"/>
    </row>
    <row r="125" spans="2:4" ht="16.2" thickBot="1" x14ac:dyDescent="0.35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  <row r="131" spans="2:4" x14ac:dyDescent="0.3">
      <c r="B131"/>
      <c r="C131"/>
      <c r="D131"/>
    </row>
    <row r="132" spans="2:4" x14ac:dyDescent="0.3">
      <c r="B132"/>
      <c r="C132"/>
      <c r="D132"/>
    </row>
    <row r="133" spans="2:4" x14ac:dyDescent="0.3">
      <c r="B133"/>
      <c r="C133"/>
      <c r="D133"/>
    </row>
    <row r="134" spans="2:4" ht="16.2" thickBot="1" x14ac:dyDescent="0.35">
      <c r="B134"/>
      <c r="C134"/>
      <c r="D134"/>
    </row>
    <row r="135" spans="2:4" ht="16.2" thickBot="1" x14ac:dyDescent="0.35">
      <c r="B135"/>
      <c r="C135"/>
      <c r="D135"/>
    </row>
    <row r="136" spans="2:4" ht="16.2" thickBot="1" x14ac:dyDescent="0.35">
      <c r="B136"/>
      <c r="C136"/>
      <c r="D136"/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059D6-7363-4D38-9EF1-D53923B11D91}">
  <sheetPr>
    <tabColor theme="3" tint="0.39997558519241921"/>
  </sheetPr>
  <dimension ref="B2:M61"/>
  <sheetViews>
    <sheetView zoomScaleNormal="100" workbookViewId="0"/>
  </sheetViews>
  <sheetFormatPr defaultColWidth="11.19921875" defaultRowHeight="15.6" x14ac:dyDescent="0.3"/>
  <cols>
    <col min="1" max="1" width="3.796875" style="10" customWidth="1"/>
    <col min="2" max="2" width="13.59765625" style="10" bestFit="1" customWidth="1"/>
    <col min="3" max="7" width="9.09765625" style="10" bestFit="1" customWidth="1"/>
    <col min="8" max="10" width="9.09765625" style="10" customWidth="1"/>
    <col min="11" max="13" width="9.09765625" style="10" bestFit="1" customWidth="1"/>
    <col min="14" max="14" width="16.796875" style="10" customWidth="1"/>
    <col min="15" max="15" width="13.5" style="10" customWidth="1"/>
    <col min="16" max="18" width="27" style="10" bestFit="1" customWidth="1"/>
    <col min="19" max="16384" width="11.19921875" style="10"/>
  </cols>
  <sheetData>
    <row r="2" spans="2:13" ht="23.4" x14ac:dyDescent="0.45">
      <c r="B2" s="56" t="str">
        <f>OvzProv1!B2</f>
        <v>Cumulatieve besmettingen per provincie van 19-3-20 t/m 29-3-20</v>
      </c>
    </row>
    <row r="3" spans="2:13" ht="16.2" thickBot="1" x14ac:dyDescent="0.35"/>
    <row r="4" spans="2:13" ht="16.2" thickBot="1" x14ac:dyDescent="0.35">
      <c r="B4" s="25" t="s">
        <v>392</v>
      </c>
      <c r="C4" s="25" t="s">
        <v>357</v>
      </c>
      <c r="D4" s="26"/>
      <c r="E4" s="28"/>
      <c r="F4" s="28"/>
      <c r="G4" s="28"/>
      <c r="H4" s="28"/>
      <c r="I4" s="28"/>
      <c r="J4" s="28"/>
      <c r="K4" s="28"/>
      <c r="L4" s="28"/>
      <c r="M4" s="21"/>
    </row>
    <row r="5" spans="2:13" ht="16.2" thickBot="1" x14ac:dyDescent="0.35">
      <c r="B5" s="25" t="s">
        <v>382</v>
      </c>
      <c r="C5" s="30">
        <v>43909</v>
      </c>
      <c r="D5" s="29">
        <v>43910</v>
      </c>
      <c r="E5" s="29">
        <v>43911</v>
      </c>
      <c r="F5" s="29">
        <v>43912</v>
      </c>
      <c r="G5" s="29">
        <v>43913</v>
      </c>
      <c r="H5" s="29">
        <v>43914</v>
      </c>
      <c r="I5" s="29">
        <v>43915</v>
      </c>
      <c r="J5" s="29">
        <v>43916</v>
      </c>
      <c r="K5" s="29">
        <v>43917</v>
      </c>
      <c r="L5" s="29">
        <v>43918</v>
      </c>
      <c r="M5" s="36">
        <v>43919</v>
      </c>
    </row>
    <row r="6" spans="2:13" x14ac:dyDescent="0.3">
      <c r="B6" s="22" t="s">
        <v>367</v>
      </c>
      <c r="C6" s="37">
        <v>842</v>
      </c>
      <c r="D6" s="31">
        <v>971</v>
      </c>
      <c r="E6" s="31">
        <v>1139</v>
      </c>
      <c r="F6" s="31">
        <v>1358</v>
      </c>
      <c r="G6" s="31">
        <v>1508</v>
      </c>
      <c r="H6" s="31">
        <v>1685</v>
      </c>
      <c r="I6" s="31">
        <v>1861</v>
      </c>
      <c r="J6" s="31">
        <v>2100</v>
      </c>
      <c r="K6" s="31">
        <v>2426</v>
      </c>
      <c r="L6" s="31">
        <v>2678</v>
      </c>
      <c r="M6" s="33">
        <v>2950</v>
      </c>
    </row>
    <row r="7" spans="2:13" x14ac:dyDescent="0.3">
      <c r="B7" s="23" t="s">
        <v>365</v>
      </c>
      <c r="C7" s="38">
        <v>303</v>
      </c>
      <c r="D7" s="11">
        <v>395</v>
      </c>
      <c r="E7" s="11">
        <v>469</v>
      </c>
      <c r="F7" s="11">
        <v>567</v>
      </c>
      <c r="G7" s="11">
        <v>627</v>
      </c>
      <c r="H7" s="11">
        <v>733</v>
      </c>
      <c r="I7" s="11">
        <v>862</v>
      </c>
      <c r="J7" s="11">
        <v>1015</v>
      </c>
      <c r="K7" s="11">
        <v>1217</v>
      </c>
      <c r="L7" s="11">
        <v>1470</v>
      </c>
      <c r="M7" s="16">
        <v>1625</v>
      </c>
    </row>
    <row r="8" spans="2:13" x14ac:dyDescent="0.3">
      <c r="B8" s="23" t="s">
        <v>369</v>
      </c>
      <c r="C8" s="38">
        <v>244</v>
      </c>
      <c r="D8" s="11">
        <v>327</v>
      </c>
      <c r="E8" s="11">
        <v>429</v>
      </c>
      <c r="F8" s="11">
        <v>499</v>
      </c>
      <c r="G8" s="11">
        <v>560</v>
      </c>
      <c r="H8" s="11">
        <v>696</v>
      </c>
      <c r="I8" s="11">
        <v>825</v>
      </c>
      <c r="J8" s="11">
        <v>982</v>
      </c>
      <c r="K8" s="11">
        <v>1175</v>
      </c>
      <c r="L8" s="11">
        <v>1335</v>
      </c>
      <c r="M8" s="16">
        <v>1484</v>
      </c>
    </row>
    <row r="9" spans="2:13" x14ac:dyDescent="0.3">
      <c r="B9" s="23" t="s">
        <v>366</v>
      </c>
      <c r="C9" s="38">
        <v>240</v>
      </c>
      <c r="D9" s="11">
        <v>303</v>
      </c>
      <c r="E9" s="11">
        <v>362</v>
      </c>
      <c r="F9" s="11">
        <v>421</v>
      </c>
      <c r="G9" s="11">
        <v>502</v>
      </c>
      <c r="H9" s="11">
        <v>576</v>
      </c>
      <c r="I9" s="11">
        <v>675</v>
      </c>
      <c r="J9" s="11">
        <v>797</v>
      </c>
      <c r="K9" s="11">
        <v>926</v>
      </c>
      <c r="L9" s="11">
        <v>1058</v>
      </c>
      <c r="M9" s="16">
        <v>1235</v>
      </c>
    </row>
    <row r="10" spans="2:13" x14ac:dyDescent="0.3">
      <c r="B10" s="23" t="s">
        <v>372</v>
      </c>
      <c r="C10" s="38">
        <v>291</v>
      </c>
      <c r="D10" s="11">
        <v>357</v>
      </c>
      <c r="E10" s="11">
        <v>408</v>
      </c>
      <c r="F10" s="11">
        <v>437</v>
      </c>
      <c r="G10" s="11">
        <v>479</v>
      </c>
      <c r="H10" s="11">
        <v>670</v>
      </c>
      <c r="I10" s="11">
        <v>765</v>
      </c>
      <c r="J10" s="11">
        <v>858</v>
      </c>
      <c r="K10" s="11">
        <v>943</v>
      </c>
      <c r="L10" s="11">
        <v>1073</v>
      </c>
      <c r="M10" s="16">
        <v>1168</v>
      </c>
    </row>
    <row r="11" spans="2:13" x14ac:dyDescent="0.3">
      <c r="B11" s="23" t="s">
        <v>296</v>
      </c>
      <c r="C11" s="38">
        <v>237</v>
      </c>
      <c r="D11" s="11">
        <v>267</v>
      </c>
      <c r="E11" s="11">
        <v>313</v>
      </c>
      <c r="F11" s="11">
        <v>344</v>
      </c>
      <c r="G11" s="11">
        <v>401</v>
      </c>
      <c r="H11" s="11">
        <v>458</v>
      </c>
      <c r="I11" s="11">
        <v>547</v>
      </c>
      <c r="J11" s="11">
        <v>628</v>
      </c>
      <c r="K11" s="11">
        <v>716</v>
      </c>
      <c r="L11" s="11">
        <v>797</v>
      </c>
      <c r="M11" s="16">
        <v>880</v>
      </c>
    </row>
    <row r="12" spans="2:13" x14ac:dyDescent="0.3">
      <c r="B12" s="23" t="s">
        <v>364</v>
      </c>
      <c r="C12" s="38">
        <v>73</v>
      </c>
      <c r="D12" s="11">
        <v>98</v>
      </c>
      <c r="E12" s="11">
        <v>161</v>
      </c>
      <c r="F12" s="11">
        <v>187</v>
      </c>
      <c r="G12" s="11">
        <v>216</v>
      </c>
      <c r="H12" s="11">
        <v>247</v>
      </c>
      <c r="I12" s="11">
        <v>316</v>
      </c>
      <c r="J12" s="11">
        <v>385</v>
      </c>
      <c r="K12" s="11">
        <v>443</v>
      </c>
      <c r="L12" s="11">
        <v>511</v>
      </c>
      <c r="M12" s="16">
        <v>551</v>
      </c>
    </row>
    <row r="13" spans="2:13" x14ac:dyDescent="0.3">
      <c r="B13" s="23" t="s">
        <v>385</v>
      </c>
      <c r="C13" s="38">
        <v>89</v>
      </c>
      <c r="D13" s="11">
        <v>112</v>
      </c>
      <c r="E13" s="11">
        <v>137</v>
      </c>
      <c r="F13" s="11">
        <v>155</v>
      </c>
      <c r="G13" s="11">
        <v>184</v>
      </c>
      <c r="H13" s="11">
        <v>200</v>
      </c>
      <c r="I13" s="11">
        <v>213</v>
      </c>
      <c r="J13" s="11">
        <v>237</v>
      </c>
      <c r="K13" s="11">
        <v>265</v>
      </c>
      <c r="L13" s="11">
        <v>279</v>
      </c>
      <c r="M13" s="16">
        <v>337</v>
      </c>
    </row>
    <row r="14" spans="2:13" x14ac:dyDescent="0.3">
      <c r="B14" s="23" t="s">
        <v>115</v>
      </c>
      <c r="C14" s="38">
        <v>29</v>
      </c>
      <c r="D14" s="11">
        <v>33</v>
      </c>
      <c r="E14" s="11">
        <v>46</v>
      </c>
      <c r="F14" s="11">
        <v>56</v>
      </c>
      <c r="G14" s="11">
        <v>67</v>
      </c>
      <c r="H14" s="11">
        <v>67</v>
      </c>
      <c r="I14" s="11">
        <v>80</v>
      </c>
      <c r="J14" s="11">
        <v>109</v>
      </c>
      <c r="K14" s="11">
        <v>120</v>
      </c>
      <c r="L14" s="11">
        <v>133</v>
      </c>
      <c r="M14" s="16">
        <v>140</v>
      </c>
    </row>
    <row r="15" spans="2:13" x14ac:dyDescent="0.3">
      <c r="B15" s="23" t="s">
        <v>368</v>
      </c>
      <c r="C15" s="38">
        <v>36</v>
      </c>
      <c r="D15" s="11">
        <v>41</v>
      </c>
      <c r="E15" s="11">
        <v>50</v>
      </c>
      <c r="F15" s="11">
        <v>57</v>
      </c>
      <c r="G15" s="11">
        <v>64</v>
      </c>
      <c r="H15" s="11">
        <v>71</v>
      </c>
      <c r="I15" s="11">
        <v>82</v>
      </c>
      <c r="J15" s="11">
        <v>92</v>
      </c>
      <c r="K15" s="11">
        <v>105</v>
      </c>
      <c r="L15" s="11">
        <v>117</v>
      </c>
      <c r="M15" s="16">
        <v>134</v>
      </c>
    </row>
    <row r="16" spans="2:13" x14ac:dyDescent="0.3">
      <c r="B16" s="23" t="s">
        <v>373</v>
      </c>
      <c r="C16" s="38">
        <v>31</v>
      </c>
      <c r="D16" s="11">
        <v>36</v>
      </c>
      <c r="E16" s="11">
        <v>46</v>
      </c>
      <c r="F16" s="11">
        <v>48</v>
      </c>
      <c r="G16" s="11">
        <v>54</v>
      </c>
      <c r="H16" s="11">
        <v>62</v>
      </c>
      <c r="I16" s="11">
        <v>76</v>
      </c>
      <c r="J16" s="11">
        <v>90</v>
      </c>
      <c r="K16" s="11">
        <v>108</v>
      </c>
      <c r="L16" s="11">
        <v>119</v>
      </c>
      <c r="M16" s="16">
        <v>133</v>
      </c>
    </row>
    <row r="17" spans="2:13" x14ac:dyDescent="0.3">
      <c r="B17" s="23" t="s">
        <v>371</v>
      </c>
      <c r="C17" s="38">
        <v>20</v>
      </c>
      <c r="D17" s="11">
        <v>22</v>
      </c>
      <c r="E17" s="11">
        <v>33</v>
      </c>
      <c r="F17" s="11">
        <v>34</v>
      </c>
      <c r="G17" s="11">
        <v>39</v>
      </c>
      <c r="H17" s="11">
        <v>41</v>
      </c>
      <c r="I17" s="11">
        <v>51</v>
      </c>
      <c r="J17" s="11">
        <v>68</v>
      </c>
      <c r="K17" s="11">
        <v>81</v>
      </c>
      <c r="L17" s="11">
        <v>96</v>
      </c>
      <c r="M17" s="16">
        <v>118</v>
      </c>
    </row>
    <row r="18" spans="2:13" ht="16.2" thickBot="1" x14ac:dyDescent="0.35">
      <c r="B18" s="24" t="s">
        <v>370</v>
      </c>
      <c r="C18" s="38">
        <v>25</v>
      </c>
      <c r="D18" s="11">
        <v>32</v>
      </c>
      <c r="E18" s="11">
        <v>38</v>
      </c>
      <c r="F18" s="11">
        <v>41</v>
      </c>
      <c r="G18" s="11">
        <v>48</v>
      </c>
      <c r="H18" s="11">
        <v>54</v>
      </c>
      <c r="I18" s="11">
        <v>59</v>
      </c>
      <c r="J18" s="11">
        <v>70</v>
      </c>
      <c r="K18" s="11">
        <v>78</v>
      </c>
      <c r="L18" s="11">
        <v>96</v>
      </c>
      <c r="M18" s="16">
        <v>111</v>
      </c>
    </row>
    <row r="19" spans="2:13" ht="16.2" thickBot="1" x14ac:dyDescent="0.35">
      <c r="B19" s="27" t="s">
        <v>358</v>
      </c>
      <c r="C19" s="39">
        <v>2460</v>
      </c>
      <c r="D19" s="18">
        <v>2994</v>
      </c>
      <c r="E19" s="18">
        <v>3631</v>
      </c>
      <c r="F19" s="18">
        <v>4204</v>
      </c>
      <c r="G19" s="18">
        <v>4749</v>
      </c>
      <c r="H19" s="18">
        <v>5560</v>
      </c>
      <c r="I19" s="18">
        <v>6412</v>
      </c>
      <c r="J19" s="18">
        <v>7431</v>
      </c>
      <c r="K19" s="18">
        <v>8603</v>
      </c>
      <c r="L19" s="18">
        <v>9762</v>
      </c>
      <c r="M19" s="19">
        <v>10866</v>
      </c>
    </row>
    <row r="20" spans="2:13" x14ac:dyDescent="0.3">
      <c r="B20"/>
      <c r="C20"/>
      <c r="D20"/>
      <c r="E20"/>
      <c r="F20"/>
      <c r="G20"/>
      <c r="H20"/>
      <c r="I20"/>
      <c r="J20"/>
      <c r="K20"/>
      <c r="L20"/>
    </row>
    <row r="21" spans="2:13" x14ac:dyDescent="0.3">
      <c r="B21"/>
      <c r="C21"/>
      <c r="D21"/>
      <c r="E21"/>
      <c r="F21"/>
      <c r="G21"/>
      <c r="H21"/>
      <c r="I21"/>
      <c r="J21"/>
    </row>
    <row r="22" spans="2:13" ht="16.2" thickBot="1" x14ac:dyDescent="0.35">
      <c r="B22"/>
      <c r="C22"/>
      <c r="D22"/>
      <c r="E22"/>
      <c r="F22"/>
      <c r="G22"/>
      <c r="H22"/>
      <c r="I22"/>
      <c r="J22"/>
    </row>
    <row r="23" spans="2:13" ht="16.2" thickBot="1" x14ac:dyDescent="0.35">
      <c r="B23"/>
      <c r="C23"/>
      <c r="D23"/>
      <c r="E23"/>
      <c r="F23"/>
      <c r="G23"/>
      <c r="H23"/>
      <c r="I23"/>
      <c r="J23"/>
    </row>
    <row r="24" spans="2:13" ht="16.2" thickBot="1" x14ac:dyDescent="0.35">
      <c r="B24"/>
      <c r="C24"/>
      <c r="D24"/>
      <c r="E24"/>
      <c r="F24"/>
      <c r="G24"/>
      <c r="H24"/>
      <c r="I24"/>
      <c r="J24"/>
    </row>
    <row r="25" spans="2:13" ht="16.2" thickBot="1" x14ac:dyDescent="0.35">
      <c r="B25"/>
      <c r="C25"/>
      <c r="D25"/>
      <c r="E25"/>
      <c r="F25"/>
      <c r="G25"/>
      <c r="H25"/>
      <c r="I25"/>
      <c r="J25"/>
    </row>
    <row r="26" spans="2:13" ht="16.2" thickBot="1" x14ac:dyDescent="0.35">
      <c r="B26"/>
      <c r="C26"/>
      <c r="D26"/>
      <c r="E26"/>
      <c r="F26"/>
      <c r="G26"/>
      <c r="H26"/>
      <c r="I26"/>
      <c r="J26"/>
    </row>
    <row r="27" spans="2:13" ht="16.2" thickBot="1" x14ac:dyDescent="0.35">
      <c r="B27"/>
      <c r="C27"/>
      <c r="D27"/>
      <c r="E27"/>
      <c r="F27"/>
      <c r="G27"/>
      <c r="H27"/>
      <c r="I27"/>
      <c r="J27"/>
    </row>
    <row r="28" spans="2:13" ht="16.2" thickBot="1" x14ac:dyDescent="0.35">
      <c r="B28"/>
      <c r="C28"/>
      <c r="D28"/>
      <c r="E28"/>
      <c r="F28"/>
      <c r="G28"/>
      <c r="H28"/>
      <c r="I28"/>
      <c r="J28"/>
    </row>
    <row r="29" spans="2:13" ht="16.2" thickBot="1" x14ac:dyDescent="0.35">
      <c r="B29"/>
      <c r="C29"/>
      <c r="D29"/>
      <c r="E29"/>
      <c r="F29"/>
      <c r="G29"/>
      <c r="H29"/>
      <c r="I29"/>
      <c r="J29"/>
    </row>
    <row r="30" spans="2:13" ht="16.2" thickBot="1" x14ac:dyDescent="0.35">
      <c r="B30"/>
      <c r="C30"/>
      <c r="D30"/>
      <c r="E30"/>
      <c r="F30"/>
      <c r="G30"/>
      <c r="H30"/>
      <c r="I30"/>
      <c r="J30"/>
    </row>
    <row r="31" spans="2:13" ht="16.2" thickBot="1" x14ac:dyDescent="0.35">
      <c r="B31"/>
      <c r="C31"/>
      <c r="D31"/>
      <c r="E31"/>
      <c r="F31"/>
      <c r="G31"/>
      <c r="H31"/>
      <c r="I31"/>
      <c r="J31"/>
    </row>
    <row r="32" spans="2:13" x14ac:dyDescent="0.3">
      <c r="B32"/>
      <c r="C32"/>
      <c r="D32"/>
      <c r="E32"/>
      <c r="F32"/>
      <c r="G32"/>
      <c r="H32"/>
      <c r="I32"/>
      <c r="J32"/>
    </row>
    <row r="33" spans="2:10" ht="16.2" thickBot="1" x14ac:dyDescent="0.35">
      <c r="B33"/>
      <c r="C33"/>
      <c r="D33"/>
      <c r="E33"/>
      <c r="F33"/>
      <c r="G33"/>
      <c r="H33"/>
      <c r="I33"/>
      <c r="J33"/>
    </row>
    <row r="34" spans="2:10" x14ac:dyDescent="0.3">
      <c r="B34"/>
      <c r="C34"/>
      <c r="D34"/>
      <c r="E34"/>
      <c r="F34"/>
      <c r="G34"/>
      <c r="H34"/>
      <c r="I34"/>
      <c r="J34"/>
    </row>
    <row r="35" spans="2:10" x14ac:dyDescent="0.3">
      <c r="B35"/>
      <c r="C35"/>
      <c r="D35"/>
      <c r="E35"/>
      <c r="F35"/>
      <c r="G35"/>
      <c r="H35"/>
      <c r="I35"/>
      <c r="J35"/>
    </row>
    <row r="36" spans="2:10" x14ac:dyDescent="0.3">
      <c r="B36"/>
      <c r="C36"/>
      <c r="D36"/>
      <c r="E36"/>
      <c r="F36"/>
      <c r="G36"/>
      <c r="H36"/>
      <c r="I36"/>
      <c r="J36"/>
    </row>
    <row r="37" spans="2:10" x14ac:dyDescent="0.3">
      <c r="B37"/>
      <c r="C37"/>
      <c r="D37"/>
      <c r="E37"/>
      <c r="F37"/>
      <c r="G37"/>
      <c r="H37"/>
      <c r="I37"/>
      <c r="J37"/>
    </row>
    <row r="38" spans="2:10" x14ac:dyDescent="0.3">
      <c r="B38"/>
      <c r="C38"/>
      <c r="D38"/>
      <c r="E38"/>
      <c r="F38"/>
      <c r="G38"/>
      <c r="H38"/>
      <c r="I38"/>
      <c r="J38"/>
    </row>
    <row r="39" spans="2:10" x14ac:dyDescent="0.3">
      <c r="B39"/>
      <c r="C39"/>
      <c r="D39"/>
      <c r="E39"/>
      <c r="F39"/>
      <c r="G39"/>
      <c r="H39"/>
      <c r="I39"/>
      <c r="J39"/>
    </row>
    <row r="40" spans="2:10" x14ac:dyDescent="0.3">
      <c r="B40"/>
      <c r="C40"/>
      <c r="D40"/>
      <c r="E40"/>
      <c r="F40"/>
      <c r="G40"/>
      <c r="H40"/>
      <c r="I40"/>
      <c r="J40"/>
    </row>
    <row r="41" spans="2:10" x14ac:dyDescent="0.3">
      <c r="B41"/>
      <c r="C41"/>
      <c r="D41"/>
      <c r="E41"/>
      <c r="F41"/>
      <c r="G41"/>
      <c r="H41"/>
      <c r="I41"/>
      <c r="J41"/>
    </row>
    <row r="42" spans="2:10" x14ac:dyDescent="0.3">
      <c r="B42"/>
      <c r="C42"/>
      <c r="D42"/>
      <c r="E42"/>
      <c r="F42"/>
      <c r="G42"/>
      <c r="H42"/>
      <c r="I42"/>
      <c r="J42"/>
    </row>
    <row r="43" spans="2:10" x14ac:dyDescent="0.3">
      <c r="B43"/>
      <c r="C43"/>
      <c r="D43"/>
      <c r="E43"/>
      <c r="F43"/>
      <c r="G43"/>
      <c r="H43"/>
      <c r="I43"/>
      <c r="J43"/>
    </row>
    <row r="44" spans="2:10" x14ac:dyDescent="0.3">
      <c r="B44"/>
      <c r="C44"/>
      <c r="D44"/>
      <c r="E44"/>
      <c r="F44"/>
      <c r="G44"/>
      <c r="H44"/>
      <c r="I44"/>
      <c r="J44"/>
    </row>
    <row r="45" spans="2:10" x14ac:dyDescent="0.3">
      <c r="B45"/>
      <c r="C45"/>
      <c r="D45"/>
      <c r="E45"/>
      <c r="F45"/>
      <c r="G45"/>
      <c r="H45"/>
      <c r="I45"/>
      <c r="J45"/>
    </row>
    <row r="46" spans="2:10" x14ac:dyDescent="0.3">
      <c r="B46"/>
      <c r="C46"/>
      <c r="D46"/>
      <c r="E46"/>
      <c r="F46"/>
      <c r="G46"/>
      <c r="H46"/>
      <c r="I46"/>
      <c r="J46"/>
    </row>
    <row r="47" spans="2:10" x14ac:dyDescent="0.3">
      <c r="B47"/>
      <c r="C47"/>
      <c r="D47"/>
      <c r="E47"/>
      <c r="F47"/>
      <c r="G47"/>
      <c r="H47"/>
      <c r="I47"/>
      <c r="J47"/>
    </row>
    <row r="48" spans="2:10" x14ac:dyDescent="0.3">
      <c r="B48"/>
      <c r="C48"/>
      <c r="D48"/>
      <c r="E48"/>
      <c r="F48"/>
      <c r="G48"/>
      <c r="H48"/>
      <c r="I48"/>
      <c r="J48"/>
    </row>
    <row r="49" spans="2:10" x14ac:dyDescent="0.3">
      <c r="B49"/>
      <c r="C49"/>
      <c r="D49"/>
      <c r="E49"/>
      <c r="F49"/>
      <c r="G49"/>
      <c r="H49"/>
      <c r="I49"/>
      <c r="J49"/>
    </row>
    <row r="50" spans="2:10" x14ac:dyDescent="0.3">
      <c r="B50"/>
      <c r="C50"/>
      <c r="D50"/>
      <c r="E50"/>
      <c r="F50"/>
      <c r="G50"/>
      <c r="H50"/>
      <c r="I50"/>
      <c r="J50"/>
    </row>
    <row r="51" spans="2:10" x14ac:dyDescent="0.3">
      <c r="B51"/>
      <c r="C51"/>
      <c r="D51"/>
      <c r="E51"/>
      <c r="F51"/>
      <c r="G51"/>
      <c r="H51"/>
      <c r="I51"/>
      <c r="J51"/>
    </row>
    <row r="52" spans="2:10" x14ac:dyDescent="0.3">
      <c r="B52"/>
      <c r="C52"/>
      <c r="D52"/>
      <c r="E52"/>
      <c r="F52"/>
      <c r="G52"/>
      <c r="H52"/>
      <c r="I52"/>
      <c r="J52"/>
    </row>
    <row r="53" spans="2:10" x14ac:dyDescent="0.3">
      <c r="B53"/>
      <c r="C53"/>
      <c r="D53"/>
      <c r="E53"/>
      <c r="F53"/>
      <c r="G53"/>
      <c r="H53"/>
      <c r="I53"/>
      <c r="J53"/>
    </row>
    <row r="54" spans="2:10" x14ac:dyDescent="0.3">
      <c r="B54"/>
      <c r="C54"/>
      <c r="D54"/>
      <c r="E54"/>
      <c r="F54"/>
      <c r="G54"/>
      <c r="H54"/>
      <c r="I54"/>
      <c r="J54"/>
    </row>
    <row r="55" spans="2:10" x14ac:dyDescent="0.3">
      <c r="B55"/>
      <c r="C55"/>
      <c r="D55"/>
      <c r="E55"/>
      <c r="F55"/>
      <c r="G55"/>
      <c r="H55"/>
      <c r="I55"/>
      <c r="J55"/>
    </row>
    <row r="56" spans="2:10" x14ac:dyDescent="0.3">
      <c r="B56"/>
      <c r="C56"/>
      <c r="D56"/>
      <c r="E56"/>
      <c r="F56"/>
      <c r="G56"/>
      <c r="H56"/>
      <c r="I56"/>
      <c r="J56"/>
    </row>
    <row r="57" spans="2:10" x14ac:dyDescent="0.3">
      <c r="B57"/>
      <c r="C57"/>
      <c r="D57"/>
      <c r="E57"/>
      <c r="F57"/>
      <c r="G57"/>
      <c r="H57"/>
      <c r="I57"/>
      <c r="J57"/>
    </row>
    <row r="58" spans="2:10" x14ac:dyDescent="0.3">
      <c r="B58"/>
      <c r="C58"/>
      <c r="D58"/>
      <c r="E58"/>
      <c r="F58"/>
      <c r="G58"/>
      <c r="H58"/>
      <c r="I58"/>
      <c r="J58"/>
    </row>
    <row r="59" spans="2:10" x14ac:dyDescent="0.3">
      <c r="B59"/>
      <c r="C59"/>
      <c r="D59"/>
      <c r="E59"/>
      <c r="F59"/>
      <c r="G59"/>
      <c r="H59"/>
      <c r="I59"/>
      <c r="J59"/>
    </row>
    <row r="60" spans="2:10" x14ac:dyDescent="0.3">
      <c r="B60"/>
      <c r="C60"/>
      <c r="D60"/>
      <c r="E60"/>
      <c r="F60"/>
      <c r="G60"/>
      <c r="H60"/>
      <c r="I60"/>
      <c r="J60"/>
    </row>
    <row r="61" spans="2:10" x14ac:dyDescent="0.3">
      <c r="B61"/>
      <c r="C61"/>
      <c r="D61"/>
      <c r="E61"/>
      <c r="F61"/>
      <c r="G61"/>
      <c r="H61"/>
      <c r="I61"/>
      <c r="J61"/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C0C5-F386-4C9D-A41F-5DF5F4346689}">
  <sheetPr>
    <tabColor theme="3" tint="0.39997558519241921"/>
  </sheetPr>
  <dimension ref="B2:M61"/>
  <sheetViews>
    <sheetView workbookViewId="0"/>
  </sheetViews>
  <sheetFormatPr defaultColWidth="11.19921875" defaultRowHeight="15.6" x14ac:dyDescent="0.3"/>
  <cols>
    <col min="1" max="1" width="3.796875" style="10" customWidth="1"/>
    <col min="2" max="2" width="13.59765625" style="10" bestFit="1" customWidth="1"/>
    <col min="3" max="13" width="9.09765625" style="10" bestFit="1" customWidth="1"/>
    <col min="14" max="14" width="27" style="10" bestFit="1" customWidth="1"/>
    <col min="15" max="16384" width="11.19921875" style="10"/>
  </cols>
  <sheetData>
    <row r="2" spans="2:13" ht="23.4" x14ac:dyDescent="0.45">
      <c r="B2" s="56" t="str">
        <f>OvzProv1!B2 &amp; " 
(per 100.000 inwoners)"</f>
        <v>Cumulatieve besmettingen per provincie van 19-3-20 t/m 29-3-20 
(per 100.000 inwoners)</v>
      </c>
    </row>
    <row r="3" spans="2:13" ht="16.2" thickBot="1" x14ac:dyDescent="0.35"/>
    <row r="4" spans="2:13" ht="16.2" thickBot="1" x14ac:dyDescent="0.35">
      <c r="B4" s="25" t="s">
        <v>402</v>
      </c>
      <c r="C4" s="25" t="s">
        <v>357</v>
      </c>
      <c r="D4" s="26"/>
      <c r="E4" s="28"/>
      <c r="F4" s="28"/>
      <c r="G4" s="28"/>
      <c r="H4" s="28"/>
      <c r="I4" s="28"/>
      <c r="J4" s="28"/>
      <c r="K4" s="28"/>
      <c r="L4" s="28"/>
      <c r="M4" s="21"/>
    </row>
    <row r="5" spans="2:13" ht="16.2" thickBot="1" x14ac:dyDescent="0.35">
      <c r="B5" s="25" t="s">
        <v>382</v>
      </c>
      <c r="C5" s="30">
        <v>43909</v>
      </c>
      <c r="D5" s="29">
        <v>43910</v>
      </c>
      <c r="E5" s="29">
        <v>43911</v>
      </c>
      <c r="F5" s="29">
        <v>43912</v>
      </c>
      <c r="G5" s="29">
        <v>43913</v>
      </c>
      <c r="H5" s="29">
        <v>43914</v>
      </c>
      <c r="I5" s="29">
        <v>43915</v>
      </c>
      <c r="J5" s="29">
        <v>43916</v>
      </c>
      <c r="K5" s="29">
        <v>43917</v>
      </c>
      <c r="L5" s="29">
        <v>43918</v>
      </c>
      <c r="M5" s="36">
        <v>43919</v>
      </c>
    </row>
    <row r="6" spans="2:13" x14ac:dyDescent="0.3">
      <c r="B6" s="22" t="s">
        <v>367</v>
      </c>
      <c r="C6" s="49">
        <v>33.303194337982333</v>
      </c>
      <c r="D6" s="47">
        <v>38.405465204490319</v>
      </c>
      <c r="E6" s="47">
        <v>45.050283077151875</v>
      </c>
      <c r="F6" s="47">
        <v>53.712277804014242</v>
      </c>
      <c r="G6" s="47">
        <v>59.645150904604918</v>
      </c>
      <c r="H6" s="47">
        <v>66.645941163301941</v>
      </c>
      <c r="I6" s="47">
        <v>73.607178934661675</v>
      </c>
      <c r="J6" s="47">
        <v>83.060223408269465</v>
      </c>
      <c r="K6" s="47">
        <v>95.954334280219882</v>
      </c>
      <c r="L6" s="47">
        <v>105.9215610892122</v>
      </c>
      <c r="M6" s="48">
        <v>116.67983764494994</v>
      </c>
    </row>
    <row r="7" spans="2:13" x14ac:dyDescent="0.3">
      <c r="B7" s="23" t="s">
        <v>372</v>
      </c>
      <c r="C7" s="50">
        <v>26.047307639290441</v>
      </c>
      <c r="D7" s="43">
        <v>31.954944423459413</v>
      </c>
      <c r="E7" s="43">
        <v>36.519936483953614</v>
      </c>
      <c r="F7" s="43">
        <v>39.115716283058156</v>
      </c>
      <c r="G7" s="43">
        <v>42.875121509347494</v>
      </c>
      <c r="H7" s="43">
        <v>59.971464324139518</v>
      </c>
      <c r="I7" s="43">
        <v>68.474880907413024</v>
      </c>
      <c r="J7" s="43">
        <v>76.799278194196575</v>
      </c>
      <c r="K7" s="43">
        <v>84.407598295020236</v>
      </c>
      <c r="L7" s="43">
        <v>96.04385256686821</v>
      </c>
      <c r="M7" s="44">
        <v>104.54726915014172</v>
      </c>
    </row>
    <row r="8" spans="2:13" x14ac:dyDescent="0.3">
      <c r="B8" s="23" t="s">
        <v>296</v>
      </c>
      <c r="C8" s="50">
        <v>17.8126113288208</v>
      </c>
      <c r="D8" s="43">
        <v>20.067372256519644</v>
      </c>
      <c r="E8" s="43">
        <v>23.524672345657855</v>
      </c>
      <c r="F8" s="43">
        <v>25.854591970946654</v>
      </c>
      <c r="G8" s="43">
        <v>30.138637733574438</v>
      </c>
      <c r="H8" s="43">
        <v>34.422683496202225</v>
      </c>
      <c r="I8" s="43">
        <v>41.111807581708774</v>
      </c>
      <c r="J8" s="43">
        <v>47.199662086495628</v>
      </c>
      <c r="K8" s="43">
        <v>53.813627474412222</v>
      </c>
      <c r="L8" s="43">
        <v>59.90148197919909</v>
      </c>
      <c r="M8" s="44">
        <v>66.139653879165877</v>
      </c>
    </row>
    <row r="9" spans="2:13" x14ac:dyDescent="0.3">
      <c r="B9" s="23" t="s">
        <v>366</v>
      </c>
      <c r="C9" s="50">
        <v>11.649902941746118</v>
      </c>
      <c r="D9" s="43">
        <v>14.708002463954477</v>
      </c>
      <c r="E9" s="43">
        <v>17.571936937133728</v>
      </c>
      <c r="F9" s="43">
        <v>20.435871410312981</v>
      </c>
      <c r="G9" s="43">
        <v>24.367713653152293</v>
      </c>
      <c r="H9" s="43">
        <v>27.959767060190682</v>
      </c>
      <c r="I9" s="43">
        <v>32.765352023660959</v>
      </c>
      <c r="J9" s="43">
        <v>38.687386019048553</v>
      </c>
      <c r="K9" s="43">
        <v>44.949208850237085</v>
      </c>
      <c r="L9" s="43">
        <v>51.356655468197459</v>
      </c>
      <c r="M9" s="44">
        <v>59.948458887735214</v>
      </c>
    </row>
    <row r="10" spans="2:13" x14ac:dyDescent="0.3">
      <c r="B10" s="23" t="s">
        <v>369</v>
      </c>
      <c r="C10" s="50">
        <v>8.6183085368584607</v>
      </c>
      <c r="D10" s="43">
        <v>11.549946276855398</v>
      </c>
      <c r="E10" s="43">
        <v>15.152681812755246</v>
      </c>
      <c r="F10" s="43">
        <v>17.625147376608076</v>
      </c>
      <c r="G10" s="43">
        <v>19.7797245108227</v>
      </c>
      <c r="H10" s="43">
        <v>24.583371892022498</v>
      </c>
      <c r="I10" s="43">
        <v>29.139772716836998</v>
      </c>
      <c r="J10" s="43">
        <v>34.685159767192658</v>
      </c>
      <c r="K10" s="43">
        <v>41.50210053610121</v>
      </c>
      <c r="L10" s="43">
        <v>47.153450396336261</v>
      </c>
      <c r="M10" s="44">
        <v>52.416269953680136</v>
      </c>
    </row>
    <row r="11" spans="2:13" x14ac:dyDescent="0.3">
      <c r="B11" s="23" t="s">
        <v>364</v>
      </c>
      <c r="C11" s="50">
        <v>6.3395515939630087</v>
      </c>
      <c r="D11" s="43">
        <v>8.5106309069640407</v>
      </c>
      <c r="E11" s="43">
        <v>13.981750775726642</v>
      </c>
      <c r="F11" s="43">
        <v>16.239673261247713</v>
      </c>
      <c r="G11" s="43">
        <v>18.758125264328907</v>
      </c>
      <c r="H11" s="43">
        <v>21.450263612450186</v>
      </c>
      <c r="I11" s="43">
        <v>27.442442516333031</v>
      </c>
      <c r="J11" s="43">
        <v>33.434621420215876</v>
      </c>
      <c r="K11" s="43">
        <v>38.471525426378271</v>
      </c>
      <c r="L11" s="43">
        <v>44.376861157741075</v>
      </c>
      <c r="M11" s="44">
        <v>47.850588058542712</v>
      </c>
    </row>
    <row r="12" spans="2:13" x14ac:dyDescent="0.3">
      <c r="B12" s="23" t="s">
        <v>365</v>
      </c>
      <c r="C12" s="50">
        <v>8.31045444197904</v>
      </c>
      <c r="D12" s="43">
        <v>10.833760741193805</v>
      </c>
      <c r="E12" s="43">
        <v>12.863376677518715</v>
      </c>
      <c r="F12" s="43">
        <v>15.551246431030092</v>
      </c>
      <c r="G12" s="43">
        <v>17.196880973996233</v>
      </c>
      <c r="H12" s="43">
        <v>20.104168666569759</v>
      </c>
      <c r="I12" s="43">
        <v>23.642282933946969</v>
      </c>
      <c r="J12" s="43">
        <v>27.838651018510649</v>
      </c>
      <c r="K12" s="43">
        <v>33.378953979830001</v>
      </c>
      <c r="L12" s="43">
        <v>40.318046302670588</v>
      </c>
      <c r="M12" s="44">
        <v>44.569268871999803</v>
      </c>
    </row>
    <row r="13" spans="2:13" x14ac:dyDescent="0.3">
      <c r="B13" s="23" t="s">
        <v>373</v>
      </c>
      <c r="C13" s="50">
        <v>8.1087302251611284</v>
      </c>
      <c r="D13" s="43">
        <v>9.4165899388967933</v>
      </c>
      <c r="E13" s="43">
        <v>12.032309366368125</v>
      </c>
      <c r="F13" s="43">
        <v>12.555453251862392</v>
      </c>
      <c r="G13" s="43">
        <v>14.124884908345191</v>
      </c>
      <c r="H13" s="43">
        <v>16.217460450322257</v>
      </c>
      <c r="I13" s="43">
        <v>19.879467648782121</v>
      </c>
      <c r="J13" s="43">
        <v>23.541474847241989</v>
      </c>
      <c r="K13" s="43">
        <v>28.249769816690382</v>
      </c>
      <c r="L13" s="43">
        <v>31.127061186908847</v>
      </c>
      <c r="M13" s="44">
        <v>34.789068385368715</v>
      </c>
    </row>
    <row r="14" spans="2:13" x14ac:dyDescent="0.3">
      <c r="B14" s="23" t="s">
        <v>368</v>
      </c>
      <c r="C14" s="50">
        <v>8.7448684626035416</v>
      </c>
      <c r="D14" s="43">
        <v>9.959433526854033</v>
      </c>
      <c r="E14" s="43">
        <v>12.14565064250492</v>
      </c>
      <c r="F14" s="43">
        <v>13.846041732455607</v>
      </c>
      <c r="G14" s="43">
        <v>15.546432822406295</v>
      </c>
      <c r="H14" s="43">
        <v>17.246823912356987</v>
      </c>
      <c r="I14" s="43">
        <v>19.91886705370807</v>
      </c>
      <c r="J14" s="43">
        <v>22.347997182209049</v>
      </c>
      <c r="K14" s="43">
        <v>25.505866349260334</v>
      </c>
      <c r="L14" s="43">
        <v>28.420822503461508</v>
      </c>
      <c r="M14" s="44">
        <v>32.55034372191318</v>
      </c>
    </row>
    <row r="15" spans="2:13" x14ac:dyDescent="0.3">
      <c r="B15" s="23" t="s">
        <v>115</v>
      </c>
      <c r="C15" s="50">
        <v>4.9747573948053248</v>
      </c>
      <c r="D15" s="43">
        <v>5.6609308285715754</v>
      </c>
      <c r="E15" s="43">
        <v>7.8909944883118941</v>
      </c>
      <c r="F15" s="43">
        <v>9.6064280727275211</v>
      </c>
      <c r="G15" s="43">
        <v>11.493405015584713</v>
      </c>
      <c r="H15" s="43">
        <v>11.493405015584713</v>
      </c>
      <c r="I15" s="43">
        <v>13.72346867532503</v>
      </c>
      <c r="J15" s="43">
        <v>18.698226070130357</v>
      </c>
      <c r="K15" s="43">
        <v>20.585203012987549</v>
      </c>
      <c r="L15" s="43">
        <v>22.815266672727866</v>
      </c>
      <c r="M15" s="44">
        <v>24.016070181818804</v>
      </c>
    </row>
    <row r="16" spans="2:13" x14ac:dyDescent="0.3">
      <c r="B16" s="23" t="s">
        <v>370</v>
      </c>
      <c r="C16" s="50">
        <v>5.080268238162974</v>
      </c>
      <c r="D16" s="43">
        <v>6.5027433448486072</v>
      </c>
      <c r="E16" s="43">
        <v>7.7220077220077199</v>
      </c>
      <c r="F16" s="43">
        <v>8.3316399105872794</v>
      </c>
      <c r="G16" s="43">
        <v>9.7541150172729107</v>
      </c>
      <c r="H16" s="43">
        <v>10.973379394432026</v>
      </c>
      <c r="I16" s="43">
        <v>11.989433042064622</v>
      </c>
      <c r="J16" s="43">
        <v>14.224751066856328</v>
      </c>
      <c r="K16" s="43">
        <v>15.850436903068479</v>
      </c>
      <c r="L16" s="43">
        <v>19.508230034545821</v>
      </c>
      <c r="M16" s="44">
        <v>22.556390977443613</v>
      </c>
    </row>
    <row r="17" spans="2:13" ht="16.2" thickBot="1" x14ac:dyDescent="0.35">
      <c r="B17" s="24" t="s">
        <v>371</v>
      </c>
      <c r="C17" s="51">
        <v>3.0899102072093778</v>
      </c>
      <c r="D17" s="45">
        <v>3.3989012279303163</v>
      </c>
      <c r="E17" s="45">
        <v>5.0983518418954752</v>
      </c>
      <c r="F17" s="45">
        <v>5.2528473522559445</v>
      </c>
      <c r="G17" s="45">
        <v>6.025324904058289</v>
      </c>
      <c r="H17" s="45">
        <v>6.3343159247792276</v>
      </c>
      <c r="I17" s="45">
        <v>7.8792710283839167</v>
      </c>
      <c r="J17" s="45">
        <v>10.505694704511891</v>
      </c>
      <c r="K17" s="45">
        <v>12.514136339197982</v>
      </c>
      <c r="L17" s="45">
        <v>14.831568994605018</v>
      </c>
      <c r="M17" s="46">
        <v>18.230470222535335</v>
      </c>
    </row>
    <row r="18" spans="2:13" x14ac:dyDescent="0.3">
      <c r="B18"/>
      <c r="C18"/>
      <c r="D18"/>
      <c r="E18"/>
      <c r="F18"/>
      <c r="G18"/>
      <c r="H18"/>
      <c r="I18"/>
      <c r="J18"/>
      <c r="K18"/>
    </row>
    <row r="19" spans="2:13" x14ac:dyDescent="0.3">
      <c r="B19"/>
      <c r="C19"/>
      <c r="D19"/>
      <c r="E19"/>
      <c r="F19"/>
    </row>
    <row r="20" spans="2:13" x14ac:dyDescent="0.3">
      <c r="B20"/>
      <c r="C20"/>
      <c r="D20"/>
      <c r="E20"/>
      <c r="F20"/>
    </row>
    <row r="21" spans="2:13" ht="16.2" thickBot="1" x14ac:dyDescent="0.35">
      <c r="B21"/>
      <c r="C21"/>
      <c r="D21"/>
      <c r="E21"/>
      <c r="F21"/>
    </row>
    <row r="22" spans="2:13" ht="16.2" thickBot="1" x14ac:dyDescent="0.35">
      <c r="B22"/>
      <c r="C22"/>
      <c r="D22"/>
      <c r="E22"/>
      <c r="F22"/>
    </row>
    <row r="23" spans="2:13" ht="16.2" thickBot="1" x14ac:dyDescent="0.35">
      <c r="B23"/>
      <c r="C23"/>
      <c r="D23"/>
      <c r="E23"/>
      <c r="F23"/>
    </row>
    <row r="24" spans="2:13" ht="16.2" thickBot="1" x14ac:dyDescent="0.35">
      <c r="B24"/>
      <c r="C24"/>
      <c r="D24"/>
      <c r="E24"/>
      <c r="F24"/>
    </row>
    <row r="25" spans="2:13" ht="16.2" thickBot="1" x14ac:dyDescent="0.35">
      <c r="B25"/>
      <c r="C25"/>
      <c r="D25"/>
      <c r="E25"/>
      <c r="F25"/>
    </row>
    <row r="26" spans="2:13" ht="16.2" thickBot="1" x14ac:dyDescent="0.35">
      <c r="B26"/>
      <c r="C26"/>
      <c r="D26"/>
      <c r="E26"/>
      <c r="F26"/>
    </row>
    <row r="27" spans="2:13" ht="16.2" thickBot="1" x14ac:dyDescent="0.35">
      <c r="B27"/>
      <c r="C27"/>
      <c r="D27"/>
      <c r="E27"/>
      <c r="F27"/>
    </row>
    <row r="28" spans="2:13" ht="16.2" thickBot="1" x14ac:dyDescent="0.35">
      <c r="B28"/>
      <c r="C28"/>
      <c r="D28"/>
      <c r="E28"/>
      <c r="F28"/>
    </row>
    <row r="29" spans="2:13" ht="16.2" thickBot="1" x14ac:dyDescent="0.35">
      <c r="B29"/>
      <c r="C29"/>
      <c r="D29"/>
      <c r="E29"/>
      <c r="F29"/>
    </row>
    <row r="30" spans="2:13" ht="16.2" thickBot="1" x14ac:dyDescent="0.35">
      <c r="B30"/>
      <c r="C30"/>
      <c r="D30"/>
      <c r="E30"/>
      <c r="F30"/>
    </row>
    <row r="31" spans="2:13" ht="16.2" thickBot="1" x14ac:dyDescent="0.35">
      <c r="B31"/>
      <c r="C31"/>
      <c r="D31"/>
      <c r="E31"/>
      <c r="F31"/>
    </row>
    <row r="32" spans="2:13" x14ac:dyDescent="0.3">
      <c r="B32"/>
      <c r="C32"/>
      <c r="D32"/>
      <c r="E32"/>
      <c r="F32"/>
    </row>
    <row r="33" spans="2:6" ht="16.2" thickBot="1" x14ac:dyDescent="0.35">
      <c r="B33"/>
      <c r="C33"/>
      <c r="D33"/>
      <c r="E33"/>
      <c r="F33"/>
    </row>
    <row r="34" spans="2:6" x14ac:dyDescent="0.3">
      <c r="B34"/>
      <c r="C34"/>
      <c r="D34"/>
      <c r="E34"/>
      <c r="F34"/>
    </row>
    <row r="35" spans="2:6" x14ac:dyDescent="0.3">
      <c r="B35"/>
      <c r="C35"/>
      <c r="D35"/>
      <c r="E35"/>
      <c r="F35"/>
    </row>
    <row r="36" spans="2:6" x14ac:dyDescent="0.3">
      <c r="B36"/>
      <c r="C36"/>
      <c r="D36"/>
      <c r="E36"/>
      <c r="F36"/>
    </row>
    <row r="37" spans="2:6" x14ac:dyDescent="0.3">
      <c r="B37"/>
      <c r="C37"/>
      <c r="D37"/>
      <c r="E37"/>
      <c r="F37"/>
    </row>
    <row r="38" spans="2:6" x14ac:dyDescent="0.3">
      <c r="B38"/>
      <c r="C38"/>
      <c r="D38"/>
      <c r="E38"/>
      <c r="F38"/>
    </row>
    <row r="39" spans="2:6" x14ac:dyDescent="0.3">
      <c r="B39"/>
      <c r="C39"/>
      <c r="D39"/>
      <c r="E39"/>
      <c r="F39"/>
    </row>
    <row r="40" spans="2:6" x14ac:dyDescent="0.3">
      <c r="B40"/>
      <c r="C40"/>
      <c r="D40"/>
      <c r="E40"/>
      <c r="F40"/>
    </row>
    <row r="41" spans="2:6" x14ac:dyDescent="0.3">
      <c r="B41"/>
      <c r="C41"/>
      <c r="D41"/>
      <c r="E41"/>
      <c r="F41"/>
    </row>
    <row r="42" spans="2:6" x14ac:dyDescent="0.3">
      <c r="B42"/>
      <c r="C42"/>
      <c r="D42"/>
      <c r="E42"/>
      <c r="F42"/>
    </row>
    <row r="43" spans="2:6" x14ac:dyDescent="0.3">
      <c r="B43"/>
      <c r="C43"/>
      <c r="D43"/>
      <c r="E43"/>
      <c r="F43"/>
    </row>
    <row r="44" spans="2:6" x14ac:dyDescent="0.3">
      <c r="B44"/>
      <c r="C44"/>
      <c r="D44"/>
      <c r="E44"/>
      <c r="F44"/>
    </row>
    <row r="45" spans="2:6" x14ac:dyDescent="0.3">
      <c r="B45"/>
      <c r="C45"/>
      <c r="D45"/>
      <c r="E45"/>
      <c r="F45"/>
    </row>
    <row r="46" spans="2:6" x14ac:dyDescent="0.3">
      <c r="B46"/>
      <c r="C46"/>
      <c r="D46"/>
      <c r="E46"/>
      <c r="F46"/>
    </row>
    <row r="47" spans="2:6" x14ac:dyDescent="0.3">
      <c r="B47"/>
      <c r="C47"/>
      <c r="D47"/>
      <c r="E47"/>
      <c r="F47"/>
    </row>
    <row r="48" spans="2: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B60"/>
      <c r="C60"/>
      <c r="D60"/>
      <c r="E60"/>
      <c r="F60"/>
    </row>
    <row r="61" spans="2:6" x14ac:dyDescent="0.3">
      <c r="B61"/>
      <c r="C61"/>
      <c r="D61"/>
      <c r="E61"/>
      <c r="F61"/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37981-D7DB-412A-88B7-4FCA069C0DD5}">
  <sheetPr>
    <tabColor theme="3" tint="0.39997558519241921"/>
  </sheetPr>
  <dimension ref="B1:X363"/>
  <sheetViews>
    <sheetView zoomScale="80" zoomScaleNormal="8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ColWidth="29.5" defaultRowHeight="15.6" x14ac:dyDescent="0.3"/>
  <cols>
    <col min="1" max="1" width="2.09765625" customWidth="1"/>
    <col min="2" max="2" width="21.19921875" bestFit="1" customWidth="1"/>
    <col min="3" max="3" width="9.8984375" bestFit="1" customWidth="1"/>
    <col min="4" max="4" width="10.69921875" bestFit="1" customWidth="1"/>
    <col min="5" max="5" width="9.09765625" bestFit="1" customWidth="1"/>
    <col min="6" max="6" width="10" bestFit="1" customWidth="1"/>
    <col min="7" max="7" width="9.09765625" bestFit="1" customWidth="1"/>
    <col min="8" max="8" width="10" bestFit="1" customWidth="1"/>
    <col min="9" max="9" width="9.09765625" bestFit="1" customWidth="1"/>
    <col min="10" max="10" width="10" bestFit="1" customWidth="1"/>
    <col min="11" max="11" width="9.09765625" bestFit="1" customWidth="1"/>
    <col min="12" max="12" width="10" bestFit="1" customWidth="1"/>
    <col min="13" max="13" width="9.09765625" bestFit="1" customWidth="1"/>
    <col min="14" max="14" width="10" bestFit="1" customWidth="1"/>
    <col min="15" max="15" width="9.09765625" bestFit="1" customWidth="1"/>
    <col min="16" max="16" width="10" bestFit="1" customWidth="1"/>
    <col min="17" max="17" width="9.09765625" bestFit="1" customWidth="1"/>
    <col min="18" max="18" width="10" bestFit="1" customWidth="1"/>
    <col min="19" max="19" width="9.09765625" bestFit="1" customWidth="1"/>
    <col min="20" max="20" width="10" bestFit="1" customWidth="1"/>
    <col min="21" max="21" width="9.09765625" bestFit="1" customWidth="1"/>
    <col min="22" max="22" width="10" bestFit="1" customWidth="1"/>
    <col min="23" max="23" width="9.09765625" bestFit="1" customWidth="1"/>
    <col min="24" max="24" width="10" bestFit="1" customWidth="1"/>
  </cols>
  <sheetData>
    <row r="1" spans="2:24" ht="16.2" thickBot="1" x14ac:dyDescent="0.35"/>
    <row r="2" spans="2:24" ht="16.2" thickBot="1" x14ac:dyDescent="0.35">
      <c r="B2" s="25" t="s">
        <v>382</v>
      </c>
      <c r="C2" s="27" t="s">
        <v>372</v>
      </c>
    </row>
    <row r="3" spans="2:24" ht="16.2" thickBot="1" x14ac:dyDescent="0.35"/>
    <row r="4" spans="2:24" ht="16.2" thickBot="1" x14ac:dyDescent="0.35">
      <c r="B4" s="22"/>
      <c r="C4" s="25" t="s">
        <v>357</v>
      </c>
      <c r="D4" s="25" t="s">
        <v>384</v>
      </c>
      <c r="E4" s="26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1"/>
    </row>
    <row r="5" spans="2:24" ht="16.2" thickBot="1" x14ac:dyDescent="0.35">
      <c r="B5" s="24"/>
      <c r="C5" s="30">
        <v>43909</v>
      </c>
      <c r="D5" s="28"/>
      <c r="E5" s="29">
        <v>43910</v>
      </c>
      <c r="F5" s="28"/>
      <c r="G5" s="29">
        <v>43911</v>
      </c>
      <c r="H5" s="28"/>
      <c r="I5" s="29">
        <v>43912</v>
      </c>
      <c r="J5" s="28"/>
      <c r="K5" s="29">
        <v>43913</v>
      </c>
      <c r="L5" s="28"/>
      <c r="M5" s="29">
        <v>43914</v>
      </c>
      <c r="N5" s="28"/>
      <c r="O5" s="29">
        <v>43915</v>
      </c>
      <c r="P5" s="28"/>
      <c r="Q5" s="29">
        <v>43916</v>
      </c>
      <c r="R5" s="28"/>
      <c r="S5" s="29">
        <v>43917</v>
      </c>
      <c r="T5" s="28"/>
      <c r="U5" s="29">
        <v>43918</v>
      </c>
      <c r="V5" s="28"/>
      <c r="W5" s="29">
        <v>43919</v>
      </c>
      <c r="X5" s="21"/>
    </row>
    <row r="6" spans="2:24" ht="16.2" thickBot="1" x14ac:dyDescent="0.35">
      <c r="B6" s="14" t="s">
        <v>381</v>
      </c>
      <c r="C6" s="27" t="s">
        <v>392</v>
      </c>
      <c r="D6" s="10" t="s">
        <v>403</v>
      </c>
      <c r="E6" s="27" t="s">
        <v>392</v>
      </c>
      <c r="F6" s="10" t="s">
        <v>403</v>
      </c>
      <c r="G6" s="10" t="s">
        <v>392</v>
      </c>
      <c r="H6" s="10" t="s">
        <v>403</v>
      </c>
      <c r="I6" s="10" t="s">
        <v>392</v>
      </c>
      <c r="J6" s="10" t="s">
        <v>403</v>
      </c>
      <c r="K6" s="10" t="s">
        <v>392</v>
      </c>
      <c r="L6" s="10" t="s">
        <v>403</v>
      </c>
      <c r="M6" s="10" t="s">
        <v>392</v>
      </c>
      <c r="N6" s="10" t="s">
        <v>403</v>
      </c>
      <c r="O6" s="10" t="s">
        <v>392</v>
      </c>
      <c r="P6" s="10" t="s">
        <v>403</v>
      </c>
      <c r="Q6" s="10" t="s">
        <v>392</v>
      </c>
      <c r="R6" s="10" t="s">
        <v>403</v>
      </c>
      <c r="S6" s="10" t="s">
        <v>392</v>
      </c>
      <c r="T6" s="10" t="s">
        <v>403</v>
      </c>
      <c r="U6" s="10" t="s">
        <v>392</v>
      </c>
      <c r="V6" s="10" t="s">
        <v>403</v>
      </c>
      <c r="W6" s="10" t="s">
        <v>392</v>
      </c>
      <c r="X6" s="13" t="s">
        <v>403</v>
      </c>
    </row>
    <row r="7" spans="2:24" x14ac:dyDescent="0.3">
      <c r="B7" s="12" t="s">
        <v>237</v>
      </c>
      <c r="C7" s="37">
        <v>41</v>
      </c>
      <c r="D7" s="32">
        <v>41</v>
      </c>
      <c r="E7" s="31">
        <v>49</v>
      </c>
      <c r="F7" s="32">
        <v>8</v>
      </c>
      <c r="G7" s="31">
        <v>63</v>
      </c>
      <c r="H7" s="32">
        <v>14</v>
      </c>
      <c r="I7" s="31">
        <v>64</v>
      </c>
      <c r="J7" s="32">
        <v>1</v>
      </c>
      <c r="K7" s="31">
        <v>69</v>
      </c>
      <c r="L7" s="32">
        <v>5</v>
      </c>
      <c r="M7" s="31">
        <v>79</v>
      </c>
      <c r="N7" s="32">
        <v>10</v>
      </c>
      <c r="O7" s="31">
        <v>88</v>
      </c>
      <c r="P7" s="32">
        <v>9</v>
      </c>
      <c r="Q7" s="31">
        <v>96</v>
      </c>
      <c r="R7" s="32">
        <v>8</v>
      </c>
      <c r="S7" s="31">
        <v>107</v>
      </c>
      <c r="T7" s="32">
        <v>11</v>
      </c>
      <c r="U7" s="31">
        <v>119</v>
      </c>
      <c r="V7" s="32">
        <v>12</v>
      </c>
      <c r="W7" s="31">
        <v>134</v>
      </c>
      <c r="X7" s="54">
        <v>15</v>
      </c>
    </row>
    <row r="8" spans="2:24" x14ac:dyDescent="0.3">
      <c r="B8" s="12" t="s">
        <v>306</v>
      </c>
      <c r="C8" s="38">
        <v>21</v>
      </c>
      <c r="D8" s="15">
        <v>21</v>
      </c>
      <c r="E8" s="11">
        <v>24</v>
      </c>
      <c r="F8" s="15">
        <v>3</v>
      </c>
      <c r="G8" s="11">
        <v>33</v>
      </c>
      <c r="H8" s="15">
        <v>9</v>
      </c>
      <c r="I8" s="11">
        <v>33</v>
      </c>
      <c r="J8" s="15">
        <v>0</v>
      </c>
      <c r="K8" s="11">
        <v>35</v>
      </c>
      <c r="L8" s="15">
        <v>2</v>
      </c>
      <c r="M8" s="11">
        <v>40</v>
      </c>
      <c r="N8" s="15">
        <v>5</v>
      </c>
      <c r="O8" s="11">
        <v>47</v>
      </c>
      <c r="P8" s="15">
        <v>7</v>
      </c>
      <c r="Q8" s="11">
        <v>54</v>
      </c>
      <c r="R8" s="15">
        <v>7</v>
      </c>
      <c r="S8" s="11">
        <v>67</v>
      </c>
      <c r="T8" s="15">
        <v>13</v>
      </c>
      <c r="U8" s="11">
        <v>71</v>
      </c>
      <c r="V8" s="15">
        <v>4</v>
      </c>
      <c r="W8" s="11">
        <v>86</v>
      </c>
      <c r="X8" s="52">
        <v>15</v>
      </c>
    </row>
    <row r="9" spans="2:24" x14ac:dyDescent="0.3">
      <c r="B9" s="12" t="s">
        <v>188</v>
      </c>
      <c r="C9" s="38">
        <v>42</v>
      </c>
      <c r="D9" s="15">
        <v>42</v>
      </c>
      <c r="E9" s="11">
        <v>56</v>
      </c>
      <c r="F9" s="15">
        <v>14</v>
      </c>
      <c r="G9" s="11">
        <v>57</v>
      </c>
      <c r="H9" s="15">
        <v>1</v>
      </c>
      <c r="I9" s="11">
        <v>59</v>
      </c>
      <c r="J9" s="15">
        <v>2</v>
      </c>
      <c r="K9" s="11">
        <v>60</v>
      </c>
      <c r="L9" s="15">
        <v>1</v>
      </c>
      <c r="M9" s="11">
        <v>94</v>
      </c>
      <c r="N9" s="15">
        <v>34</v>
      </c>
      <c r="O9" s="11">
        <v>112</v>
      </c>
      <c r="P9" s="15">
        <v>18</v>
      </c>
      <c r="Q9" s="11">
        <v>118</v>
      </c>
      <c r="R9" s="15">
        <v>6</v>
      </c>
      <c r="S9" s="11">
        <v>126</v>
      </c>
      <c r="T9" s="15">
        <v>8</v>
      </c>
      <c r="U9" s="11">
        <v>162</v>
      </c>
      <c r="V9" s="15">
        <v>36</v>
      </c>
      <c r="W9" s="11">
        <v>173</v>
      </c>
      <c r="X9" s="52">
        <v>11</v>
      </c>
    </row>
    <row r="10" spans="2:24" x14ac:dyDescent="0.3">
      <c r="B10" s="12" t="s">
        <v>323</v>
      </c>
      <c r="C10" s="38">
        <v>0</v>
      </c>
      <c r="D10" s="15">
        <v>0</v>
      </c>
      <c r="E10" s="11">
        <v>4</v>
      </c>
      <c r="F10" s="15">
        <v>4</v>
      </c>
      <c r="G10" s="11">
        <v>7</v>
      </c>
      <c r="H10" s="15">
        <v>3</v>
      </c>
      <c r="I10" s="11">
        <v>7</v>
      </c>
      <c r="J10" s="15">
        <v>0</v>
      </c>
      <c r="K10" s="11">
        <v>12</v>
      </c>
      <c r="L10" s="15">
        <v>5</v>
      </c>
      <c r="M10" s="11">
        <v>17</v>
      </c>
      <c r="N10" s="15">
        <v>5</v>
      </c>
      <c r="O10" s="11">
        <v>24</v>
      </c>
      <c r="P10" s="15">
        <v>7</v>
      </c>
      <c r="Q10" s="11">
        <v>28</v>
      </c>
      <c r="R10" s="15">
        <v>4</v>
      </c>
      <c r="S10" s="11">
        <v>27</v>
      </c>
      <c r="T10" s="15">
        <v>-1</v>
      </c>
      <c r="U10" s="11">
        <v>36</v>
      </c>
      <c r="V10" s="15">
        <v>9</v>
      </c>
      <c r="W10" s="11">
        <v>41</v>
      </c>
      <c r="X10" s="52">
        <v>5</v>
      </c>
    </row>
    <row r="11" spans="2:24" x14ac:dyDescent="0.3">
      <c r="B11" s="12" t="s">
        <v>307</v>
      </c>
      <c r="C11" s="38">
        <v>3</v>
      </c>
      <c r="D11" s="15">
        <v>3</v>
      </c>
      <c r="E11" s="11">
        <v>6</v>
      </c>
      <c r="F11" s="15">
        <v>3</v>
      </c>
      <c r="G11" s="11">
        <v>8</v>
      </c>
      <c r="H11" s="15">
        <v>2</v>
      </c>
      <c r="I11" s="11">
        <v>9</v>
      </c>
      <c r="J11" s="15">
        <v>1</v>
      </c>
      <c r="K11" s="11">
        <v>10</v>
      </c>
      <c r="L11" s="15">
        <v>1</v>
      </c>
      <c r="M11" s="11">
        <v>13</v>
      </c>
      <c r="N11" s="15">
        <v>3</v>
      </c>
      <c r="O11" s="11">
        <v>17</v>
      </c>
      <c r="P11" s="15">
        <v>4</v>
      </c>
      <c r="Q11" s="11">
        <v>20</v>
      </c>
      <c r="R11" s="15">
        <v>3</v>
      </c>
      <c r="S11" s="11">
        <v>21</v>
      </c>
      <c r="T11" s="15">
        <v>1</v>
      </c>
      <c r="U11" s="11">
        <v>26</v>
      </c>
      <c r="V11" s="15">
        <v>5</v>
      </c>
      <c r="W11" s="11">
        <v>31</v>
      </c>
      <c r="X11" s="52">
        <v>5</v>
      </c>
    </row>
    <row r="12" spans="2:24" x14ac:dyDescent="0.3">
      <c r="B12" s="12" t="s">
        <v>94</v>
      </c>
      <c r="C12" s="38">
        <v>4</v>
      </c>
      <c r="D12" s="15">
        <v>4</v>
      </c>
      <c r="E12" s="11">
        <v>6</v>
      </c>
      <c r="F12" s="15">
        <v>2</v>
      </c>
      <c r="G12" s="11">
        <v>6</v>
      </c>
      <c r="H12" s="15">
        <v>0</v>
      </c>
      <c r="I12" s="11">
        <v>6</v>
      </c>
      <c r="J12" s="15">
        <v>0</v>
      </c>
      <c r="K12" s="11">
        <v>7</v>
      </c>
      <c r="L12" s="15">
        <v>1</v>
      </c>
      <c r="M12" s="11">
        <v>15</v>
      </c>
      <c r="N12" s="15">
        <v>8</v>
      </c>
      <c r="O12" s="11">
        <v>20</v>
      </c>
      <c r="P12" s="15">
        <v>5</v>
      </c>
      <c r="Q12" s="11">
        <v>26</v>
      </c>
      <c r="R12" s="15">
        <v>6</v>
      </c>
      <c r="S12" s="11">
        <v>32</v>
      </c>
      <c r="T12" s="15">
        <v>6</v>
      </c>
      <c r="U12" s="11">
        <v>43</v>
      </c>
      <c r="V12" s="15">
        <v>11</v>
      </c>
      <c r="W12" s="11">
        <v>48</v>
      </c>
      <c r="X12" s="52">
        <v>5</v>
      </c>
    </row>
    <row r="13" spans="2:24" x14ac:dyDescent="0.3">
      <c r="B13" s="12" t="s">
        <v>151</v>
      </c>
      <c r="C13" s="38">
        <v>10</v>
      </c>
      <c r="D13" s="15">
        <v>10</v>
      </c>
      <c r="E13" s="11">
        <v>11</v>
      </c>
      <c r="F13" s="15">
        <v>1</v>
      </c>
      <c r="G13" s="11">
        <v>13</v>
      </c>
      <c r="H13" s="15">
        <v>2</v>
      </c>
      <c r="I13" s="11">
        <v>13</v>
      </c>
      <c r="J13" s="15">
        <v>0</v>
      </c>
      <c r="K13" s="11">
        <v>16</v>
      </c>
      <c r="L13" s="15">
        <v>3</v>
      </c>
      <c r="M13" s="11">
        <v>17</v>
      </c>
      <c r="N13" s="15">
        <v>1</v>
      </c>
      <c r="O13" s="11">
        <v>18</v>
      </c>
      <c r="P13" s="15">
        <v>1</v>
      </c>
      <c r="Q13" s="11">
        <v>20</v>
      </c>
      <c r="R13" s="15">
        <v>2</v>
      </c>
      <c r="S13" s="11">
        <v>25</v>
      </c>
      <c r="T13" s="15">
        <v>5</v>
      </c>
      <c r="U13" s="11">
        <v>27</v>
      </c>
      <c r="V13" s="15">
        <v>2</v>
      </c>
      <c r="W13" s="11">
        <v>32</v>
      </c>
      <c r="X13" s="52">
        <v>5</v>
      </c>
    </row>
    <row r="14" spans="2:24" x14ac:dyDescent="0.3">
      <c r="B14" s="12" t="s">
        <v>266</v>
      </c>
      <c r="C14" s="38">
        <v>51</v>
      </c>
      <c r="D14" s="15">
        <v>51</v>
      </c>
      <c r="E14" s="11">
        <v>58</v>
      </c>
      <c r="F14" s="15">
        <v>7</v>
      </c>
      <c r="G14" s="11">
        <v>58</v>
      </c>
      <c r="H14" s="15">
        <v>0</v>
      </c>
      <c r="I14" s="11">
        <v>59</v>
      </c>
      <c r="J14" s="15">
        <v>1</v>
      </c>
      <c r="K14" s="11">
        <v>61</v>
      </c>
      <c r="L14" s="15">
        <v>2</v>
      </c>
      <c r="M14" s="11">
        <v>84</v>
      </c>
      <c r="N14" s="15">
        <v>23</v>
      </c>
      <c r="O14" s="11">
        <v>86</v>
      </c>
      <c r="P14" s="15">
        <v>2</v>
      </c>
      <c r="Q14" s="11">
        <v>94</v>
      </c>
      <c r="R14" s="15">
        <v>8</v>
      </c>
      <c r="S14" s="11">
        <v>98</v>
      </c>
      <c r="T14" s="15">
        <v>4</v>
      </c>
      <c r="U14" s="11">
        <v>102</v>
      </c>
      <c r="V14" s="15">
        <v>4</v>
      </c>
      <c r="W14" s="11">
        <v>106</v>
      </c>
      <c r="X14" s="52">
        <v>4</v>
      </c>
    </row>
    <row r="15" spans="2:24" x14ac:dyDescent="0.3">
      <c r="B15" s="12" t="s">
        <v>176</v>
      </c>
      <c r="C15" s="38">
        <v>13</v>
      </c>
      <c r="D15" s="15">
        <v>13</v>
      </c>
      <c r="E15" s="11">
        <v>16</v>
      </c>
      <c r="F15" s="15">
        <v>3</v>
      </c>
      <c r="G15" s="11">
        <v>20</v>
      </c>
      <c r="H15" s="15">
        <v>4</v>
      </c>
      <c r="I15" s="11">
        <v>22</v>
      </c>
      <c r="J15" s="15">
        <v>2</v>
      </c>
      <c r="K15" s="11">
        <v>23</v>
      </c>
      <c r="L15" s="15">
        <v>1</v>
      </c>
      <c r="M15" s="11">
        <v>26</v>
      </c>
      <c r="N15" s="15">
        <v>3</v>
      </c>
      <c r="O15" s="11">
        <v>29</v>
      </c>
      <c r="P15" s="15">
        <v>3</v>
      </c>
      <c r="Q15" s="11">
        <v>32</v>
      </c>
      <c r="R15" s="15">
        <v>3</v>
      </c>
      <c r="S15" s="11">
        <v>37</v>
      </c>
      <c r="T15" s="15">
        <v>5</v>
      </c>
      <c r="U15" s="11">
        <v>41</v>
      </c>
      <c r="V15" s="15">
        <v>4</v>
      </c>
      <c r="W15" s="11">
        <v>45</v>
      </c>
      <c r="X15" s="52">
        <v>4</v>
      </c>
    </row>
    <row r="16" spans="2:24" x14ac:dyDescent="0.3">
      <c r="B16" s="12" t="s">
        <v>204</v>
      </c>
      <c r="C16" s="38">
        <v>7</v>
      </c>
      <c r="D16" s="15">
        <v>7</v>
      </c>
      <c r="E16" s="11">
        <v>7</v>
      </c>
      <c r="F16" s="15">
        <v>0</v>
      </c>
      <c r="G16" s="11">
        <v>7</v>
      </c>
      <c r="H16" s="15">
        <v>0</v>
      </c>
      <c r="I16" s="11">
        <v>8</v>
      </c>
      <c r="J16" s="15">
        <v>1</v>
      </c>
      <c r="K16" s="11">
        <v>9</v>
      </c>
      <c r="L16" s="15">
        <v>1</v>
      </c>
      <c r="M16" s="11">
        <v>11</v>
      </c>
      <c r="N16" s="15">
        <v>2</v>
      </c>
      <c r="O16" s="11">
        <v>14</v>
      </c>
      <c r="P16" s="15">
        <v>3</v>
      </c>
      <c r="Q16" s="11">
        <v>18</v>
      </c>
      <c r="R16" s="15">
        <v>4</v>
      </c>
      <c r="S16" s="11">
        <v>21</v>
      </c>
      <c r="T16" s="15">
        <v>3</v>
      </c>
      <c r="U16" s="11">
        <v>24</v>
      </c>
      <c r="V16" s="15">
        <v>3</v>
      </c>
      <c r="W16" s="11">
        <v>27</v>
      </c>
      <c r="X16" s="52">
        <v>3</v>
      </c>
    </row>
    <row r="17" spans="2:24" x14ac:dyDescent="0.3">
      <c r="B17" s="12" t="s">
        <v>132</v>
      </c>
      <c r="C17" s="38">
        <v>15</v>
      </c>
      <c r="D17" s="15">
        <v>15</v>
      </c>
      <c r="E17" s="11">
        <v>18</v>
      </c>
      <c r="F17" s="15">
        <v>3</v>
      </c>
      <c r="G17" s="11">
        <v>19</v>
      </c>
      <c r="H17" s="15">
        <v>1</v>
      </c>
      <c r="I17" s="11">
        <v>24</v>
      </c>
      <c r="J17" s="15">
        <v>5</v>
      </c>
      <c r="K17" s="11">
        <v>29</v>
      </c>
      <c r="L17" s="15">
        <v>5</v>
      </c>
      <c r="M17" s="11">
        <v>46</v>
      </c>
      <c r="N17" s="15">
        <v>17</v>
      </c>
      <c r="O17" s="11">
        <v>53</v>
      </c>
      <c r="P17" s="15">
        <v>7</v>
      </c>
      <c r="Q17" s="11">
        <v>63</v>
      </c>
      <c r="R17" s="15">
        <v>10</v>
      </c>
      <c r="S17" s="11">
        <v>68</v>
      </c>
      <c r="T17" s="15">
        <v>5</v>
      </c>
      <c r="U17" s="11">
        <v>75</v>
      </c>
      <c r="V17" s="15">
        <v>7</v>
      </c>
      <c r="W17" s="11">
        <v>78</v>
      </c>
      <c r="X17" s="52">
        <v>3</v>
      </c>
    </row>
    <row r="18" spans="2:24" x14ac:dyDescent="0.3">
      <c r="B18" s="12" t="s">
        <v>32</v>
      </c>
      <c r="C18" s="38">
        <v>0</v>
      </c>
      <c r="D18" s="15">
        <v>0</v>
      </c>
      <c r="E18" s="11">
        <v>1</v>
      </c>
      <c r="F18" s="15">
        <v>1</v>
      </c>
      <c r="G18" s="11">
        <v>3</v>
      </c>
      <c r="H18" s="15">
        <v>2</v>
      </c>
      <c r="I18" s="11">
        <v>5</v>
      </c>
      <c r="J18" s="15">
        <v>2</v>
      </c>
      <c r="K18" s="11">
        <v>5</v>
      </c>
      <c r="L18" s="15">
        <v>0</v>
      </c>
      <c r="M18" s="11">
        <v>6</v>
      </c>
      <c r="N18" s="15">
        <v>1</v>
      </c>
      <c r="O18" s="11">
        <v>7</v>
      </c>
      <c r="P18" s="15">
        <v>1</v>
      </c>
      <c r="Q18" s="11">
        <v>8</v>
      </c>
      <c r="R18" s="15">
        <v>1</v>
      </c>
      <c r="S18" s="11">
        <v>11</v>
      </c>
      <c r="T18" s="15">
        <v>3</v>
      </c>
      <c r="U18" s="11">
        <v>13</v>
      </c>
      <c r="V18" s="15">
        <v>2</v>
      </c>
      <c r="W18" s="11">
        <v>15</v>
      </c>
      <c r="X18" s="52">
        <v>2</v>
      </c>
    </row>
    <row r="19" spans="2:24" x14ac:dyDescent="0.3">
      <c r="B19" s="12" t="s">
        <v>30</v>
      </c>
      <c r="C19" s="38">
        <v>18</v>
      </c>
      <c r="D19" s="15">
        <v>18</v>
      </c>
      <c r="E19" s="11">
        <v>19</v>
      </c>
      <c r="F19" s="15">
        <v>1</v>
      </c>
      <c r="G19" s="11">
        <v>19</v>
      </c>
      <c r="H19" s="15">
        <v>0</v>
      </c>
      <c r="I19" s="11">
        <v>19</v>
      </c>
      <c r="J19" s="15">
        <v>0</v>
      </c>
      <c r="K19" s="11">
        <v>20</v>
      </c>
      <c r="L19" s="15">
        <v>1</v>
      </c>
      <c r="M19" s="11">
        <v>29</v>
      </c>
      <c r="N19" s="15">
        <v>9</v>
      </c>
      <c r="O19" s="11">
        <v>30</v>
      </c>
      <c r="P19" s="15">
        <v>1</v>
      </c>
      <c r="Q19" s="11">
        <v>32</v>
      </c>
      <c r="R19" s="15">
        <v>2</v>
      </c>
      <c r="S19" s="11">
        <v>34</v>
      </c>
      <c r="T19" s="15">
        <v>2</v>
      </c>
      <c r="U19" s="11">
        <v>37</v>
      </c>
      <c r="V19" s="15">
        <v>3</v>
      </c>
      <c r="W19" s="11">
        <v>39</v>
      </c>
      <c r="X19" s="52">
        <v>2</v>
      </c>
    </row>
    <row r="20" spans="2:24" x14ac:dyDescent="0.3">
      <c r="B20" s="12" t="s">
        <v>160</v>
      </c>
      <c r="C20" s="38">
        <v>3</v>
      </c>
      <c r="D20" s="15">
        <v>3</v>
      </c>
      <c r="E20" s="11">
        <v>5</v>
      </c>
      <c r="F20" s="15">
        <v>2</v>
      </c>
      <c r="G20" s="11">
        <v>6</v>
      </c>
      <c r="H20" s="15">
        <v>1</v>
      </c>
      <c r="I20" s="11">
        <v>8</v>
      </c>
      <c r="J20" s="15">
        <v>2</v>
      </c>
      <c r="K20" s="11">
        <v>8</v>
      </c>
      <c r="L20" s="15">
        <v>0</v>
      </c>
      <c r="M20" s="11">
        <v>17</v>
      </c>
      <c r="N20" s="15">
        <v>9</v>
      </c>
      <c r="O20" s="11">
        <v>21</v>
      </c>
      <c r="P20" s="15">
        <v>4</v>
      </c>
      <c r="Q20" s="11">
        <v>26</v>
      </c>
      <c r="R20" s="15">
        <v>5</v>
      </c>
      <c r="S20" s="11">
        <v>28</v>
      </c>
      <c r="T20" s="15">
        <v>2</v>
      </c>
      <c r="U20" s="11">
        <v>32</v>
      </c>
      <c r="V20" s="15">
        <v>4</v>
      </c>
      <c r="W20" s="11">
        <v>34</v>
      </c>
      <c r="X20" s="52">
        <v>2</v>
      </c>
    </row>
    <row r="21" spans="2:24" x14ac:dyDescent="0.3">
      <c r="B21" s="12" t="s">
        <v>312</v>
      </c>
      <c r="C21" s="38">
        <v>3</v>
      </c>
      <c r="D21" s="15">
        <v>3</v>
      </c>
      <c r="E21" s="11">
        <v>4</v>
      </c>
      <c r="F21" s="15">
        <v>1</v>
      </c>
      <c r="G21" s="11">
        <v>4</v>
      </c>
      <c r="H21" s="15">
        <v>0</v>
      </c>
      <c r="I21" s="11">
        <v>4</v>
      </c>
      <c r="J21" s="15">
        <v>0</v>
      </c>
      <c r="K21" s="11">
        <v>4</v>
      </c>
      <c r="L21" s="15">
        <v>0</v>
      </c>
      <c r="M21" s="11">
        <v>5</v>
      </c>
      <c r="N21" s="15">
        <v>1</v>
      </c>
      <c r="O21" s="11">
        <v>6</v>
      </c>
      <c r="P21" s="15">
        <v>1</v>
      </c>
      <c r="Q21" s="11">
        <v>7</v>
      </c>
      <c r="R21" s="15">
        <v>1</v>
      </c>
      <c r="S21" s="11">
        <v>7</v>
      </c>
      <c r="T21" s="15">
        <v>0</v>
      </c>
      <c r="U21" s="11">
        <v>8</v>
      </c>
      <c r="V21" s="15">
        <v>1</v>
      </c>
      <c r="W21" s="11">
        <v>10</v>
      </c>
      <c r="X21" s="52">
        <v>2</v>
      </c>
    </row>
    <row r="22" spans="2:24" x14ac:dyDescent="0.3">
      <c r="B22" s="12" t="s">
        <v>298</v>
      </c>
      <c r="C22" s="38">
        <v>0</v>
      </c>
      <c r="D22" s="15">
        <v>0</v>
      </c>
      <c r="E22" s="11">
        <v>0</v>
      </c>
      <c r="F22" s="15">
        <v>0</v>
      </c>
      <c r="G22" s="11">
        <v>0</v>
      </c>
      <c r="H22" s="15">
        <v>0</v>
      </c>
      <c r="I22" s="11">
        <v>0</v>
      </c>
      <c r="J22" s="15">
        <v>0</v>
      </c>
      <c r="K22" s="11">
        <v>0</v>
      </c>
      <c r="L22" s="15">
        <v>0</v>
      </c>
      <c r="M22" s="11">
        <v>3</v>
      </c>
      <c r="N22" s="15">
        <v>3</v>
      </c>
      <c r="O22" s="11">
        <v>4</v>
      </c>
      <c r="P22" s="15">
        <v>1</v>
      </c>
      <c r="Q22" s="11">
        <v>6</v>
      </c>
      <c r="R22" s="15">
        <v>2</v>
      </c>
      <c r="S22" s="11">
        <v>6</v>
      </c>
      <c r="T22" s="15">
        <v>0</v>
      </c>
      <c r="U22" s="11">
        <v>6</v>
      </c>
      <c r="V22" s="15">
        <v>0</v>
      </c>
      <c r="W22" s="11">
        <v>8</v>
      </c>
      <c r="X22" s="52">
        <v>2</v>
      </c>
    </row>
    <row r="23" spans="2:24" x14ac:dyDescent="0.3">
      <c r="B23" s="12" t="s">
        <v>116</v>
      </c>
      <c r="C23" s="38">
        <v>2</v>
      </c>
      <c r="D23" s="15">
        <v>2</v>
      </c>
      <c r="E23" s="11">
        <v>2</v>
      </c>
      <c r="F23" s="15">
        <v>0</v>
      </c>
      <c r="G23" s="11">
        <v>2</v>
      </c>
      <c r="H23" s="15">
        <v>0</v>
      </c>
      <c r="I23" s="11">
        <v>2</v>
      </c>
      <c r="J23" s="15">
        <v>0</v>
      </c>
      <c r="K23" s="11">
        <v>2</v>
      </c>
      <c r="L23" s="15">
        <v>0</v>
      </c>
      <c r="M23" s="11">
        <v>4</v>
      </c>
      <c r="N23" s="15">
        <v>2</v>
      </c>
      <c r="O23" s="11">
        <v>5</v>
      </c>
      <c r="P23" s="15">
        <v>1</v>
      </c>
      <c r="Q23" s="11">
        <v>5</v>
      </c>
      <c r="R23" s="15">
        <v>0</v>
      </c>
      <c r="S23" s="11">
        <v>7</v>
      </c>
      <c r="T23" s="15">
        <v>2</v>
      </c>
      <c r="U23" s="11">
        <v>8</v>
      </c>
      <c r="V23" s="15">
        <v>1</v>
      </c>
      <c r="W23" s="11">
        <v>10</v>
      </c>
      <c r="X23" s="52">
        <v>2</v>
      </c>
    </row>
    <row r="24" spans="2:24" x14ac:dyDescent="0.3">
      <c r="B24" s="12" t="s">
        <v>190</v>
      </c>
      <c r="C24" s="38">
        <v>2</v>
      </c>
      <c r="D24" s="15">
        <v>2</v>
      </c>
      <c r="E24" s="11">
        <v>2</v>
      </c>
      <c r="F24" s="15">
        <v>0</v>
      </c>
      <c r="G24" s="11">
        <v>2</v>
      </c>
      <c r="H24" s="15">
        <v>0</v>
      </c>
      <c r="I24" s="11">
        <v>3</v>
      </c>
      <c r="J24" s="15">
        <v>1</v>
      </c>
      <c r="K24" s="11">
        <v>3</v>
      </c>
      <c r="L24" s="15">
        <v>0</v>
      </c>
      <c r="M24" s="11">
        <v>8</v>
      </c>
      <c r="N24" s="15">
        <v>5</v>
      </c>
      <c r="O24" s="11">
        <v>8</v>
      </c>
      <c r="P24" s="15">
        <v>0</v>
      </c>
      <c r="Q24" s="11">
        <v>8</v>
      </c>
      <c r="R24" s="15">
        <v>0</v>
      </c>
      <c r="S24" s="11">
        <v>8</v>
      </c>
      <c r="T24" s="15">
        <v>0</v>
      </c>
      <c r="U24" s="11">
        <v>10</v>
      </c>
      <c r="V24" s="15">
        <v>2</v>
      </c>
      <c r="W24" s="11">
        <v>12</v>
      </c>
      <c r="X24" s="52">
        <v>2</v>
      </c>
    </row>
    <row r="25" spans="2:24" x14ac:dyDescent="0.3">
      <c r="B25" s="12" t="s">
        <v>57</v>
      </c>
      <c r="C25" s="38">
        <v>4</v>
      </c>
      <c r="D25" s="15">
        <v>4</v>
      </c>
      <c r="E25" s="11">
        <v>6</v>
      </c>
      <c r="F25" s="15">
        <v>2</v>
      </c>
      <c r="G25" s="11">
        <v>6</v>
      </c>
      <c r="H25" s="15">
        <v>0</v>
      </c>
      <c r="I25" s="11">
        <v>6</v>
      </c>
      <c r="J25" s="15">
        <v>0</v>
      </c>
      <c r="K25" s="11">
        <v>8</v>
      </c>
      <c r="L25" s="15">
        <v>2</v>
      </c>
      <c r="M25" s="11">
        <v>17</v>
      </c>
      <c r="N25" s="15">
        <v>9</v>
      </c>
      <c r="O25" s="11">
        <v>20</v>
      </c>
      <c r="P25" s="15">
        <v>3</v>
      </c>
      <c r="Q25" s="11">
        <v>22</v>
      </c>
      <c r="R25" s="15">
        <v>2</v>
      </c>
      <c r="S25" s="11">
        <v>24</v>
      </c>
      <c r="T25" s="15">
        <v>2</v>
      </c>
      <c r="U25" s="11">
        <v>25</v>
      </c>
      <c r="V25" s="15">
        <v>1</v>
      </c>
      <c r="W25" s="11">
        <v>26</v>
      </c>
      <c r="X25" s="52">
        <v>1</v>
      </c>
    </row>
    <row r="26" spans="2:24" x14ac:dyDescent="0.3">
      <c r="B26" s="12" t="s">
        <v>29</v>
      </c>
      <c r="C26" s="38">
        <v>3</v>
      </c>
      <c r="D26" s="15">
        <v>3</v>
      </c>
      <c r="E26" s="11">
        <v>5</v>
      </c>
      <c r="F26" s="15">
        <v>2</v>
      </c>
      <c r="G26" s="11">
        <v>5</v>
      </c>
      <c r="H26" s="15">
        <v>0</v>
      </c>
      <c r="I26" s="11">
        <v>5</v>
      </c>
      <c r="J26" s="15">
        <v>0</v>
      </c>
      <c r="K26" s="11">
        <v>5</v>
      </c>
      <c r="L26" s="15">
        <v>0</v>
      </c>
      <c r="M26" s="11">
        <v>9</v>
      </c>
      <c r="N26" s="15">
        <v>4</v>
      </c>
      <c r="O26" s="11">
        <v>13</v>
      </c>
      <c r="P26" s="15">
        <v>4</v>
      </c>
      <c r="Q26" s="11">
        <v>13</v>
      </c>
      <c r="R26" s="15">
        <v>0</v>
      </c>
      <c r="S26" s="11">
        <v>13</v>
      </c>
      <c r="T26" s="15">
        <v>0</v>
      </c>
      <c r="U26" s="11">
        <v>14</v>
      </c>
      <c r="V26" s="15">
        <v>1</v>
      </c>
      <c r="W26" s="11">
        <v>15</v>
      </c>
      <c r="X26" s="52">
        <v>1</v>
      </c>
    </row>
    <row r="27" spans="2:24" x14ac:dyDescent="0.3">
      <c r="B27" s="12" t="s">
        <v>299</v>
      </c>
      <c r="C27" s="38">
        <v>2</v>
      </c>
      <c r="D27" s="15">
        <v>2</v>
      </c>
      <c r="E27" s="11">
        <v>4</v>
      </c>
      <c r="F27" s="15">
        <v>2</v>
      </c>
      <c r="G27" s="11">
        <v>4</v>
      </c>
      <c r="H27" s="15">
        <v>0</v>
      </c>
      <c r="I27" s="11">
        <v>4</v>
      </c>
      <c r="J27" s="15">
        <v>0</v>
      </c>
      <c r="K27" s="11">
        <v>4</v>
      </c>
      <c r="L27" s="15">
        <v>0</v>
      </c>
      <c r="M27" s="11">
        <v>8</v>
      </c>
      <c r="N27" s="15">
        <v>4</v>
      </c>
      <c r="O27" s="11">
        <v>9</v>
      </c>
      <c r="P27" s="15">
        <v>1</v>
      </c>
      <c r="Q27" s="11">
        <v>10</v>
      </c>
      <c r="R27" s="15">
        <v>1</v>
      </c>
      <c r="S27" s="11">
        <v>11</v>
      </c>
      <c r="T27" s="15">
        <v>1</v>
      </c>
      <c r="U27" s="11">
        <v>12</v>
      </c>
      <c r="V27" s="15">
        <v>1</v>
      </c>
      <c r="W27" s="11">
        <v>13</v>
      </c>
      <c r="X27" s="52">
        <v>1</v>
      </c>
    </row>
    <row r="28" spans="2:24" x14ac:dyDescent="0.3">
      <c r="B28" s="12" t="s">
        <v>89</v>
      </c>
      <c r="C28" s="38">
        <v>6</v>
      </c>
      <c r="D28" s="15">
        <v>6</v>
      </c>
      <c r="E28" s="11">
        <v>7</v>
      </c>
      <c r="F28" s="15">
        <v>1</v>
      </c>
      <c r="G28" s="11">
        <v>11</v>
      </c>
      <c r="H28" s="15">
        <v>4</v>
      </c>
      <c r="I28" s="11">
        <v>12</v>
      </c>
      <c r="J28" s="15">
        <v>1</v>
      </c>
      <c r="K28" s="11">
        <v>14</v>
      </c>
      <c r="L28" s="15">
        <v>2</v>
      </c>
      <c r="M28" s="11">
        <v>15</v>
      </c>
      <c r="N28" s="15">
        <v>1</v>
      </c>
      <c r="O28" s="11">
        <v>20</v>
      </c>
      <c r="P28" s="15">
        <v>5</v>
      </c>
      <c r="Q28" s="11">
        <v>23</v>
      </c>
      <c r="R28" s="15">
        <v>3</v>
      </c>
      <c r="S28" s="11">
        <v>25</v>
      </c>
      <c r="T28" s="15">
        <v>2</v>
      </c>
      <c r="U28" s="11">
        <v>28</v>
      </c>
      <c r="V28" s="15">
        <v>3</v>
      </c>
      <c r="W28" s="11">
        <v>29</v>
      </c>
      <c r="X28" s="52">
        <v>1</v>
      </c>
    </row>
    <row r="29" spans="2:24" x14ac:dyDescent="0.3">
      <c r="B29" s="12" t="s">
        <v>263</v>
      </c>
      <c r="C29" s="38">
        <v>5</v>
      </c>
      <c r="D29" s="15">
        <v>5</v>
      </c>
      <c r="E29" s="11">
        <v>5</v>
      </c>
      <c r="F29" s="15">
        <v>0</v>
      </c>
      <c r="G29" s="11">
        <v>5</v>
      </c>
      <c r="H29" s="15">
        <v>0</v>
      </c>
      <c r="I29" s="11">
        <v>5</v>
      </c>
      <c r="J29" s="15">
        <v>0</v>
      </c>
      <c r="K29" s="11">
        <v>5</v>
      </c>
      <c r="L29" s="15">
        <v>0</v>
      </c>
      <c r="M29" s="11">
        <v>7</v>
      </c>
      <c r="N29" s="15">
        <v>2</v>
      </c>
      <c r="O29" s="11">
        <v>8</v>
      </c>
      <c r="P29" s="15">
        <v>1</v>
      </c>
      <c r="Q29" s="11">
        <v>10</v>
      </c>
      <c r="R29" s="15">
        <v>2</v>
      </c>
      <c r="S29" s="11">
        <v>10</v>
      </c>
      <c r="T29" s="15">
        <v>0</v>
      </c>
      <c r="U29" s="11">
        <v>11</v>
      </c>
      <c r="V29" s="15">
        <v>1</v>
      </c>
      <c r="W29" s="11">
        <v>12</v>
      </c>
      <c r="X29" s="52">
        <v>1</v>
      </c>
    </row>
    <row r="30" spans="2:24" x14ac:dyDescent="0.3">
      <c r="B30" s="12" t="s">
        <v>278</v>
      </c>
      <c r="C30" s="38">
        <v>4</v>
      </c>
      <c r="D30" s="15">
        <v>4</v>
      </c>
      <c r="E30" s="11">
        <v>5</v>
      </c>
      <c r="F30" s="15">
        <v>1</v>
      </c>
      <c r="G30" s="11">
        <v>5</v>
      </c>
      <c r="H30" s="15">
        <v>0</v>
      </c>
      <c r="I30" s="11">
        <v>6</v>
      </c>
      <c r="J30" s="15">
        <v>1</v>
      </c>
      <c r="K30" s="11">
        <v>9</v>
      </c>
      <c r="L30" s="15">
        <v>3</v>
      </c>
      <c r="M30" s="11">
        <v>24</v>
      </c>
      <c r="N30" s="15">
        <v>15</v>
      </c>
      <c r="O30" s="11">
        <v>24</v>
      </c>
      <c r="P30" s="15">
        <v>0</v>
      </c>
      <c r="Q30" s="11">
        <v>28</v>
      </c>
      <c r="R30" s="15">
        <v>4</v>
      </c>
      <c r="S30" s="11">
        <v>29</v>
      </c>
      <c r="T30" s="15">
        <v>1</v>
      </c>
      <c r="U30" s="11">
        <v>31</v>
      </c>
      <c r="V30" s="15">
        <v>2</v>
      </c>
      <c r="W30" s="11">
        <v>32</v>
      </c>
      <c r="X30" s="52">
        <v>1</v>
      </c>
    </row>
    <row r="31" spans="2:24" x14ac:dyDescent="0.3">
      <c r="B31" s="12" t="s">
        <v>106</v>
      </c>
      <c r="C31" s="38">
        <v>4</v>
      </c>
      <c r="D31" s="15">
        <v>4</v>
      </c>
      <c r="E31" s="11">
        <v>4</v>
      </c>
      <c r="F31" s="15">
        <v>0</v>
      </c>
      <c r="G31" s="11">
        <v>5</v>
      </c>
      <c r="H31" s="15">
        <v>1</v>
      </c>
      <c r="I31" s="11">
        <v>7</v>
      </c>
      <c r="J31" s="15">
        <v>2</v>
      </c>
      <c r="K31" s="11">
        <v>7</v>
      </c>
      <c r="L31" s="15">
        <v>0</v>
      </c>
      <c r="M31" s="11">
        <v>7</v>
      </c>
      <c r="N31" s="15">
        <v>0</v>
      </c>
      <c r="O31" s="11">
        <v>7</v>
      </c>
      <c r="P31" s="15">
        <v>0</v>
      </c>
      <c r="Q31" s="11">
        <v>8</v>
      </c>
      <c r="R31" s="15">
        <v>1</v>
      </c>
      <c r="S31" s="11">
        <v>9</v>
      </c>
      <c r="T31" s="15">
        <v>1</v>
      </c>
      <c r="U31" s="11">
        <v>14</v>
      </c>
      <c r="V31" s="15">
        <v>5</v>
      </c>
      <c r="W31" s="11">
        <v>14</v>
      </c>
      <c r="X31" s="52">
        <v>0</v>
      </c>
    </row>
    <row r="32" spans="2:24" x14ac:dyDescent="0.3">
      <c r="B32" s="12" t="s">
        <v>35</v>
      </c>
      <c r="C32" s="38">
        <v>1</v>
      </c>
      <c r="D32" s="15">
        <v>1</v>
      </c>
      <c r="E32" s="11">
        <v>1</v>
      </c>
      <c r="F32" s="15">
        <v>0</v>
      </c>
      <c r="G32" s="11">
        <v>1</v>
      </c>
      <c r="H32" s="15">
        <v>0</v>
      </c>
      <c r="I32" s="11">
        <v>1</v>
      </c>
      <c r="J32" s="15">
        <v>0</v>
      </c>
      <c r="K32" s="11">
        <v>1</v>
      </c>
      <c r="L32" s="15">
        <v>0</v>
      </c>
      <c r="M32" s="11">
        <v>1</v>
      </c>
      <c r="N32" s="15">
        <v>0</v>
      </c>
      <c r="O32" s="11">
        <v>1</v>
      </c>
      <c r="P32" s="15">
        <v>0</v>
      </c>
      <c r="Q32" s="11">
        <v>1</v>
      </c>
      <c r="R32" s="15">
        <v>0</v>
      </c>
      <c r="S32" s="11">
        <v>2</v>
      </c>
      <c r="T32" s="15">
        <v>1</v>
      </c>
      <c r="U32" s="11">
        <v>2</v>
      </c>
      <c r="V32" s="15">
        <v>0</v>
      </c>
      <c r="W32" s="11">
        <v>2</v>
      </c>
      <c r="X32" s="52">
        <v>0</v>
      </c>
    </row>
    <row r="33" spans="2:24" x14ac:dyDescent="0.3">
      <c r="B33" s="12" t="s">
        <v>166</v>
      </c>
      <c r="C33" s="38">
        <v>7</v>
      </c>
      <c r="D33" s="15">
        <v>7</v>
      </c>
      <c r="E33" s="11">
        <v>7</v>
      </c>
      <c r="F33" s="15">
        <v>0</v>
      </c>
      <c r="G33" s="11">
        <v>9</v>
      </c>
      <c r="H33" s="15">
        <v>2</v>
      </c>
      <c r="I33" s="11">
        <v>10</v>
      </c>
      <c r="J33" s="15">
        <v>1</v>
      </c>
      <c r="K33" s="11">
        <v>11</v>
      </c>
      <c r="L33" s="15">
        <v>1</v>
      </c>
      <c r="M33" s="11">
        <v>18</v>
      </c>
      <c r="N33" s="15">
        <v>7</v>
      </c>
      <c r="O33" s="11">
        <v>21</v>
      </c>
      <c r="P33" s="15">
        <v>3</v>
      </c>
      <c r="Q33" s="11">
        <v>25</v>
      </c>
      <c r="R33" s="15">
        <v>4</v>
      </c>
      <c r="S33" s="11">
        <v>28</v>
      </c>
      <c r="T33" s="15">
        <v>3</v>
      </c>
      <c r="U33" s="11">
        <v>29</v>
      </c>
      <c r="V33" s="15">
        <v>1</v>
      </c>
      <c r="W33" s="11">
        <v>29</v>
      </c>
      <c r="X33" s="52">
        <v>0</v>
      </c>
    </row>
    <row r="34" spans="2:24" x14ac:dyDescent="0.3">
      <c r="B34" s="12" t="s">
        <v>253</v>
      </c>
      <c r="C34" s="38">
        <v>13</v>
      </c>
      <c r="D34" s="15">
        <v>13</v>
      </c>
      <c r="E34" s="11">
        <v>15</v>
      </c>
      <c r="F34" s="15">
        <v>2</v>
      </c>
      <c r="G34" s="11">
        <v>18</v>
      </c>
      <c r="H34" s="15">
        <v>3</v>
      </c>
      <c r="I34" s="11">
        <v>21</v>
      </c>
      <c r="J34" s="15">
        <v>3</v>
      </c>
      <c r="K34" s="11">
        <v>23</v>
      </c>
      <c r="L34" s="15">
        <v>2</v>
      </c>
      <c r="M34" s="11">
        <v>26</v>
      </c>
      <c r="N34" s="15">
        <v>3</v>
      </c>
      <c r="O34" s="11">
        <v>28</v>
      </c>
      <c r="P34" s="15">
        <v>2</v>
      </c>
      <c r="Q34" s="11">
        <v>29</v>
      </c>
      <c r="R34" s="15">
        <v>1</v>
      </c>
      <c r="S34" s="11">
        <v>31</v>
      </c>
      <c r="T34" s="15">
        <v>2</v>
      </c>
      <c r="U34" s="11">
        <v>32</v>
      </c>
      <c r="V34" s="15">
        <v>1</v>
      </c>
      <c r="W34" s="11">
        <v>32</v>
      </c>
      <c r="X34" s="52">
        <v>0</v>
      </c>
    </row>
    <row r="35" spans="2:24" x14ac:dyDescent="0.3">
      <c r="B35" s="12" t="s">
        <v>202</v>
      </c>
      <c r="C35" s="38">
        <v>1</v>
      </c>
      <c r="D35" s="15">
        <v>1</v>
      </c>
      <c r="E35" s="11">
        <v>1</v>
      </c>
      <c r="F35" s="15">
        <v>0</v>
      </c>
      <c r="G35" s="11">
        <v>1</v>
      </c>
      <c r="H35" s="15">
        <v>0</v>
      </c>
      <c r="I35" s="11">
        <v>1</v>
      </c>
      <c r="J35" s="15">
        <v>0</v>
      </c>
      <c r="K35" s="11">
        <v>3</v>
      </c>
      <c r="L35" s="15">
        <v>2</v>
      </c>
      <c r="M35" s="11">
        <v>5</v>
      </c>
      <c r="N35" s="15">
        <v>2</v>
      </c>
      <c r="O35" s="11">
        <v>5</v>
      </c>
      <c r="P35" s="15">
        <v>0</v>
      </c>
      <c r="Q35" s="11">
        <v>5</v>
      </c>
      <c r="R35" s="15">
        <v>0</v>
      </c>
      <c r="S35" s="11">
        <v>5</v>
      </c>
      <c r="T35" s="15">
        <v>0</v>
      </c>
      <c r="U35" s="11">
        <v>8</v>
      </c>
      <c r="V35" s="15">
        <v>3</v>
      </c>
      <c r="W35" s="11">
        <v>8</v>
      </c>
      <c r="X35" s="52">
        <v>0</v>
      </c>
    </row>
    <row r="36" spans="2:24" x14ac:dyDescent="0.3">
      <c r="B36" s="12" t="s">
        <v>252</v>
      </c>
      <c r="C36" s="38">
        <v>1</v>
      </c>
      <c r="D36" s="15">
        <v>1</v>
      </c>
      <c r="E36" s="11">
        <v>4</v>
      </c>
      <c r="F36" s="15">
        <v>3</v>
      </c>
      <c r="G36" s="11">
        <v>4</v>
      </c>
      <c r="H36" s="15">
        <v>0</v>
      </c>
      <c r="I36" s="11">
        <v>6</v>
      </c>
      <c r="J36" s="15">
        <v>2</v>
      </c>
      <c r="K36" s="11">
        <v>7</v>
      </c>
      <c r="L36" s="15">
        <v>1</v>
      </c>
      <c r="M36" s="11">
        <v>10</v>
      </c>
      <c r="N36" s="15">
        <v>3</v>
      </c>
      <c r="O36" s="11">
        <v>10</v>
      </c>
      <c r="P36" s="15">
        <v>0</v>
      </c>
      <c r="Q36" s="11">
        <v>11</v>
      </c>
      <c r="R36" s="15">
        <v>1</v>
      </c>
      <c r="S36" s="11">
        <v>13</v>
      </c>
      <c r="T36" s="15">
        <v>2</v>
      </c>
      <c r="U36" s="11">
        <v>14</v>
      </c>
      <c r="V36" s="15">
        <v>1</v>
      </c>
      <c r="W36" s="11">
        <v>14</v>
      </c>
      <c r="X36" s="52">
        <v>0</v>
      </c>
    </row>
    <row r="37" spans="2:24" ht="16.2" thickBot="1" x14ac:dyDescent="0.35">
      <c r="B37" s="12" t="s">
        <v>186</v>
      </c>
      <c r="C37" s="38">
        <v>5</v>
      </c>
      <c r="D37" s="15">
        <v>5</v>
      </c>
      <c r="E37" s="11">
        <v>5</v>
      </c>
      <c r="F37" s="15">
        <v>0</v>
      </c>
      <c r="G37" s="11">
        <v>7</v>
      </c>
      <c r="H37" s="15">
        <v>2</v>
      </c>
      <c r="I37" s="11">
        <v>8</v>
      </c>
      <c r="J37" s="15">
        <v>1</v>
      </c>
      <c r="K37" s="11">
        <v>9</v>
      </c>
      <c r="L37" s="15">
        <v>1</v>
      </c>
      <c r="M37" s="11">
        <v>9</v>
      </c>
      <c r="N37" s="15">
        <v>0</v>
      </c>
      <c r="O37" s="11">
        <v>10</v>
      </c>
      <c r="P37" s="15">
        <v>1</v>
      </c>
      <c r="Q37" s="11">
        <v>12</v>
      </c>
      <c r="R37" s="15">
        <v>2</v>
      </c>
      <c r="S37" s="11">
        <v>13</v>
      </c>
      <c r="T37" s="15">
        <v>1</v>
      </c>
      <c r="U37" s="11">
        <v>13</v>
      </c>
      <c r="V37" s="15">
        <v>0</v>
      </c>
      <c r="W37" s="11">
        <v>13</v>
      </c>
      <c r="X37" s="52">
        <v>0</v>
      </c>
    </row>
    <row r="38" spans="2:24" ht="16.2" thickBot="1" x14ac:dyDescent="0.35">
      <c r="B38" s="27" t="s">
        <v>358</v>
      </c>
      <c r="C38" s="39">
        <v>291</v>
      </c>
      <c r="D38" s="17">
        <v>291</v>
      </c>
      <c r="E38" s="18">
        <v>357</v>
      </c>
      <c r="F38" s="17">
        <v>66</v>
      </c>
      <c r="G38" s="18">
        <v>408</v>
      </c>
      <c r="H38" s="17">
        <v>51</v>
      </c>
      <c r="I38" s="18">
        <v>437</v>
      </c>
      <c r="J38" s="17">
        <v>29</v>
      </c>
      <c r="K38" s="18">
        <v>479</v>
      </c>
      <c r="L38" s="17">
        <v>42</v>
      </c>
      <c r="M38" s="18">
        <v>670</v>
      </c>
      <c r="N38" s="17">
        <v>191</v>
      </c>
      <c r="O38" s="18">
        <v>765</v>
      </c>
      <c r="P38" s="17">
        <v>95</v>
      </c>
      <c r="Q38" s="18">
        <v>858</v>
      </c>
      <c r="R38" s="17">
        <v>93</v>
      </c>
      <c r="S38" s="18">
        <v>943</v>
      </c>
      <c r="T38" s="17">
        <v>85</v>
      </c>
      <c r="U38" s="18">
        <v>1073</v>
      </c>
      <c r="V38" s="17">
        <v>130</v>
      </c>
      <c r="W38" s="18">
        <v>1168</v>
      </c>
      <c r="X38" s="53">
        <v>95</v>
      </c>
    </row>
    <row r="68" ht="16.2" thickBot="1" x14ac:dyDescent="0.35"/>
    <row r="69" ht="16.2" thickBot="1" x14ac:dyDescent="0.35"/>
    <row r="71" ht="16.2" thickBot="1" x14ac:dyDescent="0.35"/>
    <row r="72" ht="16.2" thickBot="1" x14ac:dyDescent="0.35"/>
    <row r="73" ht="16.2" thickBot="1" x14ac:dyDescent="0.35"/>
    <row r="74" ht="16.2" thickBot="1" x14ac:dyDescent="0.35"/>
    <row r="75" ht="16.2" thickBot="1" x14ac:dyDescent="0.35"/>
    <row r="76" ht="16.2" thickBot="1" x14ac:dyDescent="0.35"/>
    <row r="77" ht="16.2" thickBot="1" x14ac:dyDescent="0.35"/>
    <row r="78" ht="16.2" thickBot="1" x14ac:dyDescent="0.35"/>
    <row r="79" ht="16.2" thickBot="1" x14ac:dyDescent="0.35"/>
    <row r="80" ht="16.2" thickBot="1" x14ac:dyDescent="0.35"/>
    <row r="81" ht="16.2" thickBot="1" x14ac:dyDescent="0.35"/>
    <row r="82" ht="16.2" thickBot="1" x14ac:dyDescent="0.35"/>
    <row r="83" ht="16.2" thickBot="1" x14ac:dyDescent="0.35"/>
    <row r="84" ht="16.2" thickBot="1" x14ac:dyDescent="0.35"/>
    <row r="85" ht="16.2" thickBot="1" x14ac:dyDescent="0.35"/>
    <row r="86" ht="16.2" thickBot="1" x14ac:dyDescent="0.35"/>
    <row r="87" ht="16.2" thickBot="1" x14ac:dyDescent="0.35"/>
    <row r="88" ht="16.2" thickBot="1" x14ac:dyDescent="0.35"/>
    <row r="89" ht="16.2" thickBot="1" x14ac:dyDescent="0.35"/>
    <row r="90" ht="16.2" thickBot="1" x14ac:dyDescent="0.35"/>
    <row r="91" ht="16.2" thickBot="1" x14ac:dyDescent="0.35"/>
    <row r="92" ht="16.2" thickBot="1" x14ac:dyDescent="0.35"/>
    <row r="93" ht="16.2" thickBot="1" x14ac:dyDescent="0.35"/>
    <row r="94" ht="16.2" thickBot="1" x14ac:dyDescent="0.35"/>
    <row r="95" ht="16.2" thickBot="1" x14ac:dyDescent="0.35"/>
    <row r="96" ht="16.2" thickBot="1" x14ac:dyDescent="0.35"/>
    <row r="97" ht="16.2" thickBot="1" x14ac:dyDescent="0.35"/>
    <row r="98" ht="16.2" thickBot="1" x14ac:dyDescent="0.35"/>
    <row r="99" ht="16.2" thickBot="1" x14ac:dyDescent="0.35"/>
    <row r="100" ht="16.2" thickBot="1" x14ac:dyDescent="0.35"/>
    <row r="101" ht="16.2" thickBot="1" x14ac:dyDescent="0.35"/>
    <row r="102" ht="16.2" thickBot="1" x14ac:dyDescent="0.35"/>
    <row r="103" ht="16.2" thickBot="1" x14ac:dyDescent="0.35"/>
    <row r="104" ht="16.2" thickBot="1" x14ac:dyDescent="0.35"/>
    <row r="105" ht="16.2" thickBot="1" x14ac:dyDescent="0.35"/>
    <row r="106" ht="16.2" thickBot="1" x14ac:dyDescent="0.35"/>
    <row r="107" ht="16.2" thickBot="1" x14ac:dyDescent="0.35"/>
    <row r="108" ht="16.2" thickBot="1" x14ac:dyDescent="0.35"/>
    <row r="109" ht="16.2" thickBot="1" x14ac:dyDescent="0.35"/>
    <row r="110" ht="16.2" thickBot="1" x14ac:dyDescent="0.35"/>
    <row r="111" ht="16.2" thickBot="1" x14ac:dyDescent="0.35"/>
    <row r="112" ht="16.2" thickBot="1" x14ac:dyDescent="0.35"/>
    <row r="113" ht="16.2" thickBot="1" x14ac:dyDescent="0.35"/>
    <row r="114" ht="16.2" thickBot="1" x14ac:dyDescent="0.35"/>
    <row r="115" ht="16.2" thickBot="1" x14ac:dyDescent="0.35"/>
    <row r="116" ht="16.2" thickBot="1" x14ac:dyDescent="0.35"/>
    <row r="117" ht="16.2" thickBot="1" x14ac:dyDescent="0.35"/>
    <row r="118" ht="16.2" thickBot="1" x14ac:dyDescent="0.35"/>
    <row r="119" ht="16.2" thickBot="1" x14ac:dyDescent="0.35"/>
    <row r="120" ht="16.2" thickBot="1" x14ac:dyDescent="0.35"/>
    <row r="121" ht="16.2" thickBot="1" x14ac:dyDescent="0.35"/>
    <row r="122" ht="16.2" thickBot="1" x14ac:dyDescent="0.35"/>
    <row r="123" ht="16.2" thickBot="1" x14ac:dyDescent="0.35"/>
    <row r="124" ht="16.2" thickBot="1" x14ac:dyDescent="0.35"/>
    <row r="125" ht="16.2" thickBot="1" x14ac:dyDescent="0.35"/>
    <row r="126" ht="16.2" thickBot="1" x14ac:dyDescent="0.35"/>
    <row r="127" ht="16.2" thickBot="1" x14ac:dyDescent="0.35"/>
    <row r="128" ht="16.2" thickBot="1" x14ac:dyDescent="0.35"/>
    <row r="129" ht="16.2" thickBot="1" x14ac:dyDescent="0.35"/>
    <row r="131" ht="16.2" thickBot="1" x14ac:dyDescent="0.35"/>
    <row r="362" ht="16.2" thickBot="1" x14ac:dyDescent="0.35"/>
    <row r="363" ht="16.2" thickBot="1" x14ac:dyDescent="0.35"/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4E33-4E86-4C16-A1AD-AA19CAE32CE3}">
  <sheetPr>
    <tabColor theme="3" tint="0.39997558519241921"/>
  </sheetPr>
  <dimension ref="B1:X18"/>
  <sheetViews>
    <sheetView zoomScale="80" zoomScaleNormal="8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ColWidth="11.19921875" defaultRowHeight="15.6" x14ac:dyDescent="0.3"/>
  <cols>
    <col min="1" max="1" width="3.796875" customWidth="1"/>
    <col min="2" max="2" width="13.59765625" bestFit="1" customWidth="1"/>
    <col min="3" max="3" width="9.09765625" bestFit="1" customWidth="1"/>
    <col min="4" max="4" width="10.69921875" bestFit="1" customWidth="1"/>
    <col min="5" max="5" width="9.09765625" bestFit="1" customWidth="1"/>
    <col min="6" max="6" width="10" bestFit="1" customWidth="1"/>
    <col min="7" max="7" width="9.09765625" bestFit="1" customWidth="1"/>
    <col min="8" max="8" width="10" bestFit="1" customWidth="1"/>
    <col min="9" max="9" width="9.09765625" bestFit="1" customWidth="1"/>
    <col min="10" max="10" width="10" bestFit="1" customWidth="1"/>
    <col min="11" max="11" width="9.09765625" bestFit="1" customWidth="1"/>
    <col min="12" max="12" width="10" bestFit="1" customWidth="1"/>
    <col min="13" max="13" width="9.09765625" bestFit="1" customWidth="1"/>
    <col min="14" max="14" width="10" bestFit="1" customWidth="1"/>
    <col min="15" max="15" width="9.09765625" bestFit="1" customWidth="1"/>
    <col min="16" max="16" width="10" bestFit="1" customWidth="1"/>
    <col min="17" max="17" width="9.09765625" bestFit="1" customWidth="1"/>
    <col min="18" max="18" width="10" bestFit="1" customWidth="1"/>
    <col min="19" max="19" width="9.09765625" bestFit="1" customWidth="1"/>
    <col min="20" max="20" width="10" bestFit="1" customWidth="1"/>
  </cols>
  <sheetData>
    <row r="1" spans="2:24" ht="16.2" thickBot="1" x14ac:dyDescent="0.35"/>
    <row r="2" spans="2:24" ht="16.2" thickBot="1" x14ac:dyDescent="0.35">
      <c r="B2" s="20" t="s">
        <v>378</v>
      </c>
      <c r="C2" s="21" t="s">
        <v>376</v>
      </c>
    </row>
    <row r="3" spans="2:24" ht="16.2" thickBot="1" x14ac:dyDescent="0.35"/>
    <row r="4" spans="2:24" ht="16.2" thickBot="1" x14ac:dyDescent="0.35">
      <c r="B4" s="22"/>
      <c r="C4" s="25" t="s">
        <v>357</v>
      </c>
      <c r="D4" s="25" t="s">
        <v>384</v>
      </c>
      <c r="E4" s="26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1"/>
    </row>
    <row r="5" spans="2:24" ht="16.2" thickBot="1" x14ac:dyDescent="0.35">
      <c r="B5" s="24"/>
      <c r="C5" s="30">
        <v>43909</v>
      </c>
      <c r="D5" s="28"/>
      <c r="E5" s="29">
        <v>43910</v>
      </c>
      <c r="F5" s="28"/>
      <c r="G5" s="29">
        <v>43911</v>
      </c>
      <c r="H5" s="28"/>
      <c r="I5" s="29">
        <v>43912</v>
      </c>
      <c r="J5" s="28"/>
      <c r="K5" s="29">
        <v>43913</v>
      </c>
      <c r="L5" s="28"/>
      <c r="M5" s="29">
        <v>43914</v>
      </c>
      <c r="N5" s="28"/>
      <c r="O5" s="29">
        <v>43915</v>
      </c>
      <c r="P5" s="28"/>
      <c r="Q5" s="29">
        <v>43916</v>
      </c>
      <c r="R5" s="28"/>
      <c r="S5" s="29">
        <v>43917</v>
      </c>
      <c r="T5" s="28"/>
      <c r="U5" s="29">
        <v>43918</v>
      </c>
      <c r="V5" s="28"/>
      <c r="W5" s="29">
        <v>43919</v>
      </c>
      <c r="X5" s="21"/>
    </row>
    <row r="6" spans="2:24" ht="16.2" thickBot="1" x14ac:dyDescent="0.35">
      <c r="B6" s="25" t="s">
        <v>382</v>
      </c>
      <c r="C6" s="27" t="s">
        <v>392</v>
      </c>
      <c r="D6" s="10" t="s">
        <v>403</v>
      </c>
      <c r="E6" s="27" t="s">
        <v>392</v>
      </c>
      <c r="F6" s="10" t="s">
        <v>403</v>
      </c>
      <c r="G6" s="10" t="s">
        <v>392</v>
      </c>
      <c r="H6" s="10" t="s">
        <v>403</v>
      </c>
      <c r="I6" s="10" t="s">
        <v>392</v>
      </c>
      <c r="J6" s="10" t="s">
        <v>403</v>
      </c>
      <c r="K6" s="10" t="s">
        <v>392</v>
      </c>
      <c r="L6" s="10" t="s">
        <v>403</v>
      </c>
      <c r="M6" s="10" t="s">
        <v>392</v>
      </c>
      <c r="N6" s="10" t="s">
        <v>403</v>
      </c>
      <c r="O6" s="10" t="s">
        <v>392</v>
      </c>
      <c r="P6" s="10" t="s">
        <v>403</v>
      </c>
      <c r="Q6" s="10" t="s">
        <v>392</v>
      </c>
      <c r="R6" s="10" t="s">
        <v>403</v>
      </c>
      <c r="S6" s="10" t="s">
        <v>392</v>
      </c>
      <c r="T6" s="10" t="s">
        <v>403</v>
      </c>
      <c r="U6" s="10" t="s">
        <v>392</v>
      </c>
      <c r="V6" s="10" t="s">
        <v>403</v>
      </c>
      <c r="W6" s="10" t="s">
        <v>392</v>
      </c>
      <c r="X6" s="13" t="s">
        <v>403</v>
      </c>
    </row>
    <row r="7" spans="2:24" x14ac:dyDescent="0.3">
      <c r="B7" s="22" t="s">
        <v>365</v>
      </c>
      <c r="C7" s="37">
        <v>151</v>
      </c>
      <c r="D7" s="32">
        <v>151</v>
      </c>
      <c r="E7" s="31">
        <v>200</v>
      </c>
      <c r="F7" s="32">
        <v>49</v>
      </c>
      <c r="G7" s="31">
        <v>233</v>
      </c>
      <c r="H7" s="32">
        <v>33</v>
      </c>
      <c r="I7" s="31">
        <v>264</v>
      </c>
      <c r="J7" s="32">
        <v>31</v>
      </c>
      <c r="K7" s="31">
        <v>296</v>
      </c>
      <c r="L7" s="32">
        <v>32</v>
      </c>
      <c r="M7" s="31">
        <v>339</v>
      </c>
      <c r="N7" s="32">
        <v>43</v>
      </c>
      <c r="O7" s="31">
        <v>398</v>
      </c>
      <c r="P7" s="32">
        <v>59</v>
      </c>
      <c r="Q7" s="31">
        <v>462</v>
      </c>
      <c r="R7" s="32">
        <v>64</v>
      </c>
      <c r="S7" s="31">
        <v>549</v>
      </c>
      <c r="T7" s="32">
        <v>87</v>
      </c>
      <c r="U7" s="31">
        <v>670</v>
      </c>
      <c r="V7" s="32">
        <v>121</v>
      </c>
      <c r="W7" s="31">
        <v>753</v>
      </c>
      <c r="X7" s="54">
        <v>83</v>
      </c>
    </row>
    <row r="8" spans="2:24" x14ac:dyDescent="0.3">
      <c r="B8" s="23" t="s">
        <v>369</v>
      </c>
      <c r="C8" s="38">
        <v>113</v>
      </c>
      <c r="D8" s="15">
        <v>113</v>
      </c>
      <c r="E8" s="11">
        <v>165</v>
      </c>
      <c r="F8" s="15">
        <v>52</v>
      </c>
      <c r="G8" s="11">
        <v>218</v>
      </c>
      <c r="H8" s="15">
        <v>53</v>
      </c>
      <c r="I8" s="11">
        <v>257</v>
      </c>
      <c r="J8" s="15">
        <v>39</v>
      </c>
      <c r="K8" s="11">
        <v>285</v>
      </c>
      <c r="L8" s="15">
        <v>28</v>
      </c>
      <c r="M8" s="11">
        <v>354</v>
      </c>
      <c r="N8" s="15">
        <v>69</v>
      </c>
      <c r="O8" s="11">
        <v>419</v>
      </c>
      <c r="P8" s="15">
        <v>65</v>
      </c>
      <c r="Q8" s="11">
        <v>495</v>
      </c>
      <c r="R8" s="15">
        <v>76</v>
      </c>
      <c r="S8" s="11">
        <v>599</v>
      </c>
      <c r="T8" s="15">
        <v>104</v>
      </c>
      <c r="U8" s="11">
        <v>687</v>
      </c>
      <c r="V8" s="15">
        <v>88</v>
      </c>
      <c r="W8" s="11">
        <v>765</v>
      </c>
      <c r="X8" s="52">
        <v>78</v>
      </c>
    </row>
    <row r="9" spans="2:24" x14ac:dyDescent="0.3">
      <c r="B9" s="23" t="s">
        <v>367</v>
      </c>
      <c r="C9" s="38">
        <v>291</v>
      </c>
      <c r="D9" s="15">
        <v>291</v>
      </c>
      <c r="E9" s="11">
        <v>320</v>
      </c>
      <c r="F9" s="15">
        <v>29</v>
      </c>
      <c r="G9" s="11">
        <v>367</v>
      </c>
      <c r="H9" s="15">
        <v>47</v>
      </c>
      <c r="I9" s="11">
        <v>419</v>
      </c>
      <c r="J9" s="15">
        <v>52</v>
      </c>
      <c r="K9" s="11">
        <v>469</v>
      </c>
      <c r="L9" s="15">
        <v>50</v>
      </c>
      <c r="M9" s="11">
        <v>513</v>
      </c>
      <c r="N9" s="15">
        <v>44</v>
      </c>
      <c r="O9" s="11">
        <v>560</v>
      </c>
      <c r="P9" s="15">
        <v>47</v>
      </c>
      <c r="Q9" s="11">
        <v>611</v>
      </c>
      <c r="R9" s="15">
        <v>51</v>
      </c>
      <c r="S9" s="11">
        <v>690</v>
      </c>
      <c r="T9" s="15">
        <v>79</v>
      </c>
      <c r="U9" s="11">
        <v>756</v>
      </c>
      <c r="V9" s="15">
        <v>66</v>
      </c>
      <c r="W9" s="11">
        <v>813</v>
      </c>
      <c r="X9" s="52">
        <v>57</v>
      </c>
    </row>
    <row r="10" spans="2:24" x14ac:dyDescent="0.3">
      <c r="B10" s="23" t="s">
        <v>366</v>
      </c>
      <c r="C10" s="38">
        <v>74</v>
      </c>
      <c r="D10" s="15">
        <v>74</v>
      </c>
      <c r="E10" s="11">
        <v>90</v>
      </c>
      <c r="F10" s="15">
        <v>16</v>
      </c>
      <c r="G10" s="11">
        <v>104</v>
      </c>
      <c r="H10" s="15">
        <v>14</v>
      </c>
      <c r="I10" s="11">
        <v>117</v>
      </c>
      <c r="J10" s="15">
        <v>13</v>
      </c>
      <c r="K10" s="11">
        <v>146</v>
      </c>
      <c r="L10" s="15">
        <v>29</v>
      </c>
      <c r="M10" s="11">
        <v>167</v>
      </c>
      <c r="N10" s="15">
        <v>21</v>
      </c>
      <c r="O10" s="11">
        <v>193</v>
      </c>
      <c r="P10" s="15">
        <v>26</v>
      </c>
      <c r="Q10" s="11">
        <v>228</v>
      </c>
      <c r="R10" s="15">
        <v>35</v>
      </c>
      <c r="S10" s="11">
        <v>264</v>
      </c>
      <c r="T10" s="15">
        <v>36</v>
      </c>
      <c r="U10" s="11">
        <v>299</v>
      </c>
      <c r="V10" s="15">
        <v>35</v>
      </c>
      <c r="W10" s="11">
        <v>339</v>
      </c>
      <c r="X10" s="52">
        <v>40</v>
      </c>
    </row>
    <row r="11" spans="2:24" x14ac:dyDescent="0.3">
      <c r="B11" s="23" t="s">
        <v>296</v>
      </c>
      <c r="C11" s="38">
        <v>113</v>
      </c>
      <c r="D11" s="15">
        <v>113</v>
      </c>
      <c r="E11" s="11">
        <v>133</v>
      </c>
      <c r="F11" s="15">
        <v>20</v>
      </c>
      <c r="G11" s="11">
        <v>158</v>
      </c>
      <c r="H11" s="15">
        <v>25</v>
      </c>
      <c r="I11" s="11">
        <v>168</v>
      </c>
      <c r="J11" s="15">
        <v>10</v>
      </c>
      <c r="K11" s="11">
        <v>186</v>
      </c>
      <c r="L11" s="15">
        <v>18</v>
      </c>
      <c r="M11" s="11">
        <v>204</v>
      </c>
      <c r="N11" s="15">
        <v>18</v>
      </c>
      <c r="O11" s="11">
        <v>238</v>
      </c>
      <c r="P11" s="15">
        <v>34</v>
      </c>
      <c r="Q11" s="11">
        <v>269</v>
      </c>
      <c r="R11" s="15">
        <v>31</v>
      </c>
      <c r="S11" s="11">
        <v>302</v>
      </c>
      <c r="T11" s="15">
        <v>33</v>
      </c>
      <c r="U11" s="11">
        <v>328</v>
      </c>
      <c r="V11" s="15">
        <v>26</v>
      </c>
      <c r="W11" s="11">
        <v>358</v>
      </c>
      <c r="X11" s="52">
        <v>30</v>
      </c>
    </row>
    <row r="12" spans="2:24" x14ac:dyDescent="0.3">
      <c r="B12" s="23" t="s">
        <v>372</v>
      </c>
      <c r="C12" s="38">
        <v>63</v>
      </c>
      <c r="D12" s="15">
        <v>63</v>
      </c>
      <c r="E12" s="11">
        <v>80</v>
      </c>
      <c r="F12" s="15">
        <v>17</v>
      </c>
      <c r="G12" s="11">
        <v>90</v>
      </c>
      <c r="H12" s="15">
        <v>10</v>
      </c>
      <c r="I12" s="11">
        <v>92</v>
      </c>
      <c r="J12" s="15">
        <v>2</v>
      </c>
      <c r="K12" s="11">
        <v>95</v>
      </c>
      <c r="L12" s="15">
        <v>3</v>
      </c>
      <c r="M12" s="11">
        <v>134</v>
      </c>
      <c r="N12" s="15">
        <v>39</v>
      </c>
      <c r="O12" s="11">
        <v>159</v>
      </c>
      <c r="P12" s="15">
        <v>25</v>
      </c>
      <c r="Q12" s="11">
        <v>172</v>
      </c>
      <c r="R12" s="15">
        <v>13</v>
      </c>
      <c r="S12" s="11">
        <v>193</v>
      </c>
      <c r="T12" s="15">
        <v>21</v>
      </c>
      <c r="U12" s="11">
        <v>233</v>
      </c>
      <c r="V12" s="15">
        <v>40</v>
      </c>
      <c r="W12" s="11">
        <v>259</v>
      </c>
      <c r="X12" s="52">
        <v>26</v>
      </c>
    </row>
    <row r="13" spans="2:24" x14ac:dyDescent="0.3">
      <c r="B13" s="23" t="s">
        <v>364</v>
      </c>
      <c r="C13" s="38">
        <v>23</v>
      </c>
      <c r="D13" s="15">
        <v>23</v>
      </c>
      <c r="E13" s="11">
        <v>26</v>
      </c>
      <c r="F13" s="15">
        <v>3</v>
      </c>
      <c r="G13" s="11">
        <v>39</v>
      </c>
      <c r="H13" s="15">
        <v>13</v>
      </c>
      <c r="I13" s="11">
        <v>46</v>
      </c>
      <c r="J13" s="15">
        <v>7</v>
      </c>
      <c r="K13" s="11">
        <v>55</v>
      </c>
      <c r="L13" s="15">
        <v>9</v>
      </c>
      <c r="M13" s="11">
        <v>60</v>
      </c>
      <c r="N13" s="15">
        <v>5</v>
      </c>
      <c r="O13" s="11">
        <v>73</v>
      </c>
      <c r="P13" s="15">
        <v>13</v>
      </c>
      <c r="Q13" s="11">
        <v>90</v>
      </c>
      <c r="R13" s="15">
        <v>17</v>
      </c>
      <c r="S13" s="11">
        <v>108</v>
      </c>
      <c r="T13" s="15">
        <v>18</v>
      </c>
      <c r="U13" s="11">
        <v>117</v>
      </c>
      <c r="V13" s="15">
        <v>9</v>
      </c>
      <c r="W13" s="11">
        <v>134</v>
      </c>
      <c r="X13" s="52">
        <v>17</v>
      </c>
    </row>
    <row r="14" spans="2:24" x14ac:dyDescent="0.3">
      <c r="B14" s="23" t="s">
        <v>368</v>
      </c>
      <c r="C14" s="38">
        <v>5</v>
      </c>
      <c r="D14" s="15">
        <v>5</v>
      </c>
      <c r="E14" s="11">
        <v>5</v>
      </c>
      <c r="F14" s="15">
        <v>0</v>
      </c>
      <c r="G14" s="11">
        <v>11</v>
      </c>
      <c r="H14" s="15">
        <v>6</v>
      </c>
      <c r="I14" s="11">
        <v>14</v>
      </c>
      <c r="J14" s="15">
        <v>3</v>
      </c>
      <c r="K14" s="11">
        <v>18</v>
      </c>
      <c r="L14" s="15">
        <v>4</v>
      </c>
      <c r="M14" s="11">
        <v>21</v>
      </c>
      <c r="N14" s="15">
        <v>3</v>
      </c>
      <c r="O14" s="11">
        <v>28</v>
      </c>
      <c r="P14" s="15">
        <v>7</v>
      </c>
      <c r="Q14" s="11">
        <v>32</v>
      </c>
      <c r="R14" s="15">
        <v>4</v>
      </c>
      <c r="S14" s="11">
        <v>39</v>
      </c>
      <c r="T14" s="15">
        <v>7</v>
      </c>
      <c r="U14" s="11">
        <v>48</v>
      </c>
      <c r="V14" s="15">
        <v>9</v>
      </c>
      <c r="W14" s="11">
        <v>57</v>
      </c>
      <c r="X14" s="52">
        <v>9</v>
      </c>
    </row>
    <row r="15" spans="2:24" x14ac:dyDescent="0.3">
      <c r="B15" s="23" t="s">
        <v>371</v>
      </c>
      <c r="C15" s="38">
        <v>5</v>
      </c>
      <c r="D15" s="15">
        <v>5</v>
      </c>
      <c r="E15" s="11">
        <v>5</v>
      </c>
      <c r="F15" s="15">
        <v>0</v>
      </c>
      <c r="G15" s="11">
        <v>8</v>
      </c>
      <c r="H15" s="15">
        <v>3</v>
      </c>
      <c r="I15" s="11">
        <v>8</v>
      </c>
      <c r="J15" s="15">
        <v>0</v>
      </c>
      <c r="K15" s="11">
        <v>10</v>
      </c>
      <c r="L15" s="15">
        <v>2</v>
      </c>
      <c r="M15" s="11">
        <v>10</v>
      </c>
      <c r="N15" s="15">
        <v>0</v>
      </c>
      <c r="O15" s="11">
        <v>12</v>
      </c>
      <c r="P15" s="15">
        <v>2</v>
      </c>
      <c r="Q15" s="11">
        <v>15</v>
      </c>
      <c r="R15" s="15">
        <v>3</v>
      </c>
      <c r="S15" s="11">
        <v>19</v>
      </c>
      <c r="T15" s="15">
        <v>4</v>
      </c>
      <c r="U15" s="11">
        <v>20</v>
      </c>
      <c r="V15" s="15">
        <v>1</v>
      </c>
      <c r="W15" s="11">
        <v>23</v>
      </c>
      <c r="X15" s="52">
        <v>3</v>
      </c>
    </row>
    <row r="16" spans="2:24" x14ac:dyDescent="0.3">
      <c r="B16" s="23" t="s">
        <v>115</v>
      </c>
      <c r="C16" s="38">
        <v>23</v>
      </c>
      <c r="D16" s="15">
        <v>23</v>
      </c>
      <c r="E16" s="11">
        <v>28</v>
      </c>
      <c r="F16" s="15">
        <v>5</v>
      </c>
      <c r="G16" s="11">
        <v>39</v>
      </c>
      <c r="H16" s="15">
        <v>11</v>
      </c>
      <c r="I16" s="11">
        <v>46</v>
      </c>
      <c r="J16" s="15">
        <v>7</v>
      </c>
      <c r="K16" s="11">
        <v>53</v>
      </c>
      <c r="L16" s="15">
        <v>7</v>
      </c>
      <c r="M16" s="11">
        <v>53</v>
      </c>
      <c r="N16" s="15">
        <v>0</v>
      </c>
      <c r="O16" s="11">
        <v>58</v>
      </c>
      <c r="P16" s="15">
        <v>5</v>
      </c>
      <c r="Q16" s="11">
        <v>76</v>
      </c>
      <c r="R16" s="15">
        <v>18</v>
      </c>
      <c r="S16" s="11">
        <v>80</v>
      </c>
      <c r="T16" s="15">
        <v>4</v>
      </c>
      <c r="U16" s="11">
        <v>85</v>
      </c>
      <c r="V16" s="15">
        <v>5</v>
      </c>
      <c r="W16" s="11">
        <v>87</v>
      </c>
      <c r="X16" s="52">
        <v>2</v>
      </c>
    </row>
    <row r="17" spans="2:24" ht="16.2" thickBot="1" x14ac:dyDescent="0.35">
      <c r="B17" s="24" t="s">
        <v>370</v>
      </c>
      <c r="C17" s="38">
        <v>3</v>
      </c>
      <c r="D17" s="15">
        <v>3</v>
      </c>
      <c r="E17" s="11">
        <v>4</v>
      </c>
      <c r="F17" s="15">
        <v>1</v>
      </c>
      <c r="G17" s="11">
        <v>4</v>
      </c>
      <c r="H17" s="15">
        <v>0</v>
      </c>
      <c r="I17" s="11">
        <v>4</v>
      </c>
      <c r="J17" s="15">
        <v>0</v>
      </c>
      <c r="K17" s="11">
        <v>6</v>
      </c>
      <c r="L17" s="15">
        <v>2</v>
      </c>
      <c r="M17" s="11">
        <v>7</v>
      </c>
      <c r="N17" s="15">
        <v>1</v>
      </c>
      <c r="O17" s="11">
        <v>8</v>
      </c>
      <c r="P17" s="15">
        <v>1</v>
      </c>
      <c r="Q17" s="11">
        <v>8</v>
      </c>
      <c r="R17" s="15">
        <v>0</v>
      </c>
      <c r="S17" s="11">
        <v>10</v>
      </c>
      <c r="T17" s="15">
        <v>2</v>
      </c>
      <c r="U17" s="11">
        <v>12</v>
      </c>
      <c r="V17" s="15">
        <v>2</v>
      </c>
      <c r="W17" s="11">
        <v>14</v>
      </c>
      <c r="X17" s="52">
        <v>2</v>
      </c>
    </row>
    <row r="18" spans="2:24" ht="16.2" thickBot="1" x14ac:dyDescent="0.35">
      <c r="B18" s="27" t="s">
        <v>358</v>
      </c>
      <c r="C18" s="39">
        <v>864</v>
      </c>
      <c r="D18" s="17">
        <v>864</v>
      </c>
      <c r="E18" s="18">
        <v>1056</v>
      </c>
      <c r="F18" s="17">
        <v>192</v>
      </c>
      <c r="G18" s="18">
        <v>1271</v>
      </c>
      <c r="H18" s="17">
        <v>215</v>
      </c>
      <c r="I18" s="18">
        <v>1435</v>
      </c>
      <c r="J18" s="17">
        <v>164</v>
      </c>
      <c r="K18" s="18">
        <v>1619</v>
      </c>
      <c r="L18" s="17">
        <v>184</v>
      </c>
      <c r="M18" s="18">
        <v>1862</v>
      </c>
      <c r="N18" s="17">
        <v>243</v>
      </c>
      <c r="O18" s="18">
        <v>2146</v>
      </c>
      <c r="P18" s="17">
        <v>284</v>
      </c>
      <c r="Q18" s="18">
        <v>2458</v>
      </c>
      <c r="R18" s="17">
        <v>312</v>
      </c>
      <c r="S18" s="18">
        <v>2853</v>
      </c>
      <c r="T18" s="17">
        <v>395</v>
      </c>
      <c r="U18" s="18">
        <v>3255</v>
      </c>
      <c r="V18" s="17">
        <v>402</v>
      </c>
      <c r="W18" s="18">
        <v>3602</v>
      </c>
      <c r="X18" s="53">
        <v>347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C1B2-75BD-4612-A2CD-F27A948F7A59}">
  <sheetPr>
    <tabColor theme="3" tint="0.39997558519241921"/>
  </sheetPr>
  <dimension ref="B1:X362"/>
  <sheetViews>
    <sheetView zoomScale="70" zoomScaleNormal="70" workbookViewId="0">
      <pane xSplit="4" ySplit="6" topLeftCell="E7" activePane="bottomRight" state="frozen"/>
      <selection pane="topRight"/>
      <selection pane="bottomLeft"/>
      <selection pane="bottomRight" activeCell="E7" sqref="E7"/>
    </sheetView>
  </sheetViews>
  <sheetFormatPr defaultColWidth="11.19921875" defaultRowHeight="15.6" x14ac:dyDescent="0.3"/>
  <cols>
    <col min="1" max="1" width="3.796875" customWidth="1"/>
    <col min="2" max="2" width="29.59765625" bestFit="1" customWidth="1"/>
    <col min="3" max="3" width="15.59765625" bestFit="1" customWidth="1"/>
    <col min="4" max="4" width="12.19921875" bestFit="1" customWidth="1"/>
    <col min="5" max="5" width="10.19921875" bestFit="1" customWidth="1"/>
    <col min="6" max="6" width="12.19921875" bestFit="1" customWidth="1"/>
    <col min="7" max="7" width="10.19921875" bestFit="1" customWidth="1"/>
    <col min="8" max="8" width="12.19921875" bestFit="1" customWidth="1"/>
    <col min="9" max="9" width="10.19921875" bestFit="1" customWidth="1"/>
    <col min="10" max="10" width="12.19921875" bestFit="1" customWidth="1"/>
    <col min="11" max="11" width="10.19921875" bestFit="1" customWidth="1"/>
    <col min="12" max="12" width="12.19921875" bestFit="1" customWidth="1"/>
    <col min="13" max="13" width="10.19921875" bestFit="1" customWidth="1"/>
    <col min="14" max="14" width="12.19921875" bestFit="1" customWidth="1"/>
    <col min="15" max="15" width="10.19921875" bestFit="1" customWidth="1"/>
    <col min="16" max="16" width="12.19921875" bestFit="1" customWidth="1"/>
    <col min="17" max="17" width="10.19921875" bestFit="1" customWidth="1"/>
    <col min="18" max="18" width="12.19921875" bestFit="1" customWidth="1"/>
    <col min="19" max="19" width="10.19921875" bestFit="1" customWidth="1"/>
    <col min="20" max="20" width="12.19921875" bestFit="1" customWidth="1"/>
  </cols>
  <sheetData>
    <row r="1" spans="2:24" ht="16.2" thickBot="1" x14ac:dyDescent="0.35"/>
    <row r="2" spans="2:24" ht="16.2" thickBot="1" x14ac:dyDescent="0.35">
      <c r="B2" s="25" t="s">
        <v>382</v>
      </c>
      <c r="C2" s="27" t="s">
        <v>367</v>
      </c>
    </row>
    <row r="3" spans="2:24" ht="16.2" thickBot="1" x14ac:dyDescent="0.35"/>
    <row r="4" spans="2:24" ht="16.2" thickBot="1" x14ac:dyDescent="0.35">
      <c r="B4" s="22"/>
      <c r="C4" s="25" t="s">
        <v>357</v>
      </c>
      <c r="D4" s="25" t="s">
        <v>384</v>
      </c>
      <c r="E4" s="26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1"/>
    </row>
    <row r="5" spans="2:24" ht="16.2" thickBot="1" x14ac:dyDescent="0.35">
      <c r="B5" s="24"/>
      <c r="C5" s="30">
        <v>43909</v>
      </c>
      <c r="D5" s="28"/>
      <c r="E5" s="29">
        <v>43910</v>
      </c>
      <c r="F5" s="28"/>
      <c r="G5" s="29">
        <v>43911</v>
      </c>
      <c r="H5" s="28"/>
      <c r="I5" s="29">
        <v>43912</v>
      </c>
      <c r="J5" s="28"/>
      <c r="K5" s="29">
        <v>43913</v>
      </c>
      <c r="L5" s="28"/>
      <c r="M5" s="29">
        <v>43914</v>
      </c>
      <c r="N5" s="28"/>
      <c r="O5" s="29">
        <v>43915</v>
      </c>
      <c r="P5" s="28"/>
      <c r="Q5" s="29">
        <v>43916</v>
      </c>
      <c r="R5" s="28"/>
      <c r="S5" s="29">
        <v>43917</v>
      </c>
      <c r="T5" s="28"/>
      <c r="U5" s="29">
        <v>43918</v>
      </c>
      <c r="V5" s="28"/>
      <c r="W5" s="29">
        <v>43919</v>
      </c>
      <c r="X5" s="21"/>
    </row>
    <row r="6" spans="2:24" ht="16.2" thickBot="1" x14ac:dyDescent="0.35">
      <c r="B6" s="14" t="s">
        <v>381</v>
      </c>
      <c r="C6" s="10" t="s">
        <v>404</v>
      </c>
      <c r="D6" s="10" t="s">
        <v>405</v>
      </c>
      <c r="E6" s="10" t="s">
        <v>404</v>
      </c>
      <c r="F6" s="10" t="s">
        <v>405</v>
      </c>
      <c r="G6" s="10" t="s">
        <v>404</v>
      </c>
      <c r="H6" s="10" t="s">
        <v>405</v>
      </c>
      <c r="I6" s="10" t="s">
        <v>404</v>
      </c>
      <c r="J6" s="10" t="s">
        <v>405</v>
      </c>
      <c r="K6" s="10" t="s">
        <v>404</v>
      </c>
      <c r="L6" s="10" t="s">
        <v>405</v>
      </c>
      <c r="M6" s="10" t="s">
        <v>404</v>
      </c>
      <c r="N6" s="10" t="s">
        <v>405</v>
      </c>
      <c r="O6" s="10" t="s">
        <v>404</v>
      </c>
      <c r="P6" s="10" t="s">
        <v>405</v>
      </c>
      <c r="Q6" s="10" t="s">
        <v>404</v>
      </c>
      <c r="R6" s="10" t="s">
        <v>405</v>
      </c>
      <c r="S6" s="10" t="s">
        <v>404</v>
      </c>
      <c r="T6" s="10" t="s">
        <v>405</v>
      </c>
      <c r="U6" s="10" t="s">
        <v>404</v>
      </c>
      <c r="V6" s="10" t="s">
        <v>405</v>
      </c>
      <c r="W6" s="10" t="s">
        <v>404</v>
      </c>
      <c r="X6" s="13" t="s">
        <v>405</v>
      </c>
    </row>
    <row r="7" spans="2:24" x14ac:dyDescent="0.3">
      <c r="B7" s="12" t="s">
        <v>14</v>
      </c>
      <c r="C7" s="84">
        <v>59.1</v>
      </c>
      <c r="D7" s="83"/>
      <c r="E7" s="83">
        <v>59.1</v>
      </c>
      <c r="F7" s="83">
        <v>0</v>
      </c>
      <c r="G7" s="83">
        <v>69</v>
      </c>
      <c r="H7" s="83">
        <v>9.8999999999999986</v>
      </c>
      <c r="I7" s="83">
        <v>88.7</v>
      </c>
      <c r="J7" s="83">
        <v>19.700000000000003</v>
      </c>
      <c r="K7" s="83">
        <v>137.9</v>
      </c>
      <c r="L7" s="83">
        <v>49.2</v>
      </c>
      <c r="M7" s="83">
        <v>147.80000000000001</v>
      </c>
      <c r="N7" s="83">
        <v>9.9000000000000057</v>
      </c>
      <c r="O7" s="83">
        <v>157.69999999999999</v>
      </c>
      <c r="P7" s="83">
        <v>9.8999999999999773</v>
      </c>
      <c r="Q7" s="83">
        <v>187.2</v>
      </c>
      <c r="R7" s="83">
        <v>29.5</v>
      </c>
      <c r="S7" s="83">
        <v>186</v>
      </c>
      <c r="T7" s="83">
        <v>-1.1999999999999886</v>
      </c>
      <c r="U7" s="83">
        <v>205.6</v>
      </c>
      <c r="V7" s="83">
        <v>19.599999999999994</v>
      </c>
      <c r="W7" s="83">
        <v>235</v>
      </c>
      <c r="X7" s="89">
        <v>29.400000000000006</v>
      </c>
    </row>
    <row r="8" spans="2:24" x14ac:dyDescent="0.3">
      <c r="B8" s="12" t="s">
        <v>15</v>
      </c>
      <c r="C8" s="85">
        <v>34.299999999999997</v>
      </c>
      <c r="D8" s="81"/>
      <c r="E8" s="81">
        <v>34.299999999999997</v>
      </c>
      <c r="F8" s="81">
        <v>0</v>
      </c>
      <c r="G8" s="81">
        <v>39.700000000000003</v>
      </c>
      <c r="H8" s="81">
        <v>5.4000000000000057</v>
      </c>
      <c r="I8" s="81">
        <v>41.5</v>
      </c>
      <c r="J8" s="81">
        <v>1.7999999999999972</v>
      </c>
      <c r="K8" s="81">
        <v>45.1</v>
      </c>
      <c r="L8" s="81">
        <v>3.6000000000000014</v>
      </c>
      <c r="M8" s="81">
        <v>50.6</v>
      </c>
      <c r="N8" s="81">
        <v>5.5</v>
      </c>
      <c r="O8" s="81">
        <v>63.2</v>
      </c>
      <c r="P8" s="81">
        <v>12.600000000000001</v>
      </c>
      <c r="Q8" s="81">
        <v>63.2</v>
      </c>
      <c r="R8" s="81">
        <v>0</v>
      </c>
      <c r="S8" s="81">
        <v>69.7</v>
      </c>
      <c r="T8" s="81">
        <v>6.5</v>
      </c>
      <c r="U8" s="81">
        <v>73.2</v>
      </c>
      <c r="V8" s="81">
        <v>3.5</v>
      </c>
      <c r="W8" s="81">
        <v>73.2</v>
      </c>
      <c r="X8" s="87">
        <v>0</v>
      </c>
    </row>
    <row r="9" spans="2:24" x14ac:dyDescent="0.3">
      <c r="B9" s="12" t="s">
        <v>24</v>
      </c>
      <c r="C9" s="85">
        <v>12</v>
      </c>
      <c r="D9" s="81"/>
      <c r="E9" s="81">
        <v>12</v>
      </c>
      <c r="F9" s="81">
        <v>0</v>
      </c>
      <c r="G9" s="81">
        <v>29.9</v>
      </c>
      <c r="H9" s="81">
        <v>17.899999999999999</v>
      </c>
      <c r="I9" s="81">
        <v>29.9</v>
      </c>
      <c r="J9" s="81">
        <v>0</v>
      </c>
      <c r="K9" s="81">
        <v>29.9</v>
      </c>
      <c r="L9" s="81">
        <v>0</v>
      </c>
      <c r="M9" s="81">
        <v>35.9</v>
      </c>
      <c r="N9" s="81">
        <v>6</v>
      </c>
      <c r="O9" s="81">
        <v>35.9</v>
      </c>
      <c r="P9" s="81">
        <v>0</v>
      </c>
      <c r="Q9" s="81">
        <v>35.9</v>
      </c>
      <c r="R9" s="81">
        <v>0</v>
      </c>
      <c r="S9" s="81">
        <v>47.8</v>
      </c>
      <c r="T9" s="81">
        <v>11.899999999999999</v>
      </c>
      <c r="U9" s="81">
        <v>59.8</v>
      </c>
      <c r="V9" s="81">
        <v>12</v>
      </c>
      <c r="W9" s="81">
        <v>89.6</v>
      </c>
      <c r="X9" s="87">
        <v>29.799999999999997</v>
      </c>
    </row>
    <row r="10" spans="2:24" x14ac:dyDescent="0.3">
      <c r="B10" s="12" t="s">
        <v>25</v>
      </c>
      <c r="C10" s="85">
        <v>0</v>
      </c>
      <c r="D10" s="81"/>
      <c r="E10" s="81">
        <v>14.6</v>
      </c>
      <c r="F10" s="81">
        <v>14.6</v>
      </c>
      <c r="G10" s="81">
        <v>14.6</v>
      </c>
      <c r="H10" s="81">
        <v>0</v>
      </c>
      <c r="I10" s="81">
        <v>14.6</v>
      </c>
      <c r="J10" s="81">
        <v>0</v>
      </c>
      <c r="K10" s="81">
        <v>14.6</v>
      </c>
      <c r="L10" s="81">
        <v>0</v>
      </c>
      <c r="M10" s="81">
        <v>14.6</v>
      </c>
      <c r="N10" s="81">
        <v>0</v>
      </c>
      <c r="O10" s="81">
        <v>29.2</v>
      </c>
      <c r="P10" s="81">
        <v>14.6</v>
      </c>
      <c r="Q10" s="81">
        <v>29.2</v>
      </c>
      <c r="R10" s="81">
        <v>0</v>
      </c>
      <c r="S10" s="81">
        <v>29.2</v>
      </c>
      <c r="T10" s="81">
        <v>0</v>
      </c>
      <c r="U10" s="81">
        <v>29.2</v>
      </c>
      <c r="V10" s="81">
        <v>0</v>
      </c>
      <c r="W10" s="81">
        <v>43.7</v>
      </c>
      <c r="X10" s="87">
        <v>14.500000000000004</v>
      </c>
    </row>
    <row r="11" spans="2:24" x14ac:dyDescent="0.3">
      <c r="B11" s="12" t="s">
        <v>34</v>
      </c>
      <c r="C11" s="85">
        <v>5.4</v>
      </c>
      <c r="D11" s="81"/>
      <c r="E11" s="81">
        <v>5.4</v>
      </c>
      <c r="F11" s="81">
        <v>0</v>
      </c>
      <c r="G11" s="81">
        <v>5.4</v>
      </c>
      <c r="H11" s="81">
        <v>0</v>
      </c>
      <c r="I11" s="81">
        <v>5.4</v>
      </c>
      <c r="J11" s="81">
        <v>0</v>
      </c>
      <c r="K11" s="81">
        <v>16.2</v>
      </c>
      <c r="L11" s="81">
        <v>10.799999999999999</v>
      </c>
      <c r="M11" s="81">
        <v>27</v>
      </c>
      <c r="N11" s="81">
        <v>10.8</v>
      </c>
      <c r="O11" s="81">
        <v>54.1</v>
      </c>
      <c r="P11" s="81">
        <v>27.1</v>
      </c>
      <c r="Q11" s="81">
        <v>59.5</v>
      </c>
      <c r="R11" s="81">
        <v>5.3999999999999986</v>
      </c>
      <c r="S11" s="81">
        <v>69.7</v>
      </c>
      <c r="T11" s="81">
        <v>10.200000000000003</v>
      </c>
      <c r="U11" s="81">
        <v>75.099999999999994</v>
      </c>
      <c r="V11" s="81">
        <v>5.3999999999999915</v>
      </c>
      <c r="W11" s="81">
        <v>75.099999999999994</v>
      </c>
      <c r="X11" s="87">
        <v>0</v>
      </c>
    </row>
    <row r="12" spans="2:24" x14ac:dyDescent="0.3">
      <c r="B12" s="12" t="s">
        <v>37</v>
      </c>
      <c r="C12" s="85">
        <v>9</v>
      </c>
      <c r="D12" s="81"/>
      <c r="E12" s="81">
        <v>12</v>
      </c>
      <c r="F12" s="81">
        <v>3</v>
      </c>
      <c r="G12" s="81">
        <v>13.5</v>
      </c>
      <c r="H12" s="81">
        <v>1.5</v>
      </c>
      <c r="I12" s="81">
        <v>15</v>
      </c>
      <c r="J12" s="81">
        <v>1.5</v>
      </c>
      <c r="K12" s="81">
        <v>18</v>
      </c>
      <c r="L12" s="81">
        <v>3</v>
      </c>
      <c r="M12" s="81">
        <v>18</v>
      </c>
      <c r="N12" s="81">
        <v>0</v>
      </c>
      <c r="O12" s="81">
        <v>18</v>
      </c>
      <c r="P12" s="81">
        <v>0</v>
      </c>
      <c r="Q12" s="81">
        <v>19.5</v>
      </c>
      <c r="R12" s="81">
        <v>1.5</v>
      </c>
      <c r="S12" s="81">
        <v>22.2</v>
      </c>
      <c r="T12" s="81">
        <v>2.6999999999999993</v>
      </c>
      <c r="U12" s="81">
        <v>25.2</v>
      </c>
      <c r="V12" s="81">
        <v>3</v>
      </c>
      <c r="W12" s="81">
        <v>25.2</v>
      </c>
      <c r="X12" s="87">
        <v>0</v>
      </c>
    </row>
    <row r="13" spans="2:24" x14ac:dyDescent="0.3">
      <c r="B13" s="12" t="s">
        <v>39</v>
      </c>
      <c r="C13" s="85">
        <v>97.4</v>
      </c>
      <c r="D13" s="81"/>
      <c r="E13" s="81">
        <v>120.1</v>
      </c>
      <c r="F13" s="81">
        <v>22.699999999999989</v>
      </c>
      <c r="G13" s="81">
        <v>133.1</v>
      </c>
      <c r="H13" s="81">
        <v>13</v>
      </c>
      <c r="I13" s="81">
        <v>185</v>
      </c>
      <c r="J13" s="81">
        <v>51.900000000000006</v>
      </c>
      <c r="K13" s="81">
        <v>201.3</v>
      </c>
      <c r="L13" s="81">
        <v>16.300000000000011</v>
      </c>
      <c r="M13" s="81">
        <v>217.5</v>
      </c>
      <c r="N13" s="81">
        <v>16.199999999999989</v>
      </c>
      <c r="O13" s="81">
        <v>224</v>
      </c>
      <c r="P13" s="81">
        <v>6.5</v>
      </c>
      <c r="Q13" s="81">
        <v>269.39999999999998</v>
      </c>
      <c r="R13" s="81">
        <v>45.399999999999977</v>
      </c>
      <c r="S13" s="81">
        <v>278.39999999999998</v>
      </c>
      <c r="T13" s="81">
        <v>9</v>
      </c>
      <c r="U13" s="81">
        <v>304</v>
      </c>
      <c r="V13" s="81">
        <v>25.600000000000023</v>
      </c>
      <c r="W13" s="81">
        <v>332.8</v>
      </c>
      <c r="X13" s="87">
        <v>28.800000000000011</v>
      </c>
    </row>
    <row r="14" spans="2:24" x14ac:dyDescent="0.3">
      <c r="B14" s="12" t="s">
        <v>40</v>
      </c>
      <c r="C14" s="85">
        <v>20.100000000000001</v>
      </c>
      <c r="D14" s="81"/>
      <c r="E14" s="81">
        <v>26.8</v>
      </c>
      <c r="F14" s="81">
        <v>6.6999999999999993</v>
      </c>
      <c r="G14" s="81">
        <v>36.9</v>
      </c>
      <c r="H14" s="81">
        <v>10.099999999999998</v>
      </c>
      <c r="I14" s="81">
        <v>46.9</v>
      </c>
      <c r="J14" s="81">
        <v>10</v>
      </c>
      <c r="K14" s="81">
        <v>46.9</v>
      </c>
      <c r="L14" s="81">
        <v>0</v>
      </c>
      <c r="M14" s="81">
        <v>57</v>
      </c>
      <c r="N14" s="81">
        <v>10.100000000000001</v>
      </c>
      <c r="O14" s="81">
        <v>63.7</v>
      </c>
      <c r="P14" s="81">
        <v>6.7000000000000028</v>
      </c>
      <c r="Q14" s="81">
        <v>70.400000000000006</v>
      </c>
      <c r="R14" s="81">
        <v>6.7000000000000028</v>
      </c>
      <c r="S14" s="81">
        <v>76.7</v>
      </c>
      <c r="T14" s="81">
        <v>6.2999999999999972</v>
      </c>
      <c r="U14" s="81">
        <v>76.7</v>
      </c>
      <c r="V14" s="81">
        <v>0</v>
      </c>
      <c r="W14" s="81">
        <v>83.4</v>
      </c>
      <c r="X14" s="87">
        <v>6.7000000000000028</v>
      </c>
    </row>
    <row r="15" spans="2:24" x14ac:dyDescent="0.3">
      <c r="B15" s="12" t="s">
        <v>43</v>
      </c>
      <c r="C15" s="85">
        <v>14.9</v>
      </c>
      <c r="D15" s="81"/>
      <c r="E15" s="81">
        <v>29.7</v>
      </c>
      <c r="F15" s="81">
        <v>14.799999999999999</v>
      </c>
      <c r="G15" s="81">
        <v>34.700000000000003</v>
      </c>
      <c r="H15" s="81">
        <v>5.0000000000000036</v>
      </c>
      <c r="I15" s="81">
        <v>54.5</v>
      </c>
      <c r="J15" s="81">
        <v>19.799999999999997</v>
      </c>
      <c r="K15" s="81">
        <v>59.5</v>
      </c>
      <c r="L15" s="81">
        <v>5</v>
      </c>
      <c r="M15" s="81">
        <v>69.400000000000006</v>
      </c>
      <c r="N15" s="81">
        <v>9.9000000000000057</v>
      </c>
      <c r="O15" s="81">
        <v>74.3</v>
      </c>
      <c r="P15" s="81">
        <v>4.8999999999999915</v>
      </c>
      <c r="Q15" s="81">
        <v>74.3</v>
      </c>
      <c r="R15" s="81">
        <v>0</v>
      </c>
      <c r="S15" s="81">
        <v>73.5</v>
      </c>
      <c r="T15" s="81">
        <v>-0.79999999999999716</v>
      </c>
      <c r="U15" s="81">
        <v>88.3</v>
      </c>
      <c r="V15" s="81">
        <v>14.799999999999997</v>
      </c>
      <c r="W15" s="81">
        <v>88.3</v>
      </c>
      <c r="X15" s="87">
        <v>0</v>
      </c>
    </row>
    <row r="16" spans="2:24" x14ac:dyDescent="0.3">
      <c r="B16" s="12" t="s">
        <v>47</v>
      </c>
      <c r="C16" s="85">
        <v>188.9</v>
      </c>
      <c r="D16" s="81"/>
      <c r="E16" s="81">
        <v>236.1</v>
      </c>
      <c r="F16" s="81">
        <v>47.199999999999989</v>
      </c>
      <c r="G16" s="81">
        <v>302.2</v>
      </c>
      <c r="H16" s="81">
        <v>66.099999999999994</v>
      </c>
      <c r="I16" s="81">
        <v>349.5</v>
      </c>
      <c r="J16" s="81">
        <v>47.300000000000011</v>
      </c>
      <c r="K16" s="81">
        <v>377.8</v>
      </c>
      <c r="L16" s="81">
        <v>28.300000000000011</v>
      </c>
      <c r="M16" s="81">
        <v>396.7</v>
      </c>
      <c r="N16" s="81">
        <v>18.899999999999977</v>
      </c>
      <c r="O16" s="81">
        <v>396.7</v>
      </c>
      <c r="P16" s="81">
        <v>0</v>
      </c>
      <c r="Q16" s="81">
        <v>396.7</v>
      </c>
      <c r="R16" s="81">
        <v>0</v>
      </c>
      <c r="S16" s="81">
        <v>472.9</v>
      </c>
      <c r="T16" s="81">
        <v>76.199999999999989</v>
      </c>
      <c r="U16" s="81">
        <v>491.5</v>
      </c>
      <c r="V16" s="81">
        <v>18.600000000000023</v>
      </c>
      <c r="W16" s="81">
        <v>547.1</v>
      </c>
      <c r="X16" s="87">
        <v>55.600000000000023</v>
      </c>
    </row>
    <row r="17" spans="2:24" x14ac:dyDescent="0.3">
      <c r="B17" s="12" t="s">
        <v>51</v>
      </c>
      <c r="C17" s="85">
        <v>6.9</v>
      </c>
      <c r="D17" s="81"/>
      <c r="E17" s="81">
        <v>17.2</v>
      </c>
      <c r="F17" s="81">
        <v>10.299999999999999</v>
      </c>
      <c r="G17" s="81">
        <v>20.6</v>
      </c>
      <c r="H17" s="81">
        <v>3.4000000000000021</v>
      </c>
      <c r="I17" s="81">
        <v>24.1</v>
      </c>
      <c r="J17" s="81">
        <v>3.5</v>
      </c>
      <c r="K17" s="81">
        <v>24.1</v>
      </c>
      <c r="L17" s="81">
        <v>0</v>
      </c>
      <c r="M17" s="81">
        <v>31</v>
      </c>
      <c r="N17" s="81">
        <v>6.8999999999999986</v>
      </c>
      <c r="O17" s="81">
        <v>31</v>
      </c>
      <c r="P17" s="81">
        <v>0</v>
      </c>
      <c r="Q17" s="81">
        <v>34.4</v>
      </c>
      <c r="R17" s="81">
        <v>3.3999999999999986</v>
      </c>
      <c r="S17" s="81">
        <v>44.3</v>
      </c>
      <c r="T17" s="81">
        <v>9.8999999999999986</v>
      </c>
      <c r="U17" s="81">
        <v>57.9</v>
      </c>
      <c r="V17" s="81">
        <v>13.600000000000001</v>
      </c>
      <c r="W17" s="81">
        <v>64.7</v>
      </c>
      <c r="X17" s="87">
        <v>6.8000000000000043</v>
      </c>
    </row>
    <row r="18" spans="2:24" x14ac:dyDescent="0.3">
      <c r="B18" s="12" t="s">
        <v>52</v>
      </c>
      <c r="C18" s="85">
        <v>19.5</v>
      </c>
      <c r="D18" s="81"/>
      <c r="E18" s="81">
        <v>19.5</v>
      </c>
      <c r="F18" s="81">
        <v>0</v>
      </c>
      <c r="G18" s="81">
        <v>35.799999999999997</v>
      </c>
      <c r="H18" s="81">
        <v>16.299999999999997</v>
      </c>
      <c r="I18" s="81">
        <v>39</v>
      </c>
      <c r="J18" s="81">
        <v>3.2000000000000028</v>
      </c>
      <c r="K18" s="81">
        <v>39</v>
      </c>
      <c r="L18" s="81">
        <v>0</v>
      </c>
      <c r="M18" s="81">
        <v>48.8</v>
      </c>
      <c r="N18" s="81">
        <v>9.7999999999999972</v>
      </c>
      <c r="O18" s="81">
        <v>48.8</v>
      </c>
      <c r="P18" s="81">
        <v>0</v>
      </c>
      <c r="Q18" s="81">
        <v>61.8</v>
      </c>
      <c r="R18" s="81">
        <v>13</v>
      </c>
      <c r="S18" s="81">
        <v>71.400000000000006</v>
      </c>
      <c r="T18" s="81">
        <v>9.6000000000000085</v>
      </c>
      <c r="U18" s="81">
        <v>77.900000000000006</v>
      </c>
      <c r="V18" s="81">
        <v>6.5</v>
      </c>
      <c r="W18" s="81">
        <v>77.900000000000006</v>
      </c>
      <c r="X18" s="87">
        <v>0</v>
      </c>
    </row>
    <row r="19" spans="2:24" x14ac:dyDescent="0.3">
      <c r="B19" s="12" t="s">
        <v>53</v>
      </c>
      <c r="C19" s="85">
        <v>61.5</v>
      </c>
      <c r="D19" s="81"/>
      <c r="E19" s="81">
        <v>65.8</v>
      </c>
      <c r="F19" s="81">
        <v>4.2999999999999972</v>
      </c>
      <c r="G19" s="81">
        <v>72.3</v>
      </c>
      <c r="H19" s="81">
        <v>6.5</v>
      </c>
      <c r="I19" s="81">
        <v>76.099999999999994</v>
      </c>
      <c r="J19" s="81">
        <v>3.7999999999999972</v>
      </c>
      <c r="K19" s="81">
        <v>87.6</v>
      </c>
      <c r="L19" s="81">
        <v>11.5</v>
      </c>
      <c r="M19" s="81">
        <v>90.8</v>
      </c>
      <c r="N19" s="81">
        <v>3.2000000000000028</v>
      </c>
      <c r="O19" s="81">
        <v>98.4</v>
      </c>
      <c r="P19" s="81">
        <v>7.6000000000000085</v>
      </c>
      <c r="Q19" s="81">
        <v>109.3</v>
      </c>
      <c r="R19" s="81">
        <v>10.899999999999991</v>
      </c>
      <c r="S19" s="81">
        <v>116.7</v>
      </c>
      <c r="T19" s="81">
        <v>7.4000000000000057</v>
      </c>
      <c r="U19" s="81">
        <v>123.2</v>
      </c>
      <c r="V19" s="81">
        <v>6.5</v>
      </c>
      <c r="W19" s="81">
        <v>128.6</v>
      </c>
      <c r="X19" s="87">
        <v>5.3999999999999915</v>
      </c>
    </row>
    <row r="20" spans="2:24" x14ac:dyDescent="0.3">
      <c r="B20" s="12" t="s">
        <v>64</v>
      </c>
      <c r="C20" s="85">
        <v>29.4</v>
      </c>
      <c r="D20" s="81"/>
      <c r="E20" s="81">
        <v>39.1</v>
      </c>
      <c r="F20" s="81">
        <v>9.7000000000000028</v>
      </c>
      <c r="G20" s="81">
        <v>53.8</v>
      </c>
      <c r="H20" s="81">
        <v>14.699999999999996</v>
      </c>
      <c r="I20" s="81">
        <v>63.6</v>
      </c>
      <c r="J20" s="81">
        <v>9.8000000000000043</v>
      </c>
      <c r="K20" s="81">
        <v>93</v>
      </c>
      <c r="L20" s="81">
        <v>29.4</v>
      </c>
      <c r="M20" s="81">
        <v>112.5</v>
      </c>
      <c r="N20" s="81">
        <v>19.5</v>
      </c>
      <c r="O20" s="81">
        <v>122.3</v>
      </c>
      <c r="P20" s="81">
        <v>9.7999999999999972</v>
      </c>
      <c r="Q20" s="81">
        <v>151.69999999999999</v>
      </c>
      <c r="R20" s="81">
        <v>29.399999999999991</v>
      </c>
      <c r="S20" s="81">
        <v>198.4</v>
      </c>
      <c r="T20" s="81">
        <v>46.700000000000017</v>
      </c>
      <c r="U20" s="81">
        <v>198.4</v>
      </c>
      <c r="V20" s="81">
        <v>0</v>
      </c>
      <c r="W20" s="81">
        <v>259.89999999999998</v>
      </c>
      <c r="X20" s="87">
        <v>61.499999999999972</v>
      </c>
    </row>
    <row r="21" spans="2:24" x14ac:dyDescent="0.3">
      <c r="B21" s="12" t="s">
        <v>65</v>
      </c>
      <c r="C21" s="85">
        <v>16</v>
      </c>
      <c r="D21" s="81"/>
      <c r="E21" s="81">
        <v>16</v>
      </c>
      <c r="F21" s="81">
        <v>0</v>
      </c>
      <c r="G21" s="81">
        <v>16</v>
      </c>
      <c r="H21" s="81">
        <v>0</v>
      </c>
      <c r="I21" s="81">
        <v>16</v>
      </c>
      <c r="J21" s="81">
        <v>0</v>
      </c>
      <c r="K21" s="81">
        <v>20.100000000000001</v>
      </c>
      <c r="L21" s="81">
        <v>4.1000000000000014</v>
      </c>
      <c r="M21" s="81">
        <v>24.1</v>
      </c>
      <c r="N21" s="81">
        <v>4</v>
      </c>
      <c r="O21" s="81">
        <v>32.1</v>
      </c>
      <c r="P21" s="81">
        <v>8</v>
      </c>
      <c r="Q21" s="81">
        <v>32.1</v>
      </c>
      <c r="R21" s="81">
        <v>0</v>
      </c>
      <c r="S21" s="81">
        <v>31.8</v>
      </c>
      <c r="T21" s="81">
        <v>-0.30000000000000071</v>
      </c>
      <c r="U21" s="81">
        <v>39.799999999999997</v>
      </c>
      <c r="V21" s="81">
        <v>7.9999999999999964</v>
      </c>
      <c r="W21" s="81">
        <v>39.799999999999997</v>
      </c>
      <c r="X21" s="87">
        <v>0</v>
      </c>
    </row>
    <row r="22" spans="2:24" x14ac:dyDescent="0.3">
      <c r="B22" s="12" t="s">
        <v>76</v>
      </c>
      <c r="C22" s="85">
        <v>30.9</v>
      </c>
      <c r="D22" s="81"/>
      <c r="E22" s="81">
        <v>40.200000000000003</v>
      </c>
      <c r="F22" s="81">
        <v>9.3000000000000043</v>
      </c>
      <c r="G22" s="81">
        <v>58.7</v>
      </c>
      <c r="H22" s="81">
        <v>18.5</v>
      </c>
      <c r="I22" s="81">
        <v>68</v>
      </c>
      <c r="J22" s="81">
        <v>9.2999999999999972</v>
      </c>
      <c r="K22" s="81">
        <v>68</v>
      </c>
      <c r="L22" s="81">
        <v>0</v>
      </c>
      <c r="M22" s="81">
        <v>77.3</v>
      </c>
      <c r="N22" s="81">
        <v>9.2999999999999972</v>
      </c>
      <c r="O22" s="81">
        <v>92.7</v>
      </c>
      <c r="P22" s="81">
        <v>15.400000000000006</v>
      </c>
      <c r="Q22" s="81">
        <v>108.2</v>
      </c>
      <c r="R22" s="81">
        <v>15.5</v>
      </c>
      <c r="S22" s="81">
        <v>129.30000000000001</v>
      </c>
      <c r="T22" s="81">
        <v>21.100000000000009</v>
      </c>
      <c r="U22" s="81">
        <v>141.69999999999999</v>
      </c>
      <c r="V22" s="81">
        <v>12.399999999999977</v>
      </c>
      <c r="W22" s="81">
        <v>163.19999999999999</v>
      </c>
      <c r="X22" s="87">
        <v>21.5</v>
      </c>
    </row>
    <row r="23" spans="2:24" x14ac:dyDescent="0.3">
      <c r="B23" s="12" t="s">
        <v>82</v>
      </c>
      <c r="C23" s="85">
        <v>19.2</v>
      </c>
      <c r="D23" s="81"/>
      <c r="E23" s="81">
        <v>7.7</v>
      </c>
      <c r="F23" s="81">
        <v>-11.5</v>
      </c>
      <c r="G23" s="81">
        <v>7.7</v>
      </c>
      <c r="H23" s="81">
        <v>0</v>
      </c>
      <c r="I23" s="81">
        <v>7.7</v>
      </c>
      <c r="J23" s="81">
        <v>0</v>
      </c>
      <c r="K23" s="81">
        <v>7.7</v>
      </c>
      <c r="L23" s="81">
        <v>0</v>
      </c>
      <c r="M23" s="81">
        <v>15.4</v>
      </c>
      <c r="N23" s="81">
        <v>7.7</v>
      </c>
      <c r="O23" s="81">
        <v>23</v>
      </c>
      <c r="P23" s="81">
        <v>7.6</v>
      </c>
      <c r="Q23" s="81">
        <v>23</v>
      </c>
      <c r="R23" s="81">
        <v>0</v>
      </c>
      <c r="S23" s="81">
        <v>38.1</v>
      </c>
      <c r="T23" s="81">
        <v>15.100000000000001</v>
      </c>
      <c r="U23" s="81">
        <v>45.8</v>
      </c>
      <c r="V23" s="81">
        <v>7.6999999999999957</v>
      </c>
      <c r="W23" s="81">
        <v>68.599999999999994</v>
      </c>
      <c r="X23" s="87">
        <v>22.799999999999997</v>
      </c>
    </row>
    <row r="24" spans="2:24" x14ac:dyDescent="0.3">
      <c r="B24" s="12" t="s">
        <v>85</v>
      </c>
      <c r="C24" s="85">
        <v>47.9</v>
      </c>
      <c r="D24" s="81"/>
      <c r="E24" s="81">
        <v>47.9</v>
      </c>
      <c r="F24" s="81">
        <v>0</v>
      </c>
      <c r="G24" s="81">
        <v>51.6</v>
      </c>
      <c r="H24" s="81">
        <v>3.7000000000000028</v>
      </c>
      <c r="I24" s="81">
        <v>51.6</v>
      </c>
      <c r="J24" s="81">
        <v>0</v>
      </c>
      <c r="K24" s="81">
        <v>58.9</v>
      </c>
      <c r="L24" s="81">
        <v>7.2999999999999972</v>
      </c>
      <c r="M24" s="81">
        <v>62.6</v>
      </c>
      <c r="N24" s="81">
        <v>3.7000000000000028</v>
      </c>
      <c r="O24" s="81">
        <v>73.7</v>
      </c>
      <c r="P24" s="81">
        <v>11.100000000000001</v>
      </c>
      <c r="Q24" s="81">
        <v>77.3</v>
      </c>
      <c r="R24" s="81">
        <v>3.5999999999999943</v>
      </c>
      <c r="S24" s="81">
        <v>88</v>
      </c>
      <c r="T24" s="81">
        <v>10.700000000000003</v>
      </c>
      <c r="U24" s="81">
        <v>95.3</v>
      </c>
      <c r="V24" s="81">
        <v>7.2999999999999972</v>
      </c>
      <c r="W24" s="81">
        <v>110</v>
      </c>
      <c r="X24" s="87">
        <v>14.700000000000003</v>
      </c>
    </row>
    <row r="25" spans="2:24" x14ac:dyDescent="0.3">
      <c r="B25" s="12" t="s">
        <v>93</v>
      </c>
      <c r="C25" s="85">
        <v>20.9</v>
      </c>
      <c r="D25" s="81"/>
      <c r="E25" s="81">
        <v>31.4</v>
      </c>
      <c r="F25" s="81">
        <v>10.5</v>
      </c>
      <c r="G25" s="81">
        <v>36.6</v>
      </c>
      <c r="H25" s="81">
        <v>5.2000000000000028</v>
      </c>
      <c r="I25" s="81">
        <v>47.1</v>
      </c>
      <c r="J25" s="81">
        <v>10.5</v>
      </c>
      <c r="K25" s="81">
        <v>52.3</v>
      </c>
      <c r="L25" s="81">
        <v>5.1999999999999957</v>
      </c>
      <c r="M25" s="81">
        <v>68</v>
      </c>
      <c r="N25" s="81">
        <v>15.700000000000003</v>
      </c>
      <c r="O25" s="81">
        <v>68</v>
      </c>
      <c r="P25" s="81">
        <v>0</v>
      </c>
      <c r="Q25" s="81">
        <v>73.3</v>
      </c>
      <c r="R25" s="81">
        <v>5.2999999999999972</v>
      </c>
      <c r="S25" s="81">
        <v>77.7</v>
      </c>
      <c r="T25" s="81">
        <v>4.4000000000000057</v>
      </c>
      <c r="U25" s="81">
        <v>88</v>
      </c>
      <c r="V25" s="81">
        <v>10.299999999999997</v>
      </c>
      <c r="W25" s="81">
        <v>103.6</v>
      </c>
      <c r="X25" s="87">
        <v>15.599999999999994</v>
      </c>
    </row>
    <row r="26" spans="2:24" x14ac:dyDescent="0.3">
      <c r="B26" s="12" t="s">
        <v>95</v>
      </c>
      <c r="C26" s="85">
        <v>10.4</v>
      </c>
      <c r="D26" s="81"/>
      <c r="E26" s="81">
        <v>12.1</v>
      </c>
      <c r="F26" s="81">
        <v>1.6999999999999993</v>
      </c>
      <c r="G26" s="81">
        <v>15.1</v>
      </c>
      <c r="H26" s="81">
        <v>3</v>
      </c>
      <c r="I26" s="81">
        <v>19.899999999999999</v>
      </c>
      <c r="J26" s="81">
        <v>4.7999999999999989</v>
      </c>
      <c r="K26" s="81">
        <v>23.7</v>
      </c>
      <c r="L26" s="81">
        <v>3.8000000000000007</v>
      </c>
      <c r="M26" s="81">
        <v>29.4</v>
      </c>
      <c r="N26" s="81">
        <v>5.6999999999999993</v>
      </c>
      <c r="O26" s="81">
        <v>34.5</v>
      </c>
      <c r="P26" s="81">
        <v>5.1000000000000014</v>
      </c>
      <c r="Q26" s="81">
        <v>40.1</v>
      </c>
      <c r="R26" s="81">
        <v>5.6000000000000014</v>
      </c>
      <c r="S26" s="81">
        <v>48.2</v>
      </c>
      <c r="T26" s="81">
        <v>8.1000000000000014</v>
      </c>
      <c r="U26" s="81">
        <v>54.6</v>
      </c>
      <c r="V26" s="81">
        <v>6.3999999999999986</v>
      </c>
      <c r="W26" s="81">
        <v>59.3</v>
      </c>
      <c r="X26" s="87">
        <v>4.6999999999999957</v>
      </c>
    </row>
    <row r="27" spans="2:24" x14ac:dyDescent="0.3">
      <c r="B27" s="12" t="s">
        <v>102</v>
      </c>
      <c r="C27" s="85">
        <v>32</v>
      </c>
      <c r="D27" s="81"/>
      <c r="E27" s="81">
        <v>34.299999999999997</v>
      </c>
      <c r="F27" s="81">
        <v>2.2999999999999972</v>
      </c>
      <c r="G27" s="81">
        <v>41.1</v>
      </c>
      <c r="H27" s="81">
        <v>6.8000000000000043</v>
      </c>
      <c r="I27" s="81">
        <v>45.7</v>
      </c>
      <c r="J27" s="81">
        <v>4.6000000000000014</v>
      </c>
      <c r="K27" s="81">
        <v>54.8</v>
      </c>
      <c r="L27" s="81">
        <v>9.0999999999999943</v>
      </c>
      <c r="M27" s="81">
        <v>54.8</v>
      </c>
      <c r="N27" s="81">
        <v>0</v>
      </c>
      <c r="O27" s="81">
        <v>70.8</v>
      </c>
      <c r="P27" s="81">
        <v>16</v>
      </c>
      <c r="Q27" s="81">
        <v>84.5</v>
      </c>
      <c r="R27" s="81">
        <v>13.700000000000003</v>
      </c>
      <c r="S27" s="81">
        <v>91.2</v>
      </c>
      <c r="T27" s="81">
        <v>6.7000000000000028</v>
      </c>
      <c r="U27" s="81">
        <v>113.9</v>
      </c>
      <c r="V27" s="81">
        <v>22.700000000000003</v>
      </c>
      <c r="W27" s="81">
        <v>116.2</v>
      </c>
      <c r="X27" s="87">
        <v>2.2999999999999972</v>
      </c>
    </row>
    <row r="28" spans="2:24" x14ac:dyDescent="0.3">
      <c r="B28" s="12" t="s">
        <v>103</v>
      </c>
      <c r="C28" s="85">
        <v>32.5</v>
      </c>
      <c r="D28" s="81"/>
      <c r="E28" s="81">
        <v>32.5</v>
      </c>
      <c r="F28" s="81">
        <v>0</v>
      </c>
      <c r="G28" s="81">
        <v>32.5</v>
      </c>
      <c r="H28" s="81">
        <v>0</v>
      </c>
      <c r="I28" s="81">
        <v>37.200000000000003</v>
      </c>
      <c r="J28" s="81">
        <v>4.7000000000000028</v>
      </c>
      <c r="K28" s="81">
        <v>46.5</v>
      </c>
      <c r="L28" s="81">
        <v>9.2999999999999972</v>
      </c>
      <c r="M28" s="81">
        <v>46.5</v>
      </c>
      <c r="N28" s="81">
        <v>0</v>
      </c>
      <c r="O28" s="81">
        <v>51.1</v>
      </c>
      <c r="P28" s="81">
        <v>4.6000000000000014</v>
      </c>
      <c r="Q28" s="81">
        <v>51.1</v>
      </c>
      <c r="R28" s="81">
        <v>0</v>
      </c>
      <c r="S28" s="81">
        <v>51.1</v>
      </c>
      <c r="T28" s="81">
        <v>0</v>
      </c>
      <c r="U28" s="81">
        <v>55.7</v>
      </c>
      <c r="V28" s="81">
        <v>4.6000000000000014</v>
      </c>
      <c r="W28" s="81">
        <v>55.7</v>
      </c>
      <c r="X28" s="87">
        <v>0</v>
      </c>
    </row>
    <row r="29" spans="2:24" x14ac:dyDescent="0.3">
      <c r="B29" s="12" t="s">
        <v>104</v>
      </c>
      <c r="C29" s="85">
        <v>10.1</v>
      </c>
      <c r="D29" s="81"/>
      <c r="E29" s="81">
        <v>10.1</v>
      </c>
      <c r="F29" s="81">
        <v>0</v>
      </c>
      <c r="G29" s="81">
        <v>15.2</v>
      </c>
      <c r="H29" s="81">
        <v>5.0999999999999996</v>
      </c>
      <c r="I29" s="81">
        <v>15.2</v>
      </c>
      <c r="J29" s="81">
        <v>0</v>
      </c>
      <c r="K29" s="81">
        <v>20.2</v>
      </c>
      <c r="L29" s="81">
        <v>5</v>
      </c>
      <c r="M29" s="81">
        <v>22.7</v>
      </c>
      <c r="N29" s="81">
        <v>2.5</v>
      </c>
      <c r="O29" s="81">
        <v>37.9</v>
      </c>
      <c r="P29" s="81">
        <v>15.2</v>
      </c>
      <c r="Q29" s="81">
        <v>40.4</v>
      </c>
      <c r="R29" s="81">
        <v>2.5</v>
      </c>
      <c r="S29" s="81">
        <v>50.3</v>
      </c>
      <c r="T29" s="81">
        <v>9.8999999999999986</v>
      </c>
      <c r="U29" s="81">
        <v>55.4</v>
      </c>
      <c r="V29" s="81">
        <v>5.1000000000000014</v>
      </c>
      <c r="W29" s="81">
        <v>60.4</v>
      </c>
      <c r="X29" s="87">
        <v>5</v>
      </c>
    </row>
    <row r="30" spans="2:24" x14ac:dyDescent="0.3">
      <c r="B30" s="12" t="s">
        <v>105</v>
      </c>
      <c r="C30" s="85">
        <v>101.8</v>
      </c>
      <c r="D30" s="81"/>
      <c r="E30" s="81">
        <v>118.2</v>
      </c>
      <c r="F30" s="81">
        <v>16.400000000000006</v>
      </c>
      <c r="G30" s="81">
        <v>137.9</v>
      </c>
      <c r="H30" s="81">
        <v>19.700000000000003</v>
      </c>
      <c r="I30" s="81">
        <v>164.2</v>
      </c>
      <c r="J30" s="81">
        <v>26.299999999999983</v>
      </c>
      <c r="K30" s="81">
        <v>183.9</v>
      </c>
      <c r="L30" s="81">
        <v>19.700000000000017</v>
      </c>
      <c r="M30" s="81">
        <v>210.2</v>
      </c>
      <c r="N30" s="81">
        <v>26.299999999999983</v>
      </c>
      <c r="O30" s="81">
        <v>223.3</v>
      </c>
      <c r="P30" s="81">
        <v>13.100000000000023</v>
      </c>
      <c r="Q30" s="81">
        <v>233.2</v>
      </c>
      <c r="R30" s="81">
        <v>9.8999999999999773</v>
      </c>
      <c r="S30" s="81">
        <v>247.4</v>
      </c>
      <c r="T30" s="81">
        <v>14.200000000000017</v>
      </c>
      <c r="U30" s="81">
        <v>266.89999999999998</v>
      </c>
      <c r="V30" s="81">
        <v>19.499999999999972</v>
      </c>
      <c r="W30" s="81">
        <v>292.89999999999998</v>
      </c>
      <c r="X30" s="87">
        <v>26</v>
      </c>
    </row>
    <row r="31" spans="2:24" x14ac:dyDescent="0.3">
      <c r="B31" s="12" t="s">
        <v>107</v>
      </c>
      <c r="C31" s="85">
        <v>18.899999999999999</v>
      </c>
      <c r="D31" s="81"/>
      <c r="E31" s="81">
        <v>26.5</v>
      </c>
      <c r="F31" s="81">
        <v>7.6000000000000014</v>
      </c>
      <c r="G31" s="81">
        <v>26.5</v>
      </c>
      <c r="H31" s="81">
        <v>0</v>
      </c>
      <c r="I31" s="81">
        <v>45.4</v>
      </c>
      <c r="J31" s="81">
        <v>18.899999999999999</v>
      </c>
      <c r="K31" s="81">
        <v>49.2</v>
      </c>
      <c r="L31" s="81">
        <v>3.8000000000000043</v>
      </c>
      <c r="M31" s="81">
        <v>60.5</v>
      </c>
      <c r="N31" s="81">
        <v>11.299999999999997</v>
      </c>
      <c r="O31" s="81">
        <v>68.099999999999994</v>
      </c>
      <c r="P31" s="81">
        <v>7.5999999999999943</v>
      </c>
      <c r="Q31" s="81">
        <v>71.900000000000006</v>
      </c>
      <c r="R31" s="81">
        <v>3.8000000000000114</v>
      </c>
      <c r="S31" s="81">
        <v>83.2</v>
      </c>
      <c r="T31" s="81">
        <v>11.299999999999997</v>
      </c>
      <c r="U31" s="81">
        <v>94.6</v>
      </c>
      <c r="V31" s="81">
        <v>11.399999999999991</v>
      </c>
      <c r="W31" s="81">
        <v>102.1</v>
      </c>
      <c r="X31" s="87">
        <v>7.5</v>
      </c>
    </row>
    <row r="32" spans="2:24" x14ac:dyDescent="0.3">
      <c r="B32" s="12" t="s">
        <v>110</v>
      </c>
      <c r="C32" s="85">
        <v>46.2</v>
      </c>
      <c r="D32" s="81"/>
      <c r="E32" s="81">
        <v>46.2</v>
      </c>
      <c r="F32" s="81">
        <v>0</v>
      </c>
      <c r="G32" s="81">
        <v>50.4</v>
      </c>
      <c r="H32" s="81">
        <v>4.1999999999999957</v>
      </c>
      <c r="I32" s="81">
        <v>54.6</v>
      </c>
      <c r="J32" s="81">
        <v>4.2000000000000028</v>
      </c>
      <c r="K32" s="81">
        <v>54.6</v>
      </c>
      <c r="L32" s="81">
        <v>0</v>
      </c>
      <c r="M32" s="81">
        <v>67.2</v>
      </c>
      <c r="N32" s="81">
        <v>12.600000000000001</v>
      </c>
      <c r="O32" s="81">
        <v>75.7</v>
      </c>
      <c r="P32" s="81">
        <v>8.5</v>
      </c>
      <c r="Q32" s="81">
        <v>88.3</v>
      </c>
      <c r="R32" s="81">
        <v>12.599999999999994</v>
      </c>
      <c r="S32" s="81">
        <v>100.4</v>
      </c>
      <c r="T32" s="81">
        <v>12.100000000000009</v>
      </c>
      <c r="U32" s="81">
        <v>108.8</v>
      </c>
      <c r="V32" s="81">
        <v>8.3999999999999915</v>
      </c>
      <c r="W32" s="81">
        <v>142.19999999999999</v>
      </c>
      <c r="X32" s="87">
        <v>33.399999999999991</v>
      </c>
    </row>
    <row r="33" spans="2:24" x14ac:dyDescent="0.3">
      <c r="B33" s="12" t="s">
        <v>114</v>
      </c>
      <c r="C33" s="85">
        <v>16</v>
      </c>
      <c r="D33" s="81"/>
      <c r="E33" s="81">
        <v>32</v>
      </c>
      <c r="F33" s="81">
        <v>16</v>
      </c>
      <c r="G33" s="81">
        <v>48.1</v>
      </c>
      <c r="H33" s="81">
        <v>16.100000000000001</v>
      </c>
      <c r="I33" s="81">
        <v>80.099999999999994</v>
      </c>
      <c r="J33" s="81">
        <v>31.999999999999993</v>
      </c>
      <c r="K33" s="81">
        <v>88.1</v>
      </c>
      <c r="L33" s="81">
        <v>8</v>
      </c>
      <c r="M33" s="81">
        <v>88.1</v>
      </c>
      <c r="N33" s="81">
        <v>0</v>
      </c>
      <c r="O33" s="81">
        <v>88.1</v>
      </c>
      <c r="P33" s="81">
        <v>0</v>
      </c>
      <c r="Q33" s="81">
        <v>112.2</v>
      </c>
      <c r="R33" s="81">
        <v>24.100000000000009</v>
      </c>
      <c r="S33" s="81">
        <v>128.6</v>
      </c>
      <c r="T33" s="81">
        <v>16.399999999999991</v>
      </c>
      <c r="U33" s="81">
        <v>152.80000000000001</v>
      </c>
      <c r="V33" s="81">
        <v>24.200000000000017</v>
      </c>
      <c r="W33" s="81">
        <v>176.9</v>
      </c>
      <c r="X33" s="87">
        <v>24.099999999999994</v>
      </c>
    </row>
    <row r="34" spans="2:24" x14ac:dyDescent="0.3">
      <c r="B34" s="12" t="s">
        <v>118</v>
      </c>
      <c r="C34" s="85">
        <v>63.4</v>
      </c>
      <c r="D34" s="81"/>
      <c r="E34" s="81">
        <v>63.4</v>
      </c>
      <c r="F34" s="81">
        <v>0</v>
      </c>
      <c r="G34" s="81">
        <v>70.400000000000006</v>
      </c>
      <c r="H34" s="81">
        <v>7.0000000000000071</v>
      </c>
      <c r="I34" s="81">
        <v>84.5</v>
      </c>
      <c r="J34" s="81">
        <v>14.099999999999994</v>
      </c>
      <c r="K34" s="81">
        <v>84.5</v>
      </c>
      <c r="L34" s="81">
        <v>0</v>
      </c>
      <c r="M34" s="81">
        <v>84.5</v>
      </c>
      <c r="N34" s="81">
        <v>0</v>
      </c>
      <c r="O34" s="81">
        <v>84.5</v>
      </c>
      <c r="P34" s="81">
        <v>0</v>
      </c>
      <c r="Q34" s="81">
        <v>98.6</v>
      </c>
      <c r="R34" s="81">
        <v>14.099999999999994</v>
      </c>
      <c r="S34" s="81">
        <v>125.3</v>
      </c>
      <c r="T34" s="81">
        <v>26.700000000000003</v>
      </c>
      <c r="U34" s="81">
        <v>146.1</v>
      </c>
      <c r="V34" s="81">
        <v>20.799999999999997</v>
      </c>
      <c r="W34" s="81">
        <v>153.1</v>
      </c>
      <c r="X34" s="87">
        <v>7</v>
      </c>
    </row>
    <row r="35" spans="2:24" x14ac:dyDescent="0.3">
      <c r="B35" s="12" t="s">
        <v>121</v>
      </c>
      <c r="C35" s="85">
        <v>6.6</v>
      </c>
      <c r="D35" s="81"/>
      <c r="E35" s="81">
        <v>6.6</v>
      </c>
      <c r="F35" s="81">
        <v>0</v>
      </c>
      <c r="G35" s="81">
        <v>16.600000000000001</v>
      </c>
      <c r="H35" s="81">
        <v>10.000000000000002</v>
      </c>
      <c r="I35" s="81">
        <v>23.2</v>
      </c>
      <c r="J35" s="81">
        <v>6.5999999999999979</v>
      </c>
      <c r="K35" s="81">
        <v>23.2</v>
      </c>
      <c r="L35" s="81">
        <v>0</v>
      </c>
      <c r="M35" s="81">
        <v>26.5</v>
      </c>
      <c r="N35" s="81">
        <v>3.3000000000000007</v>
      </c>
      <c r="O35" s="81">
        <v>26.5</v>
      </c>
      <c r="P35" s="81">
        <v>0</v>
      </c>
      <c r="Q35" s="81">
        <v>26.5</v>
      </c>
      <c r="R35" s="81">
        <v>0</v>
      </c>
      <c r="S35" s="81">
        <v>33</v>
      </c>
      <c r="T35" s="81">
        <v>6.5</v>
      </c>
      <c r="U35" s="81">
        <v>39.6</v>
      </c>
      <c r="V35" s="81">
        <v>6.6000000000000014</v>
      </c>
      <c r="W35" s="81">
        <v>42.9</v>
      </c>
      <c r="X35" s="87">
        <v>3.2999999999999972</v>
      </c>
    </row>
    <row r="36" spans="2:24" x14ac:dyDescent="0.3">
      <c r="B36" s="12" t="s">
        <v>133</v>
      </c>
      <c r="C36" s="85">
        <v>25.1</v>
      </c>
      <c r="D36" s="81"/>
      <c r="E36" s="81">
        <v>25.1</v>
      </c>
      <c r="F36" s="81">
        <v>0</v>
      </c>
      <c r="G36" s="81">
        <v>25.1</v>
      </c>
      <c r="H36" s="81">
        <v>0</v>
      </c>
      <c r="I36" s="81">
        <v>43.8</v>
      </c>
      <c r="J36" s="81">
        <v>18.699999999999996</v>
      </c>
      <c r="K36" s="81">
        <v>43.8</v>
      </c>
      <c r="L36" s="81">
        <v>0</v>
      </c>
      <c r="M36" s="81">
        <v>43.8</v>
      </c>
      <c r="N36" s="81">
        <v>0</v>
      </c>
      <c r="O36" s="81">
        <v>62.6</v>
      </c>
      <c r="P36" s="81">
        <v>18.800000000000004</v>
      </c>
      <c r="Q36" s="81">
        <v>62.6</v>
      </c>
      <c r="R36" s="81">
        <v>0</v>
      </c>
      <c r="S36" s="81">
        <v>74.3</v>
      </c>
      <c r="T36" s="81">
        <v>11.699999999999996</v>
      </c>
      <c r="U36" s="81">
        <v>74.3</v>
      </c>
      <c r="V36" s="81">
        <v>0</v>
      </c>
      <c r="W36" s="81">
        <v>99.1</v>
      </c>
      <c r="X36" s="87">
        <v>24.799999999999997</v>
      </c>
    </row>
    <row r="37" spans="2:24" x14ac:dyDescent="0.3">
      <c r="B37" s="12" t="s">
        <v>137</v>
      </c>
      <c r="C37" s="85">
        <v>24</v>
      </c>
      <c r="D37" s="81"/>
      <c r="E37" s="81">
        <v>28.4</v>
      </c>
      <c r="F37" s="81">
        <v>4.3999999999999986</v>
      </c>
      <c r="G37" s="81">
        <v>35</v>
      </c>
      <c r="H37" s="81">
        <v>6.6000000000000014</v>
      </c>
      <c r="I37" s="81">
        <v>41.5</v>
      </c>
      <c r="J37" s="81">
        <v>6.5</v>
      </c>
      <c r="K37" s="81">
        <v>53.5</v>
      </c>
      <c r="L37" s="81">
        <v>12</v>
      </c>
      <c r="M37" s="81">
        <v>60.1</v>
      </c>
      <c r="N37" s="81">
        <v>6.6000000000000014</v>
      </c>
      <c r="O37" s="81">
        <v>68.8</v>
      </c>
      <c r="P37" s="81">
        <v>8.6999999999999957</v>
      </c>
      <c r="Q37" s="81">
        <v>72.099999999999994</v>
      </c>
      <c r="R37" s="81">
        <v>3.2999999999999972</v>
      </c>
      <c r="S37" s="81">
        <v>81.099999999999994</v>
      </c>
      <c r="T37" s="81">
        <v>9</v>
      </c>
      <c r="U37" s="81">
        <v>98.5</v>
      </c>
      <c r="V37" s="81">
        <v>17.400000000000006</v>
      </c>
      <c r="W37" s="81">
        <v>108.2</v>
      </c>
      <c r="X37" s="87">
        <v>9.7000000000000028</v>
      </c>
    </row>
    <row r="38" spans="2:24" x14ac:dyDescent="0.3">
      <c r="B38" s="12" t="s">
        <v>142</v>
      </c>
      <c r="C38" s="85">
        <v>13.6</v>
      </c>
      <c r="D38" s="81"/>
      <c r="E38" s="81">
        <v>15.9</v>
      </c>
      <c r="F38" s="81">
        <v>2.3000000000000007</v>
      </c>
      <c r="G38" s="81">
        <v>24.9</v>
      </c>
      <c r="H38" s="81">
        <v>8.9999999999999982</v>
      </c>
      <c r="I38" s="81">
        <v>34</v>
      </c>
      <c r="J38" s="81">
        <v>9.1000000000000014</v>
      </c>
      <c r="K38" s="81">
        <v>36.299999999999997</v>
      </c>
      <c r="L38" s="81">
        <v>2.2999999999999972</v>
      </c>
      <c r="M38" s="81">
        <v>43</v>
      </c>
      <c r="N38" s="81">
        <v>6.7000000000000028</v>
      </c>
      <c r="O38" s="81">
        <v>45.3</v>
      </c>
      <c r="P38" s="81">
        <v>2.2999999999999972</v>
      </c>
      <c r="Q38" s="81">
        <v>56.6</v>
      </c>
      <c r="R38" s="81">
        <v>11.300000000000004</v>
      </c>
      <c r="S38" s="81">
        <v>82.8</v>
      </c>
      <c r="T38" s="81">
        <v>26.199999999999996</v>
      </c>
      <c r="U38" s="81">
        <v>87.3</v>
      </c>
      <c r="V38" s="81">
        <v>4.5</v>
      </c>
      <c r="W38" s="81">
        <v>98.4</v>
      </c>
      <c r="X38" s="87">
        <v>11.100000000000009</v>
      </c>
    </row>
    <row r="39" spans="2:24" x14ac:dyDescent="0.3">
      <c r="B39" s="12" t="s">
        <v>144</v>
      </c>
      <c r="C39" s="85">
        <v>26.1</v>
      </c>
      <c r="D39" s="81"/>
      <c r="E39" s="81">
        <v>26.1</v>
      </c>
      <c r="F39" s="81">
        <v>0</v>
      </c>
      <c r="G39" s="81">
        <v>32.6</v>
      </c>
      <c r="H39" s="81">
        <v>6.5</v>
      </c>
      <c r="I39" s="81">
        <v>39.1</v>
      </c>
      <c r="J39" s="81">
        <v>6.5</v>
      </c>
      <c r="K39" s="81">
        <v>45.7</v>
      </c>
      <c r="L39" s="81">
        <v>6.6000000000000014</v>
      </c>
      <c r="M39" s="81">
        <v>52.2</v>
      </c>
      <c r="N39" s="81">
        <v>6.5</v>
      </c>
      <c r="O39" s="81">
        <v>65.2</v>
      </c>
      <c r="P39" s="81">
        <v>13</v>
      </c>
      <c r="Q39" s="81">
        <v>65.2</v>
      </c>
      <c r="R39" s="81">
        <v>0</v>
      </c>
      <c r="S39" s="81">
        <v>64.5</v>
      </c>
      <c r="T39" s="81">
        <v>-0.70000000000000284</v>
      </c>
      <c r="U39" s="81">
        <v>77.3</v>
      </c>
      <c r="V39" s="81">
        <v>12.799999999999997</v>
      </c>
      <c r="W39" s="81">
        <v>83.8</v>
      </c>
      <c r="X39" s="87">
        <v>6.5</v>
      </c>
    </row>
    <row r="40" spans="2:24" x14ac:dyDescent="0.3">
      <c r="B40" s="12" t="s">
        <v>164</v>
      </c>
      <c r="C40" s="85">
        <v>17.899999999999999</v>
      </c>
      <c r="D40" s="81"/>
      <c r="E40" s="81">
        <v>26.9</v>
      </c>
      <c r="F40" s="81">
        <v>9</v>
      </c>
      <c r="G40" s="81">
        <v>35.799999999999997</v>
      </c>
      <c r="H40" s="81">
        <v>8.8999999999999986</v>
      </c>
      <c r="I40" s="81">
        <v>49.3</v>
      </c>
      <c r="J40" s="81">
        <v>13.5</v>
      </c>
      <c r="K40" s="81">
        <v>58.2</v>
      </c>
      <c r="L40" s="81">
        <v>8.9000000000000057</v>
      </c>
      <c r="M40" s="81">
        <v>76.099999999999994</v>
      </c>
      <c r="N40" s="81">
        <v>17.899999999999991</v>
      </c>
      <c r="O40" s="81">
        <v>85.1</v>
      </c>
      <c r="P40" s="81">
        <v>9</v>
      </c>
      <c r="Q40" s="81">
        <v>107.5</v>
      </c>
      <c r="R40" s="81">
        <v>22.400000000000006</v>
      </c>
      <c r="S40" s="81">
        <v>146.5</v>
      </c>
      <c r="T40" s="81">
        <v>39</v>
      </c>
      <c r="U40" s="81">
        <v>173.1</v>
      </c>
      <c r="V40" s="81">
        <v>26.599999999999994</v>
      </c>
      <c r="W40" s="81">
        <v>195.3</v>
      </c>
      <c r="X40" s="87">
        <v>22.200000000000017</v>
      </c>
    </row>
    <row r="41" spans="2:24" x14ac:dyDescent="0.3">
      <c r="B41" s="12" t="s">
        <v>165</v>
      </c>
      <c r="C41" s="85">
        <v>115.9</v>
      </c>
      <c r="D41" s="81"/>
      <c r="E41" s="81">
        <v>128.80000000000001</v>
      </c>
      <c r="F41" s="81">
        <v>12.900000000000006</v>
      </c>
      <c r="G41" s="81">
        <v>128.80000000000001</v>
      </c>
      <c r="H41" s="81">
        <v>0</v>
      </c>
      <c r="I41" s="81">
        <v>141.69999999999999</v>
      </c>
      <c r="J41" s="81">
        <v>12.899999999999977</v>
      </c>
      <c r="K41" s="81">
        <v>148.1</v>
      </c>
      <c r="L41" s="81">
        <v>6.4000000000000057</v>
      </c>
      <c r="M41" s="81">
        <v>161</v>
      </c>
      <c r="N41" s="81">
        <v>12.900000000000006</v>
      </c>
      <c r="O41" s="81">
        <v>161</v>
      </c>
      <c r="P41" s="81">
        <v>0</v>
      </c>
      <c r="Q41" s="81">
        <v>218.9</v>
      </c>
      <c r="R41" s="81">
        <v>57.900000000000006</v>
      </c>
      <c r="S41" s="81">
        <v>267</v>
      </c>
      <c r="T41" s="81">
        <v>48.099999999999994</v>
      </c>
      <c r="U41" s="81">
        <v>279.7</v>
      </c>
      <c r="V41" s="81">
        <v>12.699999999999989</v>
      </c>
      <c r="W41" s="81">
        <v>298.8</v>
      </c>
      <c r="X41" s="87">
        <v>19.100000000000023</v>
      </c>
    </row>
    <row r="42" spans="2:24" x14ac:dyDescent="0.3">
      <c r="B42" s="12" t="s">
        <v>181</v>
      </c>
      <c r="C42" s="85">
        <v>47.2</v>
      </c>
      <c r="D42" s="81"/>
      <c r="E42" s="81">
        <v>55.7</v>
      </c>
      <c r="F42" s="81">
        <v>8.5</v>
      </c>
      <c r="G42" s="81">
        <v>60</v>
      </c>
      <c r="H42" s="81">
        <v>4.2999999999999972</v>
      </c>
      <c r="I42" s="81">
        <v>68.599999999999994</v>
      </c>
      <c r="J42" s="81">
        <v>8.5999999999999943</v>
      </c>
      <c r="K42" s="81">
        <v>72.900000000000006</v>
      </c>
      <c r="L42" s="81">
        <v>4.3000000000000114</v>
      </c>
      <c r="M42" s="81">
        <v>85.7</v>
      </c>
      <c r="N42" s="81">
        <v>12.799999999999997</v>
      </c>
      <c r="O42" s="81">
        <v>85.7</v>
      </c>
      <c r="P42" s="81">
        <v>0</v>
      </c>
      <c r="Q42" s="81">
        <v>90</v>
      </c>
      <c r="R42" s="81">
        <v>4.2999999999999972</v>
      </c>
      <c r="S42" s="81">
        <v>106.8</v>
      </c>
      <c r="T42" s="81">
        <v>16.799999999999997</v>
      </c>
      <c r="U42" s="81">
        <v>123.9</v>
      </c>
      <c r="V42" s="81">
        <v>17.100000000000009</v>
      </c>
      <c r="W42" s="81">
        <v>132.4</v>
      </c>
      <c r="X42" s="87">
        <v>8.5</v>
      </c>
    </row>
    <row r="43" spans="2:24" x14ac:dyDescent="0.3">
      <c r="B43" s="12" t="s">
        <v>191</v>
      </c>
      <c r="C43" s="85">
        <v>89.1</v>
      </c>
      <c r="D43" s="81"/>
      <c r="E43" s="81">
        <v>100.2</v>
      </c>
      <c r="F43" s="81">
        <v>11.100000000000009</v>
      </c>
      <c r="G43" s="81">
        <v>117.6</v>
      </c>
      <c r="H43" s="81">
        <v>17.399999999999991</v>
      </c>
      <c r="I43" s="81">
        <v>147.19999999999999</v>
      </c>
      <c r="J43" s="81">
        <v>29.599999999999994</v>
      </c>
      <c r="K43" s="81">
        <v>157.1</v>
      </c>
      <c r="L43" s="81">
        <v>9.9000000000000057</v>
      </c>
      <c r="M43" s="81">
        <v>172</v>
      </c>
      <c r="N43" s="81">
        <v>14.900000000000006</v>
      </c>
      <c r="O43" s="81">
        <v>184.4</v>
      </c>
      <c r="P43" s="81">
        <v>12.400000000000006</v>
      </c>
      <c r="Q43" s="81">
        <v>207.9</v>
      </c>
      <c r="R43" s="81">
        <v>23.5</v>
      </c>
      <c r="S43" s="81">
        <v>240.2</v>
      </c>
      <c r="T43" s="81">
        <v>32.299999999999983</v>
      </c>
      <c r="U43" s="81">
        <v>254.9</v>
      </c>
      <c r="V43" s="81">
        <v>14.700000000000017</v>
      </c>
      <c r="W43" s="81">
        <v>279.60000000000002</v>
      </c>
      <c r="X43" s="87">
        <v>24.700000000000017</v>
      </c>
    </row>
    <row r="44" spans="2:24" x14ac:dyDescent="0.3">
      <c r="B44" s="12" t="s">
        <v>197</v>
      </c>
      <c r="C44" s="85">
        <v>18.399999999999999</v>
      </c>
      <c r="D44" s="81"/>
      <c r="E44" s="81">
        <v>18.399999999999999</v>
      </c>
      <c r="F44" s="81">
        <v>0</v>
      </c>
      <c r="G44" s="81">
        <v>18.399999999999999</v>
      </c>
      <c r="H44" s="81">
        <v>0</v>
      </c>
      <c r="I44" s="81">
        <v>18.399999999999999</v>
      </c>
      <c r="J44" s="81">
        <v>0</v>
      </c>
      <c r="K44" s="81">
        <v>18.399999999999999</v>
      </c>
      <c r="L44" s="81">
        <v>0</v>
      </c>
      <c r="M44" s="81">
        <v>45.9</v>
      </c>
      <c r="N44" s="81">
        <v>27.5</v>
      </c>
      <c r="O44" s="81">
        <v>45.9</v>
      </c>
      <c r="P44" s="81">
        <v>0</v>
      </c>
      <c r="Q44" s="81">
        <v>45.9</v>
      </c>
      <c r="R44" s="81">
        <v>0</v>
      </c>
      <c r="S44" s="81">
        <v>64</v>
      </c>
      <c r="T44" s="81">
        <v>18.100000000000001</v>
      </c>
      <c r="U44" s="81">
        <v>82.3</v>
      </c>
      <c r="V44" s="81">
        <v>18.299999999999997</v>
      </c>
      <c r="W44" s="81">
        <v>100.5</v>
      </c>
      <c r="X44" s="87">
        <v>18.200000000000003</v>
      </c>
    </row>
    <row r="45" spans="2:24" x14ac:dyDescent="0.3">
      <c r="B45" s="12" t="s">
        <v>198</v>
      </c>
      <c r="C45" s="85">
        <v>5.4</v>
      </c>
      <c r="D45" s="81"/>
      <c r="E45" s="81">
        <v>8.1</v>
      </c>
      <c r="F45" s="81">
        <v>2.6999999999999993</v>
      </c>
      <c r="G45" s="81">
        <v>8.1</v>
      </c>
      <c r="H45" s="81">
        <v>0</v>
      </c>
      <c r="I45" s="81">
        <v>8.1</v>
      </c>
      <c r="J45" s="81">
        <v>0</v>
      </c>
      <c r="K45" s="81">
        <v>8.1</v>
      </c>
      <c r="L45" s="81">
        <v>0</v>
      </c>
      <c r="M45" s="81">
        <v>10.8</v>
      </c>
      <c r="N45" s="81">
        <v>2.7000000000000011</v>
      </c>
      <c r="O45" s="81">
        <v>13.5</v>
      </c>
      <c r="P45" s="81">
        <v>2.6999999999999993</v>
      </c>
      <c r="Q45" s="81">
        <v>13.5</v>
      </c>
      <c r="R45" s="81">
        <v>0</v>
      </c>
      <c r="S45" s="81">
        <v>16.2</v>
      </c>
      <c r="T45" s="81">
        <v>2.6999999999999993</v>
      </c>
      <c r="U45" s="81">
        <v>26.9</v>
      </c>
      <c r="V45" s="81">
        <v>10.7</v>
      </c>
      <c r="W45" s="81">
        <v>26.9</v>
      </c>
      <c r="X45" s="87">
        <v>0</v>
      </c>
    </row>
    <row r="46" spans="2:24" x14ac:dyDescent="0.3">
      <c r="B46" s="12" t="s">
        <v>215</v>
      </c>
      <c r="C46" s="85">
        <v>4.3</v>
      </c>
      <c r="D46" s="81"/>
      <c r="E46" s="81">
        <v>4.3</v>
      </c>
      <c r="F46" s="81">
        <v>0</v>
      </c>
      <c r="G46" s="81">
        <v>4.3</v>
      </c>
      <c r="H46" s="81">
        <v>0</v>
      </c>
      <c r="I46" s="81">
        <v>12.9</v>
      </c>
      <c r="J46" s="81">
        <v>8.6000000000000014</v>
      </c>
      <c r="K46" s="81">
        <v>17.3</v>
      </c>
      <c r="L46" s="81">
        <v>4.4000000000000004</v>
      </c>
      <c r="M46" s="81">
        <v>17.3</v>
      </c>
      <c r="N46" s="81">
        <v>0</v>
      </c>
      <c r="O46" s="81">
        <v>34.5</v>
      </c>
      <c r="P46" s="81">
        <v>17.2</v>
      </c>
      <c r="Q46" s="81">
        <v>43.1</v>
      </c>
      <c r="R46" s="81">
        <v>8.6000000000000014</v>
      </c>
      <c r="S46" s="81">
        <v>47.1</v>
      </c>
      <c r="T46" s="81">
        <v>4</v>
      </c>
      <c r="U46" s="81">
        <v>55.6</v>
      </c>
      <c r="V46" s="81">
        <v>8.5</v>
      </c>
      <c r="W46" s="81">
        <v>59.9</v>
      </c>
      <c r="X46" s="87">
        <v>4.2999999999999972</v>
      </c>
    </row>
    <row r="47" spans="2:24" x14ac:dyDescent="0.3">
      <c r="B47" s="12" t="s">
        <v>218</v>
      </c>
      <c r="C47" s="85">
        <v>5.4</v>
      </c>
      <c r="D47" s="81"/>
      <c r="E47" s="81">
        <v>5.4</v>
      </c>
      <c r="F47" s="81">
        <v>0</v>
      </c>
      <c r="G47" s="81">
        <v>5.4</v>
      </c>
      <c r="H47" s="81">
        <v>0</v>
      </c>
      <c r="I47" s="81">
        <v>16.100000000000001</v>
      </c>
      <c r="J47" s="81">
        <v>10.700000000000001</v>
      </c>
      <c r="K47" s="81">
        <v>16.100000000000001</v>
      </c>
      <c r="L47" s="81">
        <v>0</v>
      </c>
      <c r="M47" s="81">
        <v>21.5</v>
      </c>
      <c r="N47" s="81">
        <v>5.3999999999999986</v>
      </c>
      <c r="O47" s="81">
        <v>32.200000000000003</v>
      </c>
      <c r="P47" s="81">
        <v>10.700000000000003</v>
      </c>
      <c r="Q47" s="81">
        <v>43</v>
      </c>
      <c r="R47" s="81">
        <v>10.799999999999997</v>
      </c>
      <c r="S47" s="81">
        <v>53.4</v>
      </c>
      <c r="T47" s="81">
        <v>10.399999999999999</v>
      </c>
      <c r="U47" s="81">
        <v>58.8</v>
      </c>
      <c r="V47" s="81">
        <v>5.3999999999999986</v>
      </c>
      <c r="W47" s="81">
        <v>74.8</v>
      </c>
      <c r="X47" s="87">
        <v>16</v>
      </c>
    </row>
    <row r="48" spans="2:24" x14ac:dyDescent="0.3">
      <c r="B48" s="12" t="s">
        <v>219</v>
      </c>
      <c r="C48" s="85">
        <v>38.299999999999997</v>
      </c>
      <c r="D48" s="81"/>
      <c r="E48" s="81">
        <v>45.9</v>
      </c>
      <c r="F48" s="81">
        <v>7.6000000000000014</v>
      </c>
      <c r="G48" s="81">
        <v>57.4</v>
      </c>
      <c r="H48" s="81">
        <v>11.5</v>
      </c>
      <c r="I48" s="81">
        <v>61.2</v>
      </c>
      <c r="J48" s="81">
        <v>3.8000000000000043</v>
      </c>
      <c r="K48" s="81">
        <v>61.2</v>
      </c>
      <c r="L48" s="81">
        <v>0</v>
      </c>
      <c r="M48" s="81">
        <v>61.2</v>
      </c>
      <c r="N48" s="81">
        <v>0</v>
      </c>
      <c r="O48" s="81">
        <v>68.900000000000006</v>
      </c>
      <c r="P48" s="81">
        <v>7.7000000000000028</v>
      </c>
      <c r="Q48" s="81">
        <v>80.3</v>
      </c>
      <c r="R48" s="81">
        <v>11.399999999999991</v>
      </c>
      <c r="S48" s="81">
        <v>87.6</v>
      </c>
      <c r="T48" s="81">
        <v>7.2999999999999972</v>
      </c>
      <c r="U48" s="81">
        <v>91.5</v>
      </c>
      <c r="V48" s="81">
        <v>3.9000000000000057</v>
      </c>
      <c r="W48" s="81">
        <v>95.3</v>
      </c>
      <c r="X48" s="87">
        <v>3.7999999999999972</v>
      </c>
    </row>
    <row r="49" spans="2:24" x14ac:dyDescent="0.3">
      <c r="B49" s="12" t="s">
        <v>226</v>
      </c>
      <c r="C49" s="85">
        <v>16.2</v>
      </c>
      <c r="D49" s="81"/>
      <c r="E49" s="81">
        <v>21.6</v>
      </c>
      <c r="F49" s="81">
        <v>5.4000000000000021</v>
      </c>
      <c r="G49" s="81">
        <v>23.4</v>
      </c>
      <c r="H49" s="81">
        <v>1.7999999999999972</v>
      </c>
      <c r="I49" s="81">
        <v>28.8</v>
      </c>
      <c r="J49" s="81">
        <v>5.4000000000000021</v>
      </c>
      <c r="K49" s="81">
        <v>39.6</v>
      </c>
      <c r="L49" s="81">
        <v>10.8</v>
      </c>
      <c r="M49" s="81">
        <v>41.4</v>
      </c>
      <c r="N49" s="81">
        <v>1.7999999999999972</v>
      </c>
      <c r="O49" s="81">
        <v>46.7</v>
      </c>
      <c r="P49" s="81">
        <v>5.3000000000000043</v>
      </c>
      <c r="Q49" s="81">
        <v>52.1</v>
      </c>
      <c r="R49" s="81">
        <v>5.3999999999999986</v>
      </c>
      <c r="S49" s="81">
        <v>55.4</v>
      </c>
      <c r="T49" s="81">
        <v>3.2999999999999972</v>
      </c>
      <c r="U49" s="81">
        <v>64.3</v>
      </c>
      <c r="V49" s="81">
        <v>8.8999999999999986</v>
      </c>
      <c r="W49" s="81">
        <v>71.400000000000006</v>
      </c>
      <c r="X49" s="87">
        <v>7.1000000000000085</v>
      </c>
    </row>
    <row r="50" spans="2:24" x14ac:dyDescent="0.3">
      <c r="B50" s="12" t="s">
        <v>231</v>
      </c>
      <c r="C50" s="85">
        <v>28.4</v>
      </c>
      <c r="D50" s="81"/>
      <c r="E50" s="81">
        <v>38.299999999999997</v>
      </c>
      <c r="F50" s="81">
        <v>9.8999999999999986</v>
      </c>
      <c r="G50" s="81">
        <v>48.1</v>
      </c>
      <c r="H50" s="81">
        <v>9.8000000000000043</v>
      </c>
      <c r="I50" s="81">
        <v>64.5</v>
      </c>
      <c r="J50" s="81">
        <v>16.399999999999999</v>
      </c>
      <c r="K50" s="81">
        <v>71.099999999999994</v>
      </c>
      <c r="L50" s="81">
        <v>6.5999999999999943</v>
      </c>
      <c r="M50" s="81">
        <v>79.8</v>
      </c>
      <c r="N50" s="81">
        <v>8.7000000000000028</v>
      </c>
      <c r="O50" s="81">
        <v>88.6</v>
      </c>
      <c r="P50" s="81">
        <v>8.7999999999999972</v>
      </c>
      <c r="Q50" s="81">
        <v>109.3</v>
      </c>
      <c r="R50" s="81">
        <v>20.700000000000003</v>
      </c>
      <c r="S50" s="81">
        <v>139.19999999999999</v>
      </c>
      <c r="T50" s="81">
        <v>29.899999999999991</v>
      </c>
      <c r="U50" s="81">
        <v>153.4</v>
      </c>
      <c r="V50" s="81">
        <v>14.200000000000017</v>
      </c>
      <c r="W50" s="81">
        <v>167.5</v>
      </c>
      <c r="X50" s="87">
        <v>14.099999999999994</v>
      </c>
    </row>
    <row r="51" spans="2:24" x14ac:dyDescent="0.3">
      <c r="B51" s="12" t="s">
        <v>246</v>
      </c>
      <c r="C51" s="85">
        <v>0</v>
      </c>
      <c r="D51" s="81"/>
      <c r="E51" s="81">
        <v>0</v>
      </c>
      <c r="F51" s="81">
        <v>0</v>
      </c>
      <c r="G51" s="81">
        <v>0</v>
      </c>
      <c r="H51" s="81">
        <v>0</v>
      </c>
      <c r="I51" s="81">
        <v>7.7</v>
      </c>
      <c r="J51" s="81">
        <v>7.7</v>
      </c>
      <c r="K51" s="81">
        <v>7.7</v>
      </c>
      <c r="L51" s="81">
        <v>0</v>
      </c>
      <c r="M51" s="81">
        <v>7.7</v>
      </c>
      <c r="N51" s="81">
        <v>0</v>
      </c>
      <c r="O51" s="81">
        <v>7.7</v>
      </c>
      <c r="P51" s="81">
        <v>0</v>
      </c>
      <c r="Q51" s="81">
        <v>30.6</v>
      </c>
      <c r="R51" s="81">
        <v>22.900000000000002</v>
      </c>
      <c r="S51" s="81">
        <v>30.5</v>
      </c>
      <c r="T51" s="81">
        <v>-0.10000000000000142</v>
      </c>
      <c r="U51" s="81">
        <v>38.1</v>
      </c>
      <c r="V51" s="81">
        <v>7.6000000000000014</v>
      </c>
      <c r="W51" s="81">
        <v>45.8</v>
      </c>
      <c r="X51" s="87">
        <v>7.6999999999999957</v>
      </c>
    </row>
    <row r="52" spans="2:24" x14ac:dyDescent="0.3">
      <c r="B52" s="12" t="s">
        <v>254</v>
      </c>
      <c r="C52" s="85">
        <v>9.1</v>
      </c>
      <c r="D52" s="81"/>
      <c r="E52" s="81">
        <v>10.4</v>
      </c>
      <c r="F52" s="81">
        <v>1.3000000000000007</v>
      </c>
      <c r="G52" s="81">
        <v>10.4</v>
      </c>
      <c r="H52" s="81">
        <v>0</v>
      </c>
      <c r="I52" s="81">
        <v>14.3</v>
      </c>
      <c r="J52" s="81">
        <v>3.9000000000000004</v>
      </c>
      <c r="K52" s="81">
        <v>20.8</v>
      </c>
      <c r="L52" s="81">
        <v>6.5</v>
      </c>
      <c r="M52" s="81">
        <v>23.4</v>
      </c>
      <c r="N52" s="81">
        <v>2.5999999999999979</v>
      </c>
      <c r="O52" s="81">
        <v>26</v>
      </c>
      <c r="P52" s="81">
        <v>2.6000000000000014</v>
      </c>
      <c r="Q52" s="81">
        <v>31.2</v>
      </c>
      <c r="R52" s="81">
        <v>5.1999999999999993</v>
      </c>
      <c r="S52" s="81">
        <v>32.4</v>
      </c>
      <c r="T52" s="81">
        <v>1.1999999999999993</v>
      </c>
      <c r="U52" s="81">
        <v>32.4</v>
      </c>
      <c r="V52" s="81">
        <v>0</v>
      </c>
      <c r="W52" s="81">
        <v>33.700000000000003</v>
      </c>
      <c r="X52" s="87">
        <v>1.3000000000000043</v>
      </c>
    </row>
    <row r="53" spans="2:24" x14ac:dyDescent="0.3">
      <c r="B53" s="12" t="s">
        <v>257</v>
      </c>
      <c r="C53" s="85">
        <v>8.9</v>
      </c>
      <c r="D53" s="81"/>
      <c r="E53" s="81">
        <v>13.3</v>
      </c>
      <c r="F53" s="81">
        <v>4.4000000000000004</v>
      </c>
      <c r="G53" s="81">
        <v>26.6</v>
      </c>
      <c r="H53" s="81">
        <v>13.3</v>
      </c>
      <c r="I53" s="81">
        <v>26.6</v>
      </c>
      <c r="J53" s="81">
        <v>0</v>
      </c>
      <c r="K53" s="81">
        <v>26.6</v>
      </c>
      <c r="L53" s="81">
        <v>0</v>
      </c>
      <c r="M53" s="81">
        <v>26.6</v>
      </c>
      <c r="N53" s="81">
        <v>0</v>
      </c>
      <c r="O53" s="81">
        <v>26.6</v>
      </c>
      <c r="P53" s="81">
        <v>0</v>
      </c>
      <c r="Q53" s="81">
        <v>26.6</v>
      </c>
      <c r="R53" s="81">
        <v>0</v>
      </c>
      <c r="S53" s="81">
        <v>43.7</v>
      </c>
      <c r="T53" s="81">
        <v>17.100000000000001</v>
      </c>
      <c r="U53" s="81">
        <v>43.7</v>
      </c>
      <c r="V53" s="81">
        <v>0</v>
      </c>
      <c r="W53" s="81">
        <v>43.7</v>
      </c>
      <c r="X53" s="87">
        <v>0</v>
      </c>
    </row>
    <row r="54" spans="2:24" x14ac:dyDescent="0.3">
      <c r="B54" s="12" t="s">
        <v>3</v>
      </c>
      <c r="C54" s="85">
        <v>22.7</v>
      </c>
      <c r="D54" s="81"/>
      <c r="E54" s="81">
        <v>24.6</v>
      </c>
      <c r="F54" s="81">
        <v>1.9000000000000021</v>
      </c>
      <c r="G54" s="81">
        <v>29.2</v>
      </c>
      <c r="H54" s="81">
        <v>4.5999999999999979</v>
      </c>
      <c r="I54" s="81">
        <v>35.700000000000003</v>
      </c>
      <c r="J54" s="81">
        <v>6.5000000000000036</v>
      </c>
      <c r="K54" s="81">
        <v>38.9</v>
      </c>
      <c r="L54" s="81">
        <v>3.1999999999999957</v>
      </c>
      <c r="M54" s="81">
        <v>43.4</v>
      </c>
      <c r="N54" s="81">
        <v>4.5</v>
      </c>
      <c r="O54" s="81">
        <v>48.6</v>
      </c>
      <c r="P54" s="81">
        <v>5.2000000000000028</v>
      </c>
      <c r="Q54" s="81">
        <v>56.4</v>
      </c>
      <c r="R54" s="81">
        <v>7.7999999999999972</v>
      </c>
      <c r="S54" s="81">
        <v>69.599999999999994</v>
      </c>
      <c r="T54" s="81">
        <v>13.199999999999996</v>
      </c>
      <c r="U54" s="81">
        <v>75.400000000000006</v>
      </c>
      <c r="V54" s="81">
        <v>5.8000000000000114</v>
      </c>
      <c r="W54" s="81">
        <v>84.5</v>
      </c>
      <c r="X54" s="87">
        <v>9.0999999999999943</v>
      </c>
    </row>
    <row r="55" spans="2:24" x14ac:dyDescent="0.3">
      <c r="B55" s="12" t="s">
        <v>264</v>
      </c>
      <c r="C55" s="85">
        <v>68.900000000000006</v>
      </c>
      <c r="D55" s="81"/>
      <c r="E55" s="81">
        <v>86.2</v>
      </c>
      <c r="F55" s="81">
        <v>17.299999999999997</v>
      </c>
      <c r="G55" s="81">
        <v>103.4</v>
      </c>
      <c r="H55" s="81">
        <v>17.200000000000003</v>
      </c>
      <c r="I55" s="81">
        <v>112</v>
      </c>
      <c r="J55" s="81">
        <v>8.5999999999999943</v>
      </c>
      <c r="K55" s="81">
        <v>112</v>
      </c>
      <c r="L55" s="81">
        <v>0</v>
      </c>
      <c r="M55" s="81">
        <v>112</v>
      </c>
      <c r="N55" s="81">
        <v>0</v>
      </c>
      <c r="O55" s="81">
        <v>112</v>
      </c>
      <c r="P55" s="81">
        <v>0</v>
      </c>
      <c r="Q55" s="81">
        <v>120.6</v>
      </c>
      <c r="R55" s="81">
        <v>8.5999999999999943</v>
      </c>
      <c r="S55" s="81">
        <v>154.19999999999999</v>
      </c>
      <c r="T55" s="81">
        <v>33.599999999999994</v>
      </c>
      <c r="U55" s="81">
        <v>179.9</v>
      </c>
      <c r="V55" s="81">
        <v>25.700000000000017</v>
      </c>
      <c r="W55" s="81">
        <v>257</v>
      </c>
      <c r="X55" s="87">
        <v>77.099999999999994</v>
      </c>
    </row>
    <row r="56" spans="2:24" x14ac:dyDescent="0.3">
      <c r="B56" s="12" t="s">
        <v>265</v>
      </c>
      <c r="C56" s="85">
        <v>34.5</v>
      </c>
      <c r="D56" s="81"/>
      <c r="E56" s="81">
        <v>41.4</v>
      </c>
      <c r="F56" s="81">
        <v>6.8999999999999986</v>
      </c>
      <c r="G56" s="81">
        <v>41.4</v>
      </c>
      <c r="H56" s="81">
        <v>0</v>
      </c>
      <c r="I56" s="81">
        <v>48.3</v>
      </c>
      <c r="J56" s="81">
        <v>6.8999999999999986</v>
      </c>
      <c r="K56" s="81">
        <v>48.3</v>
      </c>
      <c r="L56" s="81">
        <v>0</v>
      </c>
      <c r="M56" s="81">
        <v>58.6</v>
      </c>
      <c r="N56" s="81">
        <v>10.300000000000004</v>
      </c>
      <c r="O56" s="81">
        <v>62.1</v>
      </c>
      <c r="P56" s="81">
        <v>3.5</v>
      </c>
      <c r="Q56" s="81">
        <v>75.900000000000006</v>
      </c>
      <c r="R56" s="81">
        <v>13.800000000000004</v>
      </c>
      <c r="S56" s="81">
        <v>95.9</v>
      </c>
      <c r="T56" s="81">
        <v>20</v>
      </c>
      <c r="U56" s="81">
        <v>99.3</v>
      </c>
      <c r="V56" s="81">
        <v>3.3999999999999915</v>
      </c>
      <c r="W56" s="81">
        <v>109.6</v>
      </c>
      <c r="X56" s="87">
        <v>10.299999999999997</v>
      </c>
    </row>
    <row r="57" spans="2:24" x14ac:dyDescent="0.3">
      <c r="B57" s="12" t="s">
        <v>271</v>
      </c>
      <c r="C57" s="85">
        <v>15.5</v>
      </c>
      <c r="D57" s="81"/>
      <c r="E57" s="81">
        <v>25.9</v>
      </c>
      <c r="F57" s="81">
        <v>10.399999999999999</v>
      </c>
      <c r="G57" s="81">
        <v>25.9</v>
      </c>
      <c r="H57" s="81">
        <v>0</v>
      </c>
      <c r="I57" s="81">
        <v>31.1</v>
      </c>
      <c r="J57" s="81">
        <v>5.2000000000000028</v>
      </c>
      <c r="K57" s="81">
        <v>36.200000000000003</v>
      </c>
      <c r="L57" s="81">
        <v>5.1000000000000014</v>
      </c>
      <c r="M57" s="81">
        <v>36.200000000000003</v>
      </c>
      <c r="N57" s="81">
        <v>0</v>
      </c>
      <c r="O57" s="81">
        <v>51.8</v>
      </c>
      <c r="P57" s="81">
        <v>15.599999999999994</v>
      </c>
      <c r="Q57" s="81">
        <v>77.599999999999994</v>
      </c>
      <c r="R57" s="81">
        <v>25.799999999999997</v>
      </c>
      <c r="S57" s="81">
        <v>98.1</v>
      </c>
      <c r="T57" s="81">
        <v>20.5</v>
      </c>
      <c r="U57" s="81">
        <v>113.5</v>
      </c>
      <c r="V57" s="81">
        <v>15.400000000000006</v>
      </c>
      <c r="W57" s="81">
        <v>139.30000000000001</v>
      </c>
      <c r="X57" s="87">
        <v>25.800000000000011</v>
      </c>
    </row>
    <row r="58" spans="2:24" x14ac:dyDescent="0.3">
      <c r="B58" s="12" t="s">
        <v>272</v>
      </c>
      <c r="C58" s="85">
        <v>29.6</v>
      </c>
      <c r="D58" s="81"/>
      <c r="E58" s="81">
        <v>41.4</v>
      </c>
      <c r="F58" s="81">
        <v>11.799999999999997</v>
      </c>
      <c r="G58" s="81">
        <v>47.3</v>
      </c>
      <c r="H58" s="81">
        <v>5.8999999999999986</v>
      </c>
      <c r="I58" s="81">
        <v>59.2</v>
      </c>
      <c r="J58" s="81">
        <v>11.900000000000006</v>
      </c>
      <c r="K58" s="81">
        <v>59.2</v>
      </c>
      <c r="L58" s="81">
        <v>0</v>
      </c>
      <c r="M58" s="81">
        <v>76.900000000000006</v>
      </c>
      <c r="N58" s="81">
        <v>17.700000000000003</v>
      </c>
      <c r="O58" s="81">
        <v>88.7</v>
      </c>
      <c r="P58" s="81">
        <v>11.799999999999997</v>
      </c>
      <c r="Q58" s="81">
        <v>112.4</v>
      </c>
      <c r="R58" s="81">
        <v>23.700000000000003</v>
      </c>
      <c r="S58" s="81">
        <v>115.5</v>
      </c>
      <c r="T58" s="81">
        <v>3.0999999999999943</v>
      </c>
      <c r="U58" s="81">
        <v>127</v>
      </c>
      <c r="V58" s="81">
        <v>11.5</v>
      </c>
      <c r="W58" s="81">
        <v>138.6</v>
      </c>
      <c r="X58" s="87">
        <v>11.599999999999994</v>
      </c>
    </row>
    <row r="59" spans="2:24" x14ac:dyDescent="0.3">
      <c r="B59" s="12" t="s">
        <v>276</v>
      </c>
      <c r="C59" s="85">
        <v>16</v>
      </c>
      <c r="D59" s="81"/>
      <c r="E59" s="81">
        <v>16</v>
      </c>
      <c r="F59" s="81">
        <v>0</v>
      </c>
      <c r="G59" s="81">
        <v>20</v>
      </c>
      <c r="H59" s="81">
        <v>4</v>
      </c>
      <c r="I59" s="81">
        <v>31.9</v>
      </c>
      <c r="J59" s="81">
        <v>11.899999999999999</v>
      </c>
      <c r="K59" s="81">
        <v>31.9</v>
      </c>
      <c r="L59" s="81">
        <v>0</v>
      </c>
      <c r="M59" s="81">
        <v>35.9</v>
      </c>
      <c r="N59" s="81">
        <v>4</v>
      </c>
      <c r="O59" s="81">
        <v>43.9</v>
      </c>
      <c r="P59" s="81">
        <v>8</v>
      </c>
      <c r="Q59" s="81">
        <v>43.9</v>
      </c>
      <c r="R59" s="81">
        <v>0</v>
      </c>
      <c r="S59" s="81">
        <v>57.1</v>
      </c>
      <c r="T59" s="81">
        <v>13.200000000000003</v>
      </c>
      <c r="U59" s="81">
        <v>57.1</v>
      </c>
      <c r="V59" s="81">
        <v>0</v>
      </c>
      <c r="W59" s="81">
        <v>69.400000000000006</v>
      </c>
      <c r="X59" s="87">
        <v>12.300000000000004</v>
      </c>
    </row>
    <row r="60" spans="2:24" x14ac:dyDescent="0.3">
      <c r="B60" s="12" t="s">
        <v>287</v>
      </c>
      <c r="C60" s="85">
        <v>54.8</v>
      </c>
      <c r="D60" s="81"/>
      <c r="E60" s="81">
        <v>61.2</v>
      </c>
      <c r="F60" s="81">
        <v>6.4000000000000057</v>
      </c>
      <c r="G60" s="81">
        <v>70.900000000000006</v>
      </c>
      <c r="H60" s="81">
        <v>9.7000000000000028</v>
      </c>
      <c r="I60" s="81">
        <v>81.900000000000006</v>
      </c>
      <c r="J60" s="81">
        <v>11</v>
      </c>
      <c r="K60" s="81">
        <v>88.8</v>
      </c>
      <c r="L60" s="81">
        <v>6.8999999999999915</v>
      </c>
      <c r="M60" s="81">
        <v>97.1</v>
      </c>
      <c r="N60" s="81">
        <v>8.2999999999999972</v>
      </c>
      <c r="O60" s="81">
        <v>103.1</v>
      </c>
      <c r="P60" s="81">
        <v>6</v>
      </c>
      <c r="Q60" s="81">
        <v>105.9</v>
      </c>
      <c r="R60" s="81">
        <v>2.8000000000000114</v>
      </c>
      <c r="S60" s="81">
        <v>115.6</v>
      </c>
      <c r="T60" s="81">
        <v>9.6999999999999886</v>
      </c>
      <c r="U60" s="81">
        <v>129.19999999999999</v>
      </c>
      <c r="V60" s="81">
        <v>13.599999999999994</v>
      </c>
      <c r="W60" s="81">
        <v>139.19999999999999</v>
      </c>
      <c r="X60" s="87">
        <v>10</v>
      </c>
    </row>
    <row r="61" spans="2:24" x14ac:dyDescent="0.3">
      <c r="B61" s="12" t="s">
        <v>292</v>
      </c>
      <c r="C61" s="85">
        <v>143.6</v>
      </c>
      <c r="D61" s="81"/>
      <c r="E61" s="81">
        <v>169.9</v>
      </c>
      <c r="F61" s="81">
        <v>26.300000000000011</v>
      </c>
      <c r="G61" s="81">
        <v>181.9</v>
      </c>
      <c r="H61" s="81">
        <v>12</v>
      </c>
      <c r="I61" s="81">
        <v>196.3</v>
      </c>
      <c r="J61" s="81">
        <v>14.400000000000006</v>
      </c>
      <c r="K61" s="81">
        <v>201</v>
      </c>
      <c r="L61" s="81">
        <v>4.6999999999999886</v>
      </c>
      <c r="M61" s="81">
        <v>220.2</v>
      </c>
      <c r="N61" s="81">
        <v>19.199999999999989</v>
      </c>
      <c r="O61" s="81">
        <v>225</v>
      </c>
      <c r="P61" s="81">
        <v>4.8000000000000114</v>
      </c>
      <c r="Q61" s="81">
        <v>256.10000000000002</v>
      </c>
      <c r="R61" s="81">
        <v>31.100000000000023</v>
      </c>
      <c r="S61" s="81">
        <v>292</v>
      </c>
      <c r="T61" s="81">
        <v>35.899999999999977</v>
      </c>
      <c r="U61" s="81">
        <v>308.60000000000002</v>
      </c>
      <c r="V61" s="81">
        <v>16.600000000000023</v>
      </c>
      <c r="W61" s="81">
        <v>337.1</v>
      </c>
      <c r="X61" s="87">
        <v>28.5</v>
      </c>
    </row>
    <row r="62" spans="2:24" x14ac:dyDescent="0.3">
      <c r="B62" s="12" t="s">
        <v>300</v>
      </c>
      <c r="C62" s="85">
        <v>3.2</v>
      </c>
      <c r="D62" s="81"/>
      <c r="E62" s="81">
        <v>6.5</v>
      </c>
      <c r="F62" s="81">
        <v>3.3</v>
      </c>
      <c r="G62" s="81">
        <v>12.9</v>
      </c>
      <c r="H62" s="81">
        <v>6.4</v>
      </c>
      <c r="I62" s="81">
        <v>12.9</v>
      </c>
      <c r="J62" s="81">
        <v>0</v>
      </c>
      <c r="K62" s="81">
        <v>16.2</v>
      </c>
      <c r="L62" s="81">
        <v>3.2999999999999989</v>
      </c>
      <c r="M62" s="81">
        <v>25.9</v>
      </c>
      <c r="N62" s="81">
        <v>9.6999999999999993</v>
      </c>
      <c r="O62" s="81">
        <v>29.1</v>
      </c>
      <c r="P62" s="81">
        <v>3.2000000000000028</v>
      </c>
      <c r="Q62" s="81">
        <v>55</v>
      </c>
      <c r="R62" s="81">
        <v>25.9</v>
      </c>
      <c r="S62" s="81">
        <v>64.099999999999994</v>
      </c>
      <c r="T62" s="81">
        <v>9.0999999999999943</v>
      </c>
      <c r="U62" s="81">
        <v>83.3</v>
      </c>
      <c r="V62" s="81">
        <v>19.200000000000003</v>
      </c>
      <c r="W62" s="81">
        <v>99.4</v>
      </c>
      <c r="X62" s="87">
        <v>16.100000000000009</v>
      </c>
    </row>
    <row r="63" spans="2:24" x14ac:dyDescent="0.3">
      <c r="B63" s="12" t="s">
        <v>304</v>
      </c>
      <c r="C63" s="85">
        <v>4.4000000000000004</v>
      </c>
      <c r="D63" s="81"/>
      <c r="E63" s="81">
        <v>11</v>
      </c>
      <c r="F63" s="81">
        <v>6.6</v>
      </c>
      <c r="G63" s="81">
        <v>19.899999999999999</v>
      </c>
      <c r="H63" s="81">
        <v>8.8999999999999986</v>
      </c>
      <c r="I63" s="81">
        <v>24.3</v>
      </c>
      <c r="J63" s="81">
        <v>4.4000000000000021</v>
      </c>
      <c r="K63" s="81">
        <v>24.3</v>
      </c>
      <c r="L63" s="81">
        <v>0</v>
      </c>
      <c r="M63" s="81">
        <v>30.9</v>
      </c>
      <c r="N63" s="81">
        <v>6.5999999999999979</v>
      </c>
      <c r="O63" s="81">
        <v>39.700000000000003</v>
      </c>
      <c r="P63" s="81">
        <v>8.8000000000000043</v>
      </c>
      <c r="Q63" s="81">
        <v>48.5</v>
      </c>
      <c r="R63" s="81">
        <v>8.7999999999999972</v>
      </c>
      <c r="S63" s="81">
        <v>48.4</v>
      </c>
      <c r="T63" s="81">
        <v>-0.10000000000000142</v>
      </c>
      <c r="U63" s="81">
        <v>52.8</v>
      </c>
      <c r="V63" s="81">
        <v>4.3999999999999986</v>
      </c>
      <c r="W63" s="81">
        <v>57.2</v>
      </c>
      <c r="X63" s="87">
        <v>4.4000000000000057</v>
      </c>
    </row>
    <row r="64" spans="2:24" x14ac:dyDescent="0.3">
      <c r="B64" s="12" t="s">
        <v>315</v>
      </c>
      <c r="C64" s="85">
        <v>30.3</v>
      </c>
      <c r="D64" s="81"/>
      <c r="E64" s="81">
        <v>30.3</v>
      </c>
      <c r="F64" s="81">
        <v>0</v>
      </c>
      <c r="G64" s="81">
        <v>41.7</v>
      </c>
      <c r="H64" s="81">
        <v>11.400000000000002</v>
      </c>
      <c r="I64" s="81">
        <v>56.8</v>
      </c>
      <c r="J64" s="81">
        <v>15.099999999999994</v>
      </c>
      <c r="K64" s="81">
        <v>64.400000000000006</v>
      </c>
      <c r="L64" s="81">
        <v>7.6000000000000085</v>
      </c>
      <c r="M64" s="81">
        <v>72</v>
      </c>
      <c r="N64" s="81">
        <v>7.5999999999999943</v>
      </c>
      <c r="O64" s="81">
        <v>83.3</v>
      </c>
      <c r="P64" s="81">
        <v>11.299999999999997</v>
      </c>
      <c r="Q64" s="81">
        <v>94.7</v>
      </c>
      <c r="R64" s="81">
        <v>11.400000000000006</v>
      </c>
      <c r="S64" s="81">
        <v>109.2</v>
      </c>
      <c r="T64" s="81">
        <v>14.5</v>
      </c>
      <c r="U64" s="81">
        <v>116.7</v>
      </c>
      <c r="V64" s="81">
        <v>7.5</v>
      </c>
      <c r="W64" s="81">
        <v>135.6</v>
      </c>
      <c r="X64" s="87">
        <v>18.899999999999991</v>
      </c>
    </row>
    <row r="65" spans="2:24" x14ac:dyDescent="0.3">
      <c r="B65" s="12" t="s">
        <v>317</v>
      </c>
      <c r="C65" s="85">
        <v>11.6</v>
      </c>
      <c r="D65" s="81"/>
      <c r="E65" s="81">
        <v>11.6</v>
      </c>
      <c r="F65" s="81">
        <v>0</v>
      </c>
      <c r="G65" s="81">
        <v>11.6</v>
      </c>
      <c r="H65" s="81">
        <v>0</v>
      </c>
      <c r="I65" s="81">
        <v>11.6</v>
      </c>
      <c r="J65" s="81">
        <v>0</v>
      </c>
      <c r="K65" s="81">
        <v>11.6</v>
      </c>
      <c r="L65" s="81">
        <v>0</v>
      </c>
      <c r="M65" s="81">
        <v>17.399999999999999</v>
      </c>
      <c r="N65" s="81">
        <v>5.7999999999999989</v>
      </c>
      <c r="O65" s="81">
        <v>11.6</v>
      </c>
      <c r="P65" s="81">
        <v>-5.7999999999999989</v>
      </c>
      <c r="Q65" s="81">
        <v>34.799999999999997</v>
      </c>
      <c r="R65" s="81">
        <v>23.199999999999996</v>
      </c>
      <c r="S65" s="81">
        <v>34.4</v>
      </c>
      <c r="T65" s="81">
        <v>-0.39999999999999858</v>
      </c>
      <c r="U65" s="81">
        <v>34.4</v>
      </c>
      <c r="V65" s="81">
        <v>0</v>
      </c>
      <c r="W65" s="81">
        <v>40.1</v>
      </c>
      <c r="X65" s="87">
        <v>5.7000000000000028</v>
      </c>
    </row>
    <row r="66" spans="2:24" x14ac:dyDescent="0.3">
      <c r="B66" s="12" t="s">
        <v>318</v>
      </c>
      <c r="C66" s="85">
        <v>26.9</v>
      </c>
      <c r="D66" s="81"/>
      <c r="E66" s="81">
        <v>31.1</v>
      </c>
      <c r="F66" s="81">
        <v>4.2000000000000028</v>
      </c>
      <c r="G66" s="81">
        <v>33.200000000000003</v>
      </c>
      <c r="H66" s="81">
        <v>2.1000000000000014</v>
      </c>
      <c r="I66" s="81">
        <v>45.6</v>
      </c>
      <c r="J66" s="81">
        <v>12.399999999999999</v>
      </c>
      <c r="K66" s="81">
        <v>49.8</v>
      </c>
      <c r="L66" s="81">
        <v>4.1999999999999957</v>
      </c>
      <c r="M66" s="81">
        <v>60.1</v>
      </c>
      <c r="N66" s="81">
        <v>10.300000000000004</v>
      </c>
      <c r="O66" s="81">
        <v>70.5</v>
      </c>
      <c r="P66" s="81">
        <v>10.399999999999999</v>
      </c>
      <c r="Q66" s="81">
        <v>80.8</v>
      </c>
      <c r="R66" s="81">
        <v>10.299999999999997</v>
      </c>
      <c r="S66" s="81">
        <v>94.6</v>
      </c>
      <c r="T66" s="81">
        <v>13.799999999999997</v>
      </c>
      <c r="U66" s="81">
        <v>111.1</v>
      </c>
      <c r="V66" s="81">
        <v>16.5</v>
      </c>
      <c r="W66" s="81">
        <v>121.3</v>
      </c>
      <c r="X66" s="87">
        <v>10.200000000000003</v>
      </c>
    </row>
    <row r="67" spans="2:24" x14ac:dyDescent="0.3">
      <c r="B67" s="12" t="s">
        <v>339</v>
      </c>
      <c r="C67" s="85">
        <v>0</v>
      </c>
      <c r="D67" s="81"/>
      <c r="E67" s="81">
        <v>0</v>
      </c>
      <c r="F67" s="81">
        <v>0</v>
      </c>
      <c r="G67" s="81">
        <v>0</v>
      </c>
      <c r="H67" s="81">
        <v>0</v>
      </c>
      <c r="I67" s="81">
        <v>9.1</v>
      </c>
      <c r="J67" s="81">
        <v>9.1</v>
      </c>
      <c r="K67" s="81">
        <v>13.7</v>
      </c>
      <c r="L67" s="81">
        <v>4.5999999999999996</v>
      </c>
      <c r="M67" s="81">
        <v>18.3</v>
      </c>
      <c r="N67" s="81">
        <v>4.6000000000000014</v>
      </c>
      <c r="O67" s="81">
        <v>22.9</v>
      </c>
      <c r="P67" s="81">
        <v>4.5999999999999979</v>
      </c>
      <c r="Q67" s="81">
        <v>22.9</v>
      </c>
      <c r="R67" s="81">
        <v>0</v>
      </c>
      <c r="S67" s="81">
        <v>22.8</v>
      </c>
      <c r="T67" s="81">
        <v>-9.9999999999997868E-2</v>
      </c>
      <c r="U67" s="81">
        <v>27.4</v>
      </c>
      <c r="V67" s="81">
        <v>4.5999999999999979</v>
      </c>
      <c r="W67" s="81">
        <v>27.4</v>
      </c>
      <c r="X67" s="87">
        <v>0</v>
      </c>
    </row>
    <row r="68" spans="2:24" ht="16.2" thickBot="1" x14ac:dyDescent="0.35">
      <c r="B68" s="80" t="s">
        <v>352</v>
      </c>
      <c r="C68" s="86">
        <v>27.8</v>
      </c>
      <c r="D68" s="82"/>
      <c r="E68" s="82">
        <v>32.4</v>
      </c>
      <c r="F68" s="82">
        <v>4.5999999999999979</v>
      </c>
      <c r="G68" s="82">
        <v>32.4</v>
      </c>
      <c r="H68" s="82">
        <v>0</v>
      </c>
      <c r="I68" s="82">
        <v>32.4</v>
      </c>
      <c r="J68" s="82">
        <v>0</v>
      </c>
      <c r="K68" s="82">
        <v>41.6</v>
      </c>
      <c r="L68" s="82">
        <v>9.2000000000000028</v>
      </c>
      <c r="M68" s="82">
        <v>50.9</v>
      </c>
      <c r="N68" s="82">
        <v>9.2999999999999972</v>
      </c>
      <c r="O68" s="82">
        <v>64.8</v>
      </c>
      <c r="P68" s="82">
        <v>13.899999999999999</v>
      </c>
      <c r="Q68" s="82">
        <v>69.400000000000006</v>
      </c>
      <c r="R68" s="82">
        <v>4.6000000000000085</v>
      </c>
      <c r="S68" s="82">
        <v>77.900000000000006</v>
      </c>
      <c r="T68" s="82">
        <v>8.5</v>
      </c>
      <c r="U68" s="82">
        <v>105.4</v>
      </c>
      <c r="V68" s="82">
        <v>27.5</v>
      </c>
      <c r="W68" s="82">
        <v>110</v>
      </c>
      <c r="X68" s="88">
        <v>4.5999999999999943</v>
      </c>
    </row>
    <row r="362" ht="16.2" thickBot="1" x14ac:dyDescent="0.35"/>
  </sheetData>
  <conditionalFormatting pivot="1" sqref="D7:D68 F7:F68 H7:H68 J7:J68 L7:L68 N7:N68 P7:P68 R7:R68 T7:T68 V7:V68 X7:X68">
    <cfRule type="colorScale" priority="2">
      <colorScale>
        <cfvo type="min"/>
        <cfvo type="percentile" val="50"/>
        <cfvo type="max"/>
        <color theme="4"/>
        <color rgb="FFFCFCFF"/>
        <color rgb="FFFF0000"/>
      </colorScale>
    </cfRule>
  </conditionalFormatting>
  <conditionalFormatting pivot="1" sqref="C7:C68 E7:E68 G7:G68 I7:I68 K7:K68 M7:M68 O7:O68 Q7:Q68 S7:S68 U7:U68 W7:W68">
    <cfRule type="colorScale" priority="1">
      <colorScale>
        <cfvo type="min"/>
        <cfvo type="percentile" val="50"/>
        <cfvo type="max"/>
        <color theme="8" tint="-0.249977111117893"/>
        <color rgb="FFFCFCFF"/>
        <color rgb="FFFF0000"/>
      </colorScale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2398AF-FC53-4552-812D-AEF3EB505F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Grafieken</vt:lpstr>
      </vt:variant>
      <vt:variant>
        <vt:i4>6</vt:i4>
      </vt:variant>
    </vt:vector>
  </HeadingPairs>
  <TitlesOfParts>
    <vt:vector size="17" baseType="lpstr">
      <vt:lpstr>Voorblad</vt:lpstr>
      <vt:lpstr>ProvGemeente</vt:lpstr>
      <vt:lpstr>DagInput</vt:lpstr>
      <vt:lpstr>DataNed</vt:lpstr>
      <vt:lpstr>DataGem</vt:lpstr>
      <vt:lpstr>OvzProv1</vt:lpstr>
      <vt:lpstr>OvzProv2</vt:lpstr>
      <vt:lpstr>OvzProv3</vt:lpstr>
      <vt:lpstr>OvzGem1</vt:lpstr>
      <vt:lpstr>OvzGem2</vt:lpstr>
      <vt:lpstr>OvzGem3</vt:lpstr>
      <vt:lpstr>GrafNed1</vt:lpstr>
      <vt:lpstr>GrafNed2</vt:lpstr>
      <vt:lpstr>GrafNed3</vt:lpstr>
      <vt:lpstr>GrafProv1</vt:lpstr>
      <vt:lpstr>GrafProv2</vt:lpstr>
      <vt:lpstr>GrafProv3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 Verbruggen</dc:creator>
  <cp:lastModifiedBy>G-Info/G. Verbruggen</cp:lastModifiedBy>
  <dcterms:created xsi:type="dcterms:W3CDTF">2020-03-20T15:39:04Z</dcterms:created>
  <dcterms:modified xsi:type="dcterms:W3CDTF">2020-03-29T18:30:53Z</dcterms:modified>
</cp:coreProperties>
</file>