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0648B1E0-0F80-413D-AAC3-85FB327782E4}" xr6:coauthVersionLast="36" xr6:coauthVersionMax="36" xr10:uidLastSave="{00000000-0000-0000-0000-000000000000}"/>
  <bookViews>
    <workbookView xWindow="0" yWindow="0" windowWidth="28800" windowHeight="11805" tabRatio="701" xr2:uid="{8766DB97-7DBF-4535-9296-9317053E9F1E}"/>
  </bookViews>
  <sheets>
    <sheet name="Voorblad" sheetId="21" r:id="rId1"/>
    <sheet name="Lin" sheetId="15" r:id="rId2"/>
    <sheet name="Voorspelling" sheetId="16" r:id="rId3"/>
    <sheet name="Ontbrekend" sheetId="14" r:id="rId4"/>
    <sheet name="Basis" sheetId="1" r:id="rId5"/>
    <sheet name="GegHalfJaar" sheetId="5" r:id="rId6"/>
    <sheet name="GegJaar" sheetId="4" r:id="rId7"/>
    <sheet name="Geg2Jaar" sheetId="7" r:id="rId8"/>
    <sheet name="Geg2Jaarb" sheetId="8" r:id="rId9"/>
    <sheet name="Geg2,5Jaar" sheetId="9" r:id="rId10"/>
    <sheet name="Geg2,5Jaarb" sheetId="10" r:id="rId11"/>
    <sheet name="Geg2,5Jaarc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4" l="1"/>
  <c r="R40" i="16"/>
  <c r="R41" i="16"/>
  <c r="R42" i="16"/>
  <c r="R39" i="16"/>
  <c r="O39" i="16"/>
  <c r="Q23" i="16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37" i="16" s="1"/>
  <c r="Q38" i="16" s="1"/>
  <c r="Q39" i="16" s="1"/>
  <c r="Q22" i="16"/>
  <c r="O40" i="16"/>
  <c r="O41" i="16"/>
  <c r="O42" i="16"/>
  <c r="R15" i="16"/>
  <c r="R14" i="16"/>
  <c r="R13" i="16"/>
  <c r="R12" i="16"/>
  <c r="R11" i="16"/>
  <c r="R10" i="16"/>
  <c r="O12" i="16"/>
  <c r="O13" i="16"/>
  <c r="O14" i="16"/>
  <c r="O15" i="16"/>
  <c r="O16" i="16"/>
  <c r="O11" i="16"/>
  <c r="I3" i="5"/>
  <c r="Q40" i="16" l="1"/>
  <c r="Q41" i="16" l="1"/>
  <c r="C38" i="16"/>
  <c r="C39" i="16"/>
  <c r="C40" i="16"/>
  <c r="C41" i="16"/>
  <c r="C42" i="16"/>
  <c r="C37" i="16"/>
  <c r="C10" i="16"/>
  <c r="C11" i="16"/>
  <c r="C12" i="16"/>
  <c r="C13" i="16"/>
  <c r="C14" i="16"/>
  <c r="C9" i="16"/>
  <c r="C28" i="16"/>
  <c r="C27" i="16"/>
  <c r="C26" i="16"/>
  <c r="C25" i="16"/>
  <c r="C24" i="16"/>
  <c r="C23" i="16"/>
  <c r="Q42" i="16" l="1"/>
  <c r="C9" i="14"/>
  <c r="C10" i="14"/>
  <c r="C11" i="14"/>
  <c r="C12" i="14"/>
  <c r="C13" i="14"/>
  <c r="N10" i="15"/>
  <c r="N11" i="15"/>
  <c r="N12" i="15"/>
  <c r="N13" i="15"/>
  <c r="N14" i="15"/>
  <c r="N9" i="15"/>
  <c r="C10" i="15"/>
  <c r="C11" i="15"/>
  <c r="C12" i="15"/>
  <c r="C13" i="15"/>
  <c r="C14" i="15"/>
  <c r="C9" i="15"/>
  <c r="I9" i="14"/>
  <c r="I10" i="14"/>
  <c r="I11" i="14"/>
  <c r="I12" i="14"/>
  <c r="I13" i="14"/>
  <c r="I14" i="14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D33" i="12"/>
  <c r="D41" i="12"/>
  <c r="D49" i="12"/>
  <c r="D57" i="12"/>
  <c r="I5" i="12"/>
  <c r="D34" i="12"/>
  <c r="D42" i="12"/>
  <c r="D50" i="12"/>
  <c r="D58" i="12"/>
  <c r="D52" i="12"/>
  <c r="D35" i="12"/>
  <c r="D43" i="12"/>
  <c r="D51" i="12"/>
  <c r="I7" i="12"/>
  <c r="D36" i="12"/>
  <c r="D37" i="12"/>
  <c r="D45" i="12"/>
  <c r="D53" i="12"/>
  <c r="I9" i="12"/>
  <c r="D56" i="12"/>
  <c r="D44" i="12"/>
  <c r="D38" i="12"/>
  <c r="D46" i="12"/>
  <c r="D54" i="12"/>
  <c r="D48" i="12"/>
  <c r="I4" i="12"/>
  <c r="I6" i="12"/>
  <c r="D39" i="12"/>
  <c r="D47" i="12"/>
  <c r="D55" i="12"/>
  <c r="I3" i="12"/>
  <c r="D40" i="12"/>
  <c r="I8" i="12"/>
  <c r="D34" i="10"/>
  <c r="D42" i="10"/>
  <c r="D50" i="10"/>
  <c r="D36" i="10"/>
  <c r="I4" i="10"/>
  <c r="D35" i="10"/>
  <c r="D43" i="10"/>
  <c r="D51" i="10"/>
  <c r="I3" i="10"/>
  <c r="D44" i="10"/>
  <c r="D52" i="10"/>
  <c r="D37" i="10"/>
  <c r="D45" i="10"/>
  <c r="D53" i="10"/>
  <c r="I5" i="10"/>
  <c r="D47" i="10"/>
  <c r="D38" i="10"/>
  <c r="D46" i="10"/>
  <c r="D54" i="10"/>
  <c r="I6" i="10"/>
  <c r="D39" i="10"/>
  <c r="I7" i="10"/>
  <c r="D40" i="10"/>
  <c r="D48" i="10"/>
  <c r="I8" i="10"/>
  <c r="D33" i="10"/>
  <c r="D41" i="10"/>
  <c r="D49" i="10"/>
  <c r="I9" i="10"/>
  <c r="D33" i="9"/>
  <c r="D41" i="9"/>
  <c r="D49" i="9"/>
  <c r="I9" i="9"/>
  <c r="D46" i="9"/>
  <c r="I7" i="9"/>
  <c r="D34" i="9"/>
  <c r="D42" i="9"/>
  <c r="D50" i="9"/>
  <c r="D37" i="9"/>
  <c r="I5" i="9"/>
  <c r="D54" i="9"/>
  <c r="D39" i="9"/>
  <c r="I8" i="9"/>
  <c r="D35" i="9"/>
  <c r="D43" i="9"/>
  <c r="D51" i="9"/>
  <c r="I3" i="9"/>
  <c r="D45" i="9"/>
  <c r="D38" i="9"/>
  <c r="D47" i="9"/>
  <c r="D40" i="9"/>
  <c r="D36" i="9"/>
  <c r="D44" i="9"/>
  <c r="D52" i="9"/>
  <c r="I4" i="9"/>
  <c r="D53" i="9"/>
  <c r="I6" i="9"/>
  <c r="D48" i="9"/>
  <c r="D27" i="8"/>
  <c r="D35" i="8"/>
  <c r="I6" i="8"/>
  <c r="I9" i="8"/>
  <c r="D28" i="8"/>
  <c r="D36" i="8"/>
  <c r="I3" i="8"/>
  <c r="I8" i="8"/>
  <c r="D29" i="8"/>
  <c r="D37" i="8"/>
  <c r="I4" i="8"/>
  <c r="D30" i="8"/>
  <c r="I5" i="8"/>
  <c r="D34" i="8"/>
  <c r="D31" i="8"/>
  <c r="D32" i="8"/>
  <c r="I7" i="8"/>
  <c r="D33" i="8"/>
  <c r="D29" i="7"/>
  <c r="D37" i="7"/>
  <c r="I4" i="7"/>
  <c r="I9" i="7"/>
  <c r="D28" i="7"/>
  <c r="D30" i="7"/>
  <c r="I5" i="7"/>
  <c r="D31" i="7"/>
  <c r="I6" i="7"/>
  <c r="D32" i="7"/>
  <c r="I7" i="7"/>
  <c r="D35" i="7"/>
  <c r="D33" i="7"/>
  <c r="I8" i="7"/>
  <c r="D34" i="7"/>
  <c r="D27" i="7"/>
  <c r="D36" i="7"/>
  <c r="I3" i="7"/>
  <c r="D9" i="5"/>
  <c r="I9" i="5"/>
  <c r="D10" i="5"/>
  <c r="D12" i="5"/>
  <c r="I4" i="5"/>
  <c r="D13" i="5"/>
  <c r="I5" i="5"/>
  <c r="I7" i="5"/>
  <c r="D11" i="5"/>
  <c r="D14" i="5"/>
  <c r="I6" i="5"/>
  <c r="I8" i="5"/>
  <c r="D16" i="4"/>
  <c r="I5" i="4"/>
  <c r="I8" i="4"/>
  <c r="I9" i="4"/>
  <c r="D17" i="4"/>
  <c r="I3" i="4"/>
  <c r="D15" i="4"/>
  <c r="D18" i="4"/>
  <c r="I4" i="4"/>
  <c r="D19" i="4"/>
  <c r="D20" i="4"/>
  <c r="I6" i="4"/>
  <c r="I7" i="4"/>
  <c r="E55" i="12"/>
  <c r="F54" i="12"/>
  <c r="E56" i="12"/>
  <c r="F36" i="12"/>
  <c r="E52" i="12"/>
  <c r="F34" i="12"/>
  <c r="E33" i="12"/>
  <c r="F55" i="12"/>
  <c r="E54" i="12"/>
  <c r="F56" i="12"/>
  <c r="E36" i="12"/>
  <c r="F52" i="12"/>
  <c r="E34" i="12"/>
  <c r="F33" i="12"/>
  <c r="F57" i="12"/>
  <c r="F37" i="12"/>
  <c r="F42" i="12"/>
  <c r="E48" i="12"/>
  <c r="F35" i="12"/>
  <c r="F41" i="12"/>
  <c r="E47" i="12"/>
  <c r="E46" i="12"/>
  <c r="F53" i="12"/>
  <c r="E51" i="12"/>
  <c r="F58" i="12"/>
  <c r="E57" i="12"/>
  <c r="F47" i="12"/>
  <c r="F46" i="12"/>
  <c r="E53" i="12"/>
  <c r="F51" i="12"/>
  <c r="E58" i="12"/>
  <c r="F48" i="12"/>
  <c r="E35" i="12"/>
  <c r="F44" i="12"/>
  <c r="E42" i="12"/>
  <c r="E39" i="12"/>
  <c r="F38" i="12"/>
  <c r="F45" i="12"/>
  <c r="E43" i="12"/>
  <c r="F50" i="12"/>
  <c r="E49" i="12"/>
  <c r="F39" i="12"/>
  <c r="E38" i="12"/>
  <c r="E45" i="12"/>
  <c r="F43" i="12"/>
  <c r="E50" i="12"/>
  <c r="F49" i="12"/>
  <c r="F40" i="12"/>
  <c r="E44" i="12"/>
  <c r="E41" i="12"/>
  <c r="E40" i="12"/>
  <c r="E37" i="12"/>
  <c r="F49" i="10"/>
  <c r="F40" i="10"/>
  <c r="F38" i="10"/>
  <c r="E37" i="10"/>
  <c r="F43" i="10"/>
  <c r="F42" i="10"/>
  <c r="E49" i="10"/>
  <c r="F37" i="10"/>
  <c r="E42" i="10"/>
  <c r="F41" i="10"/>
  <c r="F39" i="10"/>
  <c r="F47" i="10"/>
  <c r="E52" i="10"/>
  <c r="F35" i="10"/>
  <c r="F34" i="10"/>
  <c r="F54" i="10"/>
  <c r="E53" i="10"/>
  <c r="E36" i="10"/>
  <c r="F51" i="10"/>
  <c r="E41" i="10"/>
  <c r="E39" i="10"/>
  <c r="E47" i="10"/>
  <c r="F52" i="10"/>
  <c r="E35" i="10"/>
  <c r="E34" i="10"/>
  <c r="F33" i="10"/>
  <c r="E44" i="10"/>
  <c r="F46" i="10"/>
  <c r="E33" i="10"/>
  <c r="E54" i="10"/>
  <c r="F53" i="10"/>
  <c r="F44" i="10"/>
  <c r="F36" i="10"/>
  <c r="F48" i="10"/>
  <c r="E45" i="10"/>
  <c r="E48" i="10"/>
  <c r="E46" i="10"/>
  <c r="F45" i="10"/>
  <c r="E51" i="10"/>
  <c r="E50" i="10"/>
  <c r="E40" i="10"/>
  <c r="E38" i="10"/>
  <c r="E43" i="10"/>
  <c r="F50" i="10"/>
  <c r="E48" i="9"/>
  <c r="E36" i="9"/>
  <c r="F45" i="9"/>
  <c r="E39" i="9"/>
  <c r="F42" i="9"/>
  <c r="E41" i="9"/>
  <c r="F33" i="9"/>
  <c r="F44" i="9"/>
  <c r="F48" i="9"/>
  <c r="F36" i="9"/>
  <c r="E45" i="9"/>
  <c r="F39" i="9"/>
  <c r="E42" i="9"/>
  <c r="F41" i="9"/>
  <c r="E33" i="9"/>
  <c r="F49" i="9"/>
  <c r="E38" i="9"/>
  <c r="F53" i="9"/>
  <c r="E40" i="9"/>
  <c r="E51" i="9"/>
  <c r="F54" i="9"/>
  <c r="E34" i="9"/>
  <c r="F38" i="9"/>
  <c r="F35" i="9"/>
  <c r="E53" i="9"/>
  <c r="F40" i="9"/>
  <c r="F51" i="9"/>
  <c r="E54" i="9"/>
  <c r="F34" i="9"/>
  <c r="E35" i="9"/>
  <c r="F52" i="9"/>
  <c r="E47" i="9"/>
  <c r="E43" i="9"/>
  <c r="F37" i="9"/>
  <c r="F46" i="9"/>
  <c r="E50" i="9"/>
  <c r="E49" i="9"/>
  <c r="E52" i="9"/>
  <c r="F47" i="9"/>
  <c r="F43" i="9"/>
  <c r="E37" i="9"/>
  <c r="E46" i="9"/>
  <c r="E44" i="9"/>
  <c r="F50" i="9"/>
  <c r="F33" i="8"/>
  <c r="E30" i="8"/>
  <c r="F28" i="8"/>
  <c r="E32" i="8"/>
  <c r="F37" i="8"/>
  <c r="F35" i="8"/>
  <c r="F34" i="8"/>
  <c r="E28" i="8"/>
  <c r="F32" i="8"/>
  <c r="E37" i="8"/>
  <c r="E35" i="8"/>
  <c r="E31" i="8"/>
  <c r="E27" i="8"/>
  <c r="E36" i="8"/>
  <c r="F30" i="8"/>
  <c r="F31" i="8"/>
  <c r="F29" i="8"/>
  <c r="F27" i="8"/>
  <c r="E29" i="8"/>
  <c r="E34" i="8"/>
  <c r="F36" i="8"/>
  <c r="E33" i="8"/>
  <c r="F36" i="7"/>
  <c r="F35" i="7"/>
  <c r="E28" i="7"/>
  <c r="E27" i="7"/>
  <c r="E32" i="7"/>
  <c r="F37" i="7"/>
  <c r="E34" i="7"/>
  <c r="F31" i="7"/>
  <c r="F29" i="7"/>
  <c r="F33" i="7"/>
  <c r="F28" i="7"/>
  <c r="F27" i="7"/>
  <c r="F34" i="7"/>
  <c r="E31" i="7"/>
  <c r="E29" i="7"/>
  <c r="F30" i="7"/>
  <c r="E37" i="7"/>
  <c r="E33" i="7"/>
  <c r="E30" i="7"/>
  <c r="E36" i="7"/>
  <c r="E35" i="7"/>
  <c r="F32" i="7"/>
  <c r="E14" i="5"/>
  <c r="F10" i="5"/>
  <c r="F14" i="5"/>
  <c r="E10" i="5"/>
  <c r="E11" i="5"/>
  <c r="F9" i="5"/>
  <c r="E12" i="5"/>
  <c r="F11" i="5"/>
  <c r="E9" i="5"/>
  <c r="F13" i="5"/>
  <c r="E13" i="5"/>
  <c r="F12" i="5"/>
  <c r="F20" i="4"/>
  <c r="F17" i="4"/>
  <c r="F16" i="4"/>
  <c r="E16" i="4"/>
  <c r="F15" i="4"/>
  <c r="E20" i="4"/>
  <c r="E17" i="4"/>
  <c r="E19" i="4"/>
  <c r="E15" i="4"/>
  <c r="F19" i="4"/>
  <c r="E18" i="4"/>
  <c r="F18" i="4"/>
</calcChain>
</file>

<file path=xl/sharedStrings.xml><?xml version="1.0" encoding="utf-8"?>
<sst xmlns="http://schemas.openxmlformats.org/spreadsheetml/2006/main" count="144" uniqueCount="37">
  <si>
    <t>Maand</t>
  </si>
  <si>
    <t>Aantal</t>
  </si>
  <si>
    <t>Voorspellen(Aantal)</t>
  </si>
  <si>
    <t>Laagste betrouwbaarheidsgrens(Aantal)</t>
  </si>
  <si>
    <t>Hoogste betrouwbaarheidsgrens(Aantal)</t>
  </si>
  <si>
    <t>Statistieken</t>
  </si>
  <si>
    <t>Waarde</t>
  </si>
  <si>
    <t>Alpha</t>
  </si>
  <si>
    <t>Beta</t>
  </si>
  <si>
    <t>Gamma</t>
  </si>
  <si>
    <t>MASE</t>
  </si>
  <si>
    <t>SMAPE</t>
  </si>
  <si>
    <t>MAE</t>
  </si>
  <si>
    <t>RMSE</t>
  </si>
  <si>
    <t>season=0</t>
  </si>
  <si>
    <t>season=12</t>
  </si>
  <si>
    <t>Bedrag</t>
  </si>
  <si>
    <t>Voorspellen(Bedrag)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</si>
  <si>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</si>
  <si>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</si>
  <si>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</si>
  <si>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</si>
  <si>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</si>
  <si>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</si>
  <si>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</si>
  <si>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</si>
  <si>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</si>
  <si>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</si>
  <si>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</si>
  <si>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</si>
  <si>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Invoer</t>
  </si>
  <si>
    <t>Voorspelling</t>
  </si>
  <si>
    <t>Jaar</t>
  </si>
  <si>
    <t>GemTmp</t>
  </si>
  <si>
    <t>© 2021, G-Info/G. Verbruggen</t>
  </si>
  <si>
    <t>www.ginfo.nl</t>
  </si>
  <si>
    <t>Voorbeeld materiaal -  Voorspellen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</si>
</sst>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mmm\ yyyy"/>
    <numFmt numFmtId="166" formatCode="mmm"/>
    <numFmt numFmtId="167" formatCode="_ * #,##0.0_ ;_ * \-#,##0.0_ ;_ * &quot;-&quot;??_ ;_ @_ "/>
    <numFmt numFmtId="168" formatCode="_ * #,##0.000000_ ;_ * \-#,##0.0000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2" borderId="3" applyNumberFormat="0" applyAlignment="0" applyProtection="0"/>
    <xf numFmtId="0" fontId="4" fillId="3" borderId="3" applyNumberFormat="0" applyAlignment="0" applyProtection="0"/>
    <xf numFmtId="0" fontId="6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164" fontId="2" fillId="0" borderId="1" xfId="1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0" fontId="0" fillId="0" borderId="2" xfId="0" applyFont="1" applyFill="1" applyBorder="1"/>
    <xf numFmtId="165" fontId="2" fillId="0" borderId="1" xfId="0" applyNumberFormat="1" applyFont="1" applyFill="1" applyBorder="1"/>
    <xf numFmtId="165" fontId="0" fillId="0" borderId="0" xfId="0" applyNumberFormat="1"/>
    <xf numFmtId="16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3" fillId="2" borderId="3" xfId="2"/>
    <xf numFmtId="0" fontId="4" fillId="3" borderId="3" xfId="3"/>
    <xf numFmtId="0" fontId="5" fillId="4" borderId="4" xfId="0" applyFont="1" applyFill="1" applyBorder="1"/>
    <xf numFmtId="0" fontId="5" fillId="4" borderId="5" xfId="0" applyFont="1" applyFill="1" applyBorder="1"/>
    <xf numFmtId="167" fontId="3" fillId="2" borderId="3" xfId="2" applyNumberFormat="1"/>
    <xf numFmtId="168" fontId="4" fillId="3" borderId="3" xfId="3" applyNumberFormat="1"/>
    <xf numFmtId="14" fontId="3" fillId="2" borderId="3" xfId="2" applyNumberFormat="1"/>
    <xf numFmtId="14" fontId="4" fillId="3" borderId="3" xfId="3" applyNumberFormat="1"/>
    <xf numFmtId="0" fontId="6" fillId="5" borderId="0" xfId="4" applyFill="1"/>
    <xf numFmtId="0" fontId="6" fillId="5" borderId="0" xfId="4" applyFill="1" applyBorder="1"/>
    <xf numFmtId="0" fontId="6" fillId="0" borderId="0" xfId="4"/>
    <xf numFmtId="0" fontId="6" fillId="6" borderId="0" xfId="4" applyFill="1"/>
    <xf numFmtId="0" fontId="6" fillId="6" borderId="0" xfId="4" applyFill="1" applyBorder="1"/>
    <xf numFmtId="0" fontId="6" fillId="6" borderId="6" xfId="4" applyFill="1" applyBorder="1"/>
    <xf numFmtId="0" fontId="6" fillId="6" borderId="7" xfId="4" applyFill="1" applyBorder="1"/>
    <xf numFmtId="0" fontId="6" fillId="6" borderId="8" xfId="4" applyFill="1" applyBorder="1"/>
    <xf numFmtId="0" fontId="6" fillId="6" borderId="9" xfId="4" applyFill="1" applyBorder="1"/>
    <xf numFmtId="0" fontId="7" fillId="6" borderId="0" xfId="4" applyFont="1" applyFill="1" applyBorder="1"/>
    <xf numFmtId="0" fontId="6" fillId="6" borderId="10" xfId="4" applyFill="1" applyBorder="1"/>
    <xf numFmtId="0" fontId="8" fillId="6" borderId="0" xfId="4" applyFont="1" applyFill="1" applyBorder="1" applyAlignment="1">
      <alignment horizontal="right"/>
    </xf>
    <xf numFmtId="0" fontId="9" fillId="6" borderId="0" xfId="4" applyFont="1" applyFill="1" applyBorder="1" applyAlignment="1">
      <alignment horizontal="right"/>
    </xf>
    <xf numFmtId="0" fontId="10" fillId="6" borderId="0" xfId="4" applyFont="1" applyFill="1" applyBorder="1" applyAlignment="1">
      <alignment horizontal="right"/>
    </xf>
    <xf numFmtId="0" fontId="11" fillId="6" borderId="0" xfId="5" applyFill="1" applyBorder="1" applyAlignment="1" applyProtection="1">
      <alignment horizontal="right"/>
      <protection locked="0"/>
    </xf>
    <xf numFmtId="0" fontId="11" fillId="6" borderId="0" xfId="5" applyFill="1" applyAlignment="1" applyProtection="1">
      <alignment horizontal="right"/>
      <protection locked="0"/>
    </xf>
    <xf numFmtId="0" fontId="6" fillId="6" borderId="11" xfId="4" applyFill="1" applyBorder="1"/>
    <xf numFmtId="0" fontId="6" fillId="6" borderId="12" xfId="4" applyFill="1" applyBorder="1"/>
    <xf numFmtId="0" fontId="6" fillId="6" borderId="13" xfId="4" applyFill="1" applyBorder="1"/>
    <xf numFmtId="0" fontId="6" fillId="0" borderId="0" xfId="4" applyBorder="1"/>
  </cellXfs>
  <cellStyles count="6">
    <cellStyle name="Berekening" xfId="3" builtinId="22"/>
    <cellStyle name="Hyperlink 2" xfId="5" xr:uid="{9127E64F-488F-4DF4-AC13-29B9502C9A5E}"/>
    <cellStyle name="Invoer" xfId="2" builtinId="20"/>
    <cellStyle name="Komma" xfId="1" builtinId="3"/>
    <cellStyle name="Normal 2" xfId="4" xr:uid="{BD6E4DF0-E63F-4C83-B1EC-5F75533467F3}"/>
    <cellStyle name="Standaard" xfId="0" builtinId="0"/>
  </cellStyles>
  <dxfs count="47"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numFmt numFmtId="4" formatCode="#,##0.0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mmm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_ ;_ * \-#,##0_ ;_ * &quot;-&quot;??_ ;_ @_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mmm\ yyyy"/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/>
          <bgColor auto="1"/>
        </patternFill>
      </fill>
    </dxf>
    <dxf>
      <numFmt numFmtId="0" formatCode="General"/>
    </dxf>
    <dxf>
      <numFmt numFmtId="0" formatCode="General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6" formatCode="mmm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Lin!$C$2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0"/>
          </c:trendline>
          <c:cat>
            <c:numRef>
              <c:f>Lin!$B$3:$B$8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Lin!$C$3:$C$8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7-469F-B5FF-9A0452A8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1927952"/>
        <c:axId val="1212335952"/>
      </c:lineChart>
      <c:catAx>
        <c:axId val="121192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2335952"/>
        <c:crosses val="autoZero"/>
        <c:auto val="1"/>
        <c:lblAlgn val="ctr"/>
        <c:lblOffset val="100"/>
        <c:noMultiLvlLbl val="0"/>
      </c:catAx>
      <c:valAx>
        <c:axId val="12123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192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Basis!$C$2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Basis!$B$3:$B$36</c:f>
              <c:numCache>
                <c:formatCode>mmm\ yyyy</c:formatCode>
                <c:ptCount val="3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</c:numCache>
            </c:numRef>
          </c:cat>
          <c:val>
            <c:numRef>
              <c:f>Basis!$C$3:$C$36</c:f>
              <c:numCache>
                <c:formatCode>_ * #,##0_ ;_ * \-#,##0_ ;_ * "-"??_ ;_ @_ </c:formatCode>
                <c:ptCount val="34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  <c:pt idx="24">
                  <c:v>3200</c:v>
                </c:pt>
                <c:pt idx="25">
                  <c:v>3700</c:v>
                </c:pt>
                <c:pt idx="26">
                  <c:v>3600</c:v>
                </c:pt>
                <c:pt idx="27">
                  <c:v>4000</c:v>
                </c:pt>
                <c:pt idx="28">
                  <c:v>4400</c:v>
                </c:pt>
                <c:pt idx="29">
                  <c:v>5450</c:v>
                </c:pt>
                <c:pt idx="30">
                  <c:v>5550</c:v>
                </c:pt>
                <c:pt idx="31">
                  <c:v>5050</c:v>
                </c:pt>
                <c:pt idx="32">
                  <c:v>5250</c:v>
                </c:pt>
                <c:pt idx="33">
                  <c:v>4850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F-4FA0-A3B3-5E4FF1E0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180879"/>
        <c:axId val="1755809967"/>
      </c:lineChart>
      <c:dateAx>
        <c:axId val="1699180879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55809967"/>
        <c:crosses val="autoZero"/>
        <c:auto val="1"/>
        <c:lblOffset val="100"/>
        <c:baseTimeUnit val="months"/>
      </c:dateAx>
      <c:valAx>
        <c:axId val="1755809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918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Basis!$C$2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1"/>
            <c:trendlineLbl>
              <c:layout>
                <c:manualLayout>
                  <c:x val="-0.10000646888835865"/>
                  <c:y val="-5.177690288713910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cat>
            <c:numRef>
              <c:f>Basis!$B$3:$B$8</c:f>
              <c:numCache>
                <c:formatCode>mmm\ yyyy</c:formatCode>
                <c:ptCount val="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</c:numCache>
            </c:numRef>
          </c:cat>
          <c:val>
            <c:numRef>
              <c:f>Basis!$C$3:$C$8</c:f>
              <c:numCache>
                <c:formatCode>_ * #,##0_ ;_ * \-#,##0_ ;_ * "-"??_ ;_ @_ </c:formatCode>
                <c:ptCount val="6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9-4331-8084-276006FA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7796047"/>
        <c:axId val="1755817039"/>
      </c:lineChart>
      <c:dateAx>
        <c:axId val="1767796047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55817039"/>
        <c:crosses val="autoZero"/>
        <c:auto val="1"/>
        <c:lblOffset val="100"/>
        <c:baseTimeUnit val="months"/>
      </c:dateAx>
      <c:valAx>
        <c:axId val="175581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6779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Totaal 2019</c:v>
          </c:tx>
          <c:marker>
            <c:symbol val="none"/>
          </c:marker>
          <c:cat>
            <c:numRef>
              <c:f>Basis!$B$3:$B$14</c:f>
              <c:numCache>
                <c:formatCode>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Basis!$C$3:$C$14</c:f>
              <c:numCache>
                <c:formatCode>_ * #,##0_ ;_ * \-#,##0_ ;_ * "-"??_ ;_ @_ </c:formatCode>
                <c:ptCount val="12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17-44C9-9450-71D648C6CD8C}"/>
            </c:ext>
          </c:extLst>
        </c:ser>
        <c:ser>
          <c:idx val="0"/>
          <c:order val="1"/>
          <c:tx>
            <c:v>1e halfjaar 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0"/>
          </c:trendline>
          <c:cat>
            <c:numRef>
              <c:f>Basis!$B$3:$B$14</c:f>
              <c:numCache>
                <c:formatCode>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Basis!$C$3:$C$8</c:f>
              <c:numCache>
                <c:formatCode>_ * #,##0_ ;_ * \-#,##0_ ;_ * "-"??_ ;_ @_ </c:formatCode>
                <c:ptCount val="6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17-44C9-9450-71D648C6C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7796047"/>
        <c:axId val="1755817039"/>
      </c:lineChart>
      <c:dateAx>
        <c:axId val="1767796047"/>
        <c:scaling>
          <c:orientation val="minMax"/>
        </c:scaling>
        <c:delete val="0"/>
        <c:axPos val="b"/>
        <c:numFmt formatCode="mmm\ 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55817039"/>
        <c:crosses val="autoZero"/>
        <c:auto val="1"/>
        <c:lblOffset val="100"/>
        <c:baseTimeUnit val="months"/>
      </c:dateAx>
      <c:valAx>
        <c:axId val="175581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6779604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spPr>
    <a:ln w="25400">
      <a:solidFill>
        <a:schemeClr val="accent1"/>
      </a:solidFill>
    </a:ln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Basis!$C$2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1"/>
            <c:trendlineLbl>
              <c:layout>
                <c:manualLayout>
                  <c:x val="4.9589861873326438E-2"/>
                  <c:y val="0.159980877390326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cat>
            <c:numRef>
              <c:f>Basis!$B$3:$B$36</c:f>
              <c:numCache>
                <c:formatCode>mmm\ yyyy</c:formatCode>
                <c:ptCount val="3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</c:numCache>
            </c:numRef>
          </c:cat>
          <c:val>
            <c:numRef>
              <c:f>Basis!$C$3:$C$36</c:f>
              <c:numCache>
                <c:formatCode>_ * #,##0_ ;_ * \-#,##0_ ;_ * "-"??_ ;_ @_ </c:formatCode>
                <c:ptCount val="34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  <c:pt idx="24">
                  <c:v>3200</c:v>
                </c:pt>
                <c:pt idx="25">
                  <c:v>3700</c:v>
                </c:pt>
                <c:pt idx="26">
                  <c:v>3600</c:v>
                </c:pt>
                <c:pt idx="27">
                  <c:v>4000</c:v>
                </c:pt>
                <c:pt idx="28">
                  <c:v>4400</c:v>
                </c:pt>
                <c:pt idx="29">
                  <c:v>5450</c:v>
                </c:pt>
                <c:pt idx="30">
                  <c:v>5550</c:v>
                </c:pt>
                <c:pt idx="31">
                  <c:v>5050</c:v>
                </c:pt>
                <c:pt idx="32">
                  <c:v>5250</c:v>
                </c:pt>
                <c:pt idx="33">
                  <c:v>4850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9-49A9-97F3-F27F8515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180879"/>
        <c:axId val="1755809967"/>
      </c:lineChart>
      <c:dateAx>
        <c:axId val="1699180879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55809967"/>
        <c:crosses val="autoZero"/>
        <c:auto val="1"/>
        <c:lblOffset val="100"/>
        <c:baseTimeUnit val="months"/>
      </c:dateAx>
      <c:valAx>
        <c:axId val="1755809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918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GegHalfJaar!$C$2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GegHalfJaar!$C$3:$C$14</c:f>
              <c:numCache>
                <c:formatCode>_ * #,##0_ ;_ * \-#,##0_ ;_ * "-"??_ ;_ @_ </c:formatCode>
                <c:ptCount val="12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2-42A0-BD16-B41EF905AAD8}"/>
            </c:ext>
          </c:extLst>
        </c:ser>
        <c:ser>
          <c:idx val="1"/>
          <c:order val="1"/>
          <c:tx>
            <c:strRef>
              <c:f>GegHalfJaar!$D$2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GegHalfJaar!$B$3:$B$14</c:f>
              <c:numCache>
                <c:formatCode>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GegHalfJaar!$D$3:$D$14</c:f>
              <c:numCache>
                <c:formatCode>General</c:formatCode>
                <c:ptCount val="12"/>
                <c:pt idx="5" formatCode="_ * #,##0_ ;_ * \-#,##0_ ;_ * &quot;-&quot;??_ ;_ @_ ">
                  <c:v>3900</c:v>
                </c:pt>
                <c:pt idx="6" formatCode="_ * #,##0_ ;_ * \-#,##0_ ;_ * &quot;-&quot;??_ ;_ @_ ">
                  <c:v>4145.7012966919565</c:v>
                </c:pt>
                <c:pt idx="7" formatCode="_ * #,##0_ ;_ * \-#,##0_ ;_ * &quot;-&quot;??_ ;_ @_ ">
                  <c:v>4387.9938490406957</c:v>
                </c:pt>
                <c:pt idx="8" formatCode="_ * #,##0_ ;_ * \-#,##0_ ;_ * &quot;-&quot;??_ ;_ @_ ">
                  <c:v>4630.286401389435</c:v>
                </c:pt>
                <c:pt idx="9" formatCode="_ * #,##0_ ;_ * \-#,##0_ ;_ * &quot;-&quot;??_ ;_ @_ ">
                  <c:v>4872.5789537381743</c:v>
                </c:pt>
                <c:pt idx="10" formatCode="_ * #,##0_ ;_ * \-#,##0_ ;_ * &quot;-&quot;??_ ;_ @_ ">
                  <c:v>5114.8715060869135</c:v>
                </c:pt>
                <c:pt idx="11" formatCode="_ * #,##0_ ;_ * \-#,##0_ ;_ * &quot;-&quot;??_ ;_ @_ ">
                  <c:v>5357.1640584356528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2-42A0-BD16-B41EF905AAD8}"/>
            </c:ext>
          </c:extLst>
        </c:ser>
        <c:ser>
          <c:idx val="2"/>
          <c:order val="2"/>
          <c:tx>
            <c:strRef>
              <c:f>GegHalfJaar!$E$2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GegHalfJaar!$B$3:$B$14</c:f>
              <c:numCache>
                <c:formatCode>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GegHalfJaar!$E$3:$E$14</c:f>
              <c:numCache>
                <c:formatCode>General</c:formatCode>
                <c:ptCount val="12"/>
                <c:pt idx="5" formatCode="_ * #,##0_ ;_ * \-#,##0_ ;_ * &quot;-&quot;??_ ;_ @_ ">
                  <c:v>3900</c:v>
                </c:pt>
                <c:pt idx="6" formatCode="_ * #,##0_ ;_ * \-#,##0_ ;_ * &quot;-&quot;??_ ;_ @_ ">
                  <c:v>3508.5721132174467</c:v>
                </c:pt>
                <c:pt idx="7" formatCode="_ * #,##0_ ;_ * \-#,##0_ ;_ * &quot;-&quot;??_ ;_ @_ ">
                  <c:v>3530.397850942325</c:v>
                </c:pt>
                <c:pt idx="8" formatCode="_ * #,##0_ ;_ * \-#,##0_ ;_ * &quot;-&quot;??_ ;_ @_ ">
                  <c:v>3597.9395150434948</c:v>
                </c:pt>
                <c:pt idx="9" formatCode="_ * #,##0_ ;_ * \-#,##0_ ;_ * &quot;-&quot;??_ ;_ @_ ">
                  <c:v>3690.7405545974375</c:v>
                </c:pt>
                <c:pt idx="10" formatCode="_ * #,##0_ ;_ * \-#,##0_ ;_ * &quot;-&quot;??_ ;_ @_ ">
                  <c:v>3800.1557833439019</c:v>
                </c:pt>
                <c:pt idx="11" formatCode="_ * #,##0_ ;_ * \-#,##0_ ;_ * &quot;-&quot;??_ ;_ @_ ">
                  <c:v>3921.5641157469627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2-42A0-BD16-B41EF905AAD8}"/>
            </c:ext>
          </c:extLst>
        </c:ser>
        <c:ser>
          <c:idx val="3"/>
          <c:order val="3"/>
          <c:tx>
            <c:strRef>
              <c:f>GegHalfJaar!$F$2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GegHalfJaar!$B$3:$B$14</c:f>
              <c:numCache>
                <c:formatCode>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GegHalfJaar!$F$3:$F$14</c:f>
              <c:numCache>
                <c:formatCode>General</c:formatCode>
                <c:ptCount val="12"/>
                <c:pt idx="5" formatCode="_ * #,##0_ ;_ * \-#,##0_ ;_ * &quot;-&quot;??_ ;_ @_ ">
                  <c:v>3900</c:v>
                </c:pt>
                <c:pt idx="6" formatCode="_ * #,##0_ ;_ * \-#,##0_ ;_ * &quot;-&quot;??_ ;_ @_ ">
                  <c:v>4782.8304801664663</c:v>
                </c:pt>
                <c:pt idx="7" formatCode="_ * #,##0_ ;_ * \-#,##0_ ;_ * &quot;-&quot;??_ ;_ @_ ">
                  <c:v>5245.5898471390665</c:v>
                </c:pt>
                <c:pt idx="8" formatCode="_ * #,##0_ ;_ * \-#,##0_ ;_ * &quot;-&quot;??_ ;_ @_ ">
                  <c:v>5662.6332877353752</c:v>
                </c:pt>
                <c:pt idx="9" formatCode="_ * #,##0_ ;_ * \-#,##0_ ;_ * &quot;-&quot;??_ ;_ @_ ">
                  <c:v>6054.4173528789106</c:v>
                </c:pt>
                <c:pt idx="10" formatCode="_ * #,##0_ ;_ * \-#,##0_ ;_ * &quot;-&quot;??_ ;_ @_ ">
                  <c:v>6429.5872288299252</c:v>
                </c:pt>
                <c:pt idx="11" formatCode="_ * #,##0_ ;_ * \-#,##0_ ;_ * &quot;-&quot;??_ ;_ @_ ">
                  <c:v>6792.7640011243429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2-42A0-BD16-B41EF905A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309983"/>
        <c:axId val="1850142031"/>
      </c:lineChart>
      <c:catAx>
        <c:axId val="1857309983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50142031"/>
        <c:crosses val="autoZero"/>
        <c:auto val="1"/>
        <c:lblAlgn val="ctr"/>
        <c:lblOffset val="100"/>
        <c:noMultiLvlLbl val="0"/>
      </c:catAx>
      <c:valAx>
        <c:axId val="185014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5730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GegJaar!$C$2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GegJaar!$C$3:$C$20</c:f>
              <c:numCache>
                <c:formatCode>_ * #,##0_ ;_ * \-#,##0_ ;_ * "-"??_ ;_ @_ </c:formatCode>
                <c:ptCount val="18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E-4C57-A493-0B4F22413D98}"/>
            </c:ext>
          </c:extLst>
        </c:ser>
        <c:ser>
          <c:idx val="1"/>
          <c:order val="1"/>
          <c:tx>
            <c:strRef>
              <c:f>GegJaar!$D$2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GegJaar!$B$3:$B$20</c:f>
              <c:numCache>
                <c:formatCode>mmm\ 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GegJaar!$D$3:$D$20</c:f>
              <c:numCache>
                <c:formatCode>General</c:formatCode>
                <c:ptCount val="18"/>
                <c:pt idx="11" formatCode="_ * #,##0_ ;_ * \-#,##0_ ;_ * &quot;-&quot;??_ ;_ @_ ">
                  <c:v>3800</c:v>
                </c:pt>
                <c:pt idx="12" formatCode="_ * #,##0_ ;_ * \-#,##0_ ;_ * &quot;-&quot;??_ ;_ @_ ">
                  <c:v>4244.2081582129058</c:v>
                </c:pt>
                <c:pt idx="13" formatCode="_ * #,##0_ ;_ * \-#,##0_ ;_ * &quot;-&quot;??_ ;_ @_ ">
                  <c:v>4330.9281471505965</c:v>
                </c:pt>
                <c:pt idx="14" formatCode="_ * #,##0_ ;_ * \-#,##0_ ;_ * &quot;-&quot;??_ ;_ @_ ">
                  <c:v>4417.6481360882863</c:v>
                </c:pt>
                <c:pt idx="15" formatCode="_ * #,##0_ ;_ * \-#,##0_ ;_ * &quot;-&quot;??_ ;_ @_ ">
                  <c:v>4504.368125025976</c:v>
                </c:pt>
                <c:pt idx="16" formatCode="_ * #,##0_ ;_ * \-#,##0_ ;_ * &quot;-&quot;??_ ;_ @_ ">
                  <c:v>4591.0881139636667</c:v>
                </c:pt>
                <c:pt idx="17" formatCode="_ * #,##0_ ;_ * \-#,##0_ ;_ * &quot;-&quot;??_ ;_ @_ ">
                  <c:v>4677.8081029013565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E-4C57-A493-0B4F22413D98}"/>
            </c:ext>
          </c:extLst>
        </c:ser>
        <c:ser>
          <c:idx val="2"/>
          <c:order val="2"/>
          <c:tx>
            <c:strRef>
              <c:f>GegJaar!$E$2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GegJaar!$B$3:$B$20</c:f>
              <c:numCache>
                <c:formatCode>mmm\ 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GegJaar!$E$3:$E$20</c:f>
              <c:numCache>
                <c:formatCode>General</c:formatCode>
                <c:ptCount val="18"/>
                <c:pt idx="11" formatCode="_ * #,##0_ ;_ * \-#,##0_ ;_ * &quot;-&quot;??_ ;_ @_ ">
                  <c:v>3800</c:v>
                </c:pt>
                <c:pt idx="12" formatCode="_ * #,##0_ ;_ * \-#,##0_ ;_ * &quot;-&quot;??_ ;_ @_ ">
                  <c:v>3609.1576580851461</c:v>
                </c:pt>
                <c:pt idx="13" formatCode="_ * #,##0_ ;_ * \-#,##0_ ;_ * &quot;-&quot;??_ ;_ @_ ">
                  <c:v>3695.8747893020163</c:v>
                </c:pt>
                <c:pt idx="14" formatCode="_ * #,##0_ ;_ * \-#,##0_ ;_ * &quot;-&quot;??_ ;_ @_ ">
                  <c:v>3782.5896978788878</c:v>
                </c:pt>
                <c:pt idx="15" formatCode="_ * #,##0_ ;_ * \-#,##0_ ;_ * &quot;-&quot;??_ ;_ @_ ">
                  <c:v>3869.3017488341616</c:v>
                </c:pt>
                <c:pt idx="16" formatCode="_ * #,##0_ ;_ * \-#,##0_ ;_ * &quot;-&quot;??_ ;_ @_ ">
                  <c:v>3956.0103072514803</c:v>
                </c:pt>
                <c:pt idx="17" formatCode="_ * #,##0_ ;_ * \-#,##0_ ;_ * &quot;-&quot;??_ ;_ @_ ">
                  <c:v>4042.7147383114652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E-4C57-A493-0B4F22413D98}"/>
            </c:ext>
          </c:extLst>
        </c:ser>
        <c:ser>
          <c:idx val="3"/>
          <c:order val="3"/>
          <c:tx>
            <c:strRef>
              <c:f>GegJaar!$F$2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GegJaar!$B$3:$B$20</c:f>
              <c:numCache>
                <c:formatCode>mmm\ 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GegJaar!$F$3:$F$20</c:f>
              <c:numCache>
                <c:formatCode>General</c:formatCode>
                <c:ptCount val="18"/>
                <c:pt idx="11" formatCode="_ * #,##0_ ;_ * \-#,##0_ ;_ * &quot;-&quot;??_ ;_ @_ ">
                  <c:v>3800</c:v>
                </c:pt>
                <c:pt idx="12" formatCode="_ * #,##0_ ;_ * \-#,##0_ ;_ * &quot;-&quot;??_ ;_ @_ ">
                  <c:v>4879.2586583406655</c:v>
                </c:pt>
                <c:pt idx="13" formatCode="_ * #,##0_ ;_ * \-#,##0_ ;_ * &quot;-&quot;??_ ;_ @_ ">
                  <c:v>4965.9815049991767</c:v>
                </c:pt>
                <c:pt idx="14" formatCode="_ * #,##0_ ;_ * \-#,##0_ ;_ * &quot;-&quot;??_ ;_ @_ ">
                  <c:v>5052.7065742976847</c:v>
                </c:pt>
                <c:pt idx="15" formatCode="_ * #,##0_ ;_ * \-#,##0_ ;_ * &quot;-&quot;??_ ;_ @_ ">
                  <c:v>5139.434501217791</c:v>
                </c:pt>
                <c:pt idx="16" formatCode="_ * #,##0_ ;_ * \-#,##0_ ;_ * &quot;-&quot;??_ ;_ @_ ">
                  <c:v>5226.1659206758532</c:v>
                </c:pt>
                <c:pt idx="17" formatCode="_ * #,##0_ ;_ * \-#,##0_ ;_ * &quot;-&quot;??_ ;_ @_ ">
                  <c:v>5312.9014674912478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E-4C57-A493-0B4F2241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649967"/>
        <c:axId val="1850141199"/>
      </c:lineChart>
      <c:catAx>
        <c:axId val="1693649967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50141199"/>
        <c:crosses val="autoZero"/>
        <c:auto val="1"/>
        <c:lblAlgn val="ctr"/>
        <c:lblOffset val="100"/>
        <c:noMultiLvlLbl val="0"/>
      </c:catAx>
      <c:valAx>
        <c:axId val="185014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3649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Geg2Jaar!$C$2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Geg2Jaar!$C$3:$C$37</c:f>
              <c:numCache>
                <c:formatCode>_ * #,##0_ ;_ * \-#,##0_ ;_ * "-"??_ ;_ @_ </c:formatCode>
                <c:ptCount val="35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7-4024-B573-7616225C6079}"/>
            </c:ext>
          </c:extLst>
        </c:ser>
        <c:ser>
          <c:idx val="1"/>
          <c:order val="1"/>
          <c:tx>
            <c:strRef>
              <c:f>Geg2Jaar!$D$2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Geg2Jaar!$B$3:$B$37</c:f>
              <c:numCache>
                <c:formatCode>mmm\ yyyy</c:formatCode>
                <c:ptCount val="3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</c:numCache>
            </c:numRef>
          </c:cat>
          <c:val>
            <c:numRef>
              <c:f>Geg2Jaar!$D$3:$D$37</c:f>
              <c:numCache>
                <c:formatCode>General</c:formatCode>
                <c:ptCount val="35"/>
                <c:pt idx="23" formatCode="_ * #,##0_ ;_ * \-#,##0_ ;_ * &quot;-&quot;??_ ;_ @_ ">
                  <c:v>3400</c:v>
                </c:pt>
                <c:pt idx="24" formatCode="_ * #,##0_ ;_ * \-#,##0_ ;_ * &quot;-&quot;??_ ;_ @_ ">
                  <c:v>3481.5152641751029</c:v>
                </c:pt>
                <c:pt idx="25" formatCode="_ * #,##0_ ;_ * \-#,##0_ ;_ * &quot;-&quot;??_ ;_ @_ ">
                  <c:v>3505.3461026589321</c:v>
                </c:pt>
                <c:pt idx="26" formatCode="_ * #,##0_ ;_ * \-#,##0_ ;_ * &quot;-&quot;??_ ;_ @_ ">
                  <c:v>3529.1769411427608</c:v>
                </c:pt>
                <c:pt idx="27" formatCode="_ * #,##0_ ;_ * \-#,##0_ ;_ * &quot;-&quot;??_ ;_ @_ ">
                  <c:v>3553.00777962659</c:v>
                </c:pt>
                <c:pt idx="28" formatCode="_ * #,##0_ ;_ * \-#,##0_ ;_ * &quot;-&quot;??_ ;_ @_ ">
                  <c:v>3576.8386181104188</c:v>
                </c:pt>
                <c:pt idx="29" formatCode="_ * #,##0_ ;_ * \-#,##0_ ;_ * &quot;-&quot;??_ ;_ @_ ">
                  <c:v>3600.669456594248</c:v>
                </c:pt>
                <c:pt idx="30" formatCode="_ * #,##0_ ;_ * \-#,##0_ ;_ * &quot;-&quot;??_ ;_ @_ ">
                  <c:v>3624.5002950780768</c:v>
                </c:pt>
                <c:pt idx="31" formatCode="_ * #,##0_ ;_ * \-#,##0_ ;_ * &quot;-&quot;??_ ;_ @_ ">
                  <c:v>3648.331133561906</c:v>
                </c:pt>
                <c:pt idx="32" formatCode="_ * #,##0_ ;_ * \-#,##0_ ;_ * &quot;-&quot;??_ ;_ @_ ">
                  <c:v>3672.1619720457347</c:v>
                </c:pt>
                <c:pt idx="33" formatCode="_ * #,##0_ ;_ * \-#,##0_ ;_ * &quot;-&quot;??_ ;_ @_ ">
                  <c:v>3695.9928105295639</c:v>
                </c:pt>
                <c:pt idx="34" formatCode="_ * #,##0_ ;_ * \-#,##0_ ;_ * &quot;-&quot;??_ ;_ @_ ">
                  <c:v>3719.8236490133927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7-4024-B573-7616225C6079}"/>
            </c:ext>
          </c:extLst>
        </c:ser>
        <c:ser>
          <c:idx val="2"/>
          <c:order val="2"/>
          <c:tx>
            <c:strRef>
              <c:f>Geg2Jaar!$E$2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Geg2Jaar!$B$3:$B$37</c:f>
              <c:numCache>
                <c:formatCode>mmm\ yyyy</c:formatCode>
                <c:ptCount val="3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</c:numCache>
            </c:numRef>
          </c:cat>
          <c:val>
            <c:numRef>
              <c:f>Geg2Jaar!$E$3:$E$37</c:f>
              <c:numCache>
                <c:formatCode>General</c:formatCode>
                <c:ptCount val="35"/>
                <c:pt idx="23" formatCode="_ * #,##0_ ;_ * \-#,##0_ ;_ * &quot;-&quot;??_ ;_ @_ ">
                  <c:v>3400</c:v>
                </c:pt>
                <c:pt idx="24" formatCode="_ * #,##0_ ;_ * \-#,##0_ ;_ * &quot;-&quot;??_ ;_ @_ ">
                  <c:v>2743.1254325386026</c:v>
                </c:pt>
                <c:pt idx="25" formatCode="_ * #,##0_ ;_ * \-#,##0_ ;_ * &quot;-&quot;??_ ;_ @_ ">
                  <c:v>2581.9155902772372</c:v>
                </c:pt>
                <c:pt idx="26" formatCode="_ * #,##0_ ;_ * \-#,##0_ ;_ * &quot;-&quot;??_ ;_ @_ ">
                  <c:v>2451.6576866026453</c:v>
                </c:pt>
                <c:pt idx="27" formatCode="_ * #,##0_ ;_ * \-#,##0_ ;_ * &quot;-&quot;??_ ;_ @_ ">
                  <c:v>2340.4929830056299</c:v>
                </c:pt>
                <c:pt idx="28" formatCode="_ * #,##0_ ;_ * \-#,##0_ ;_ * &quot;-&quot;??_ ;_ @_ ">
                  <c:v>2242.6129378011055</c:v>
                </c:pt>
                <c:pt idx="29" formatCode="_ * #,##0_ ;_ * \-#,##0_ ;_ * &quot;-&quot;??_ ;_ @_ ">
                  <c:v>2154.6587594484699</c:v>
                </c:pt>
                <c:pt idx="30" formatCode="_ * #,##0_ ;_ * \-#,##0_ ;_ * &quot;-&quot;??_ ;_ @_ ">
                  <c:v>2074.4810909217667</c:v>
                </c:pt>
                <c:pt idx="31" formatCode="_ * #,##0_ ;_ * \-#,##0_ ;_ * &quot;-&quot;??_ ;_ @_ ">
                  <c:v>2000.6063241911284</c:v>
                </c:pt>
                <c:pt idx="32" formatCode="_ * #,##0_ ;_ * \-#,##0_ ;_ * &quot;-&quot;??_ ;_ @_ ">
                  <c:v>1931.9721636665113</c:v>
                </c:pt>
                <c:pt idx="33" formatCode="_ * #,##0_ ;_ * \-#,##0_ ;_ * &quot;-&quot;??_ ;_ @_ ">
                  <c:v>1867.7829787527771</c:v>
                </c:pt>
                <c:pt idx="34" formatCode="_ * #,##0_ ;_ * \-#,##0_ ;_ * &quot;-&quot;??_ ;_ @_ ">
                  <c:v>1807.4246327748317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B7-4024-B573-7616225C6079}"/>
            </c:ext>
          </c:extLst>
        </c:ser>
        <c:ser>
          <c:idx val="3"/>
          <c:order val="3"/>
          <c:tx>
            <c:strRef>
              <c:f>Geg2Jaar!$F$2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Geg2Jaar!$B$3:$B$37</c:f>
              <c:numCache>
                <c:formatCode>mmm\ yyyy</c:formatCode>
                <c:ptCount val="3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</c:numCache>
            </c:numRef>
          </c:cat>
          <c:val>
            <c:numRef>
              <c:f>Geg2Jaar!$F$3:$F$37</c:f>
              <c:numCache>
                <c:formatCode>General</c:formatCode>
                <c:ptCount val="35"/>
                <c:pt idx="23" formatCode="_ * #,##0_ ;_ * \-#,##0_ ;_ * &quot;-&quot;??_ ;_ @_ ">
                  <c:v>3400</c:v>
                </c:pt>
                <c:pt idx="24" formatCode="_ * #,##0_ ;_ * \-#,##0_ ;_ * &quot;-&quot;??_ ;_ @_ ">
                  <c:v>4219.9050958116031</c:v>
                </c:pt>
                <c:pt idx="25" formatCode="_ * #,##0_ ;_ * \-#,##0_ ;_ * &quot;-&quot;??_ ;_ @_ ">
                  <c:v>4428.7766150406269</c:v>
                </c:pt>
                <c:pt idx="26" formatCode="_ * #,##0_ ;_ * \-#,##0_ ;_ * &quot;-&quot;??_ ;_ @_ ">
                  <c:v>4606.6961956828764</c:v>
                </c:pt>
                <c:pt idx="27" formatCode="_ * #,##0_ ;_ * \-#,##0_ ;_ * &quot;-&quot;??_ ;_ @_ ">
                  <c:v>4765.5225762475502</c:v>
                </c:pt>
                <c:pt idx="28" formatCode="_ * #,##0_ ;_ * \-#,##0_ ;_ * &quot;-&quot;??_ ;_ @_ ">
                  <c:v>4911.064298419732</c:v>
                </c:pt>
                <c:pt idx="29" formatCode="_ * #,##0_ ;_ * \-#,##0_ ;_ * &quot;-&quot;??_ ;_ @_ ">
                  <c:v>5046.6801537400261</c:v>
                </c:pt>
                <c:pt idx="30" formatCode="_ * #,##0_ ;_ * \-#,##0_ ;_ * &quot;-&quot;??_ ;_ @_ ">
                  <c:v>5174.5194992343868</c:v>
                </c:pt>
                <c:pt idx="31" formatCode="_ * #,##0_ ;_ * \-#,##0_ ;_ * &quot;-&quot;??_ ;_ @_ ">
                  <c:v>5296.055942932684</c:v>
                </c:pt>
                <c:pt idx="32" formatCode="_ * #,##0_ ;_ * \-#,##0_ ;_ * &quot;-&quot;??_ ;_ @_ ">
                  <c:v>5412.3517804249586</c:v>
                </c:pt>
                <c:pt idx="33" formatCode="_ * #,##0_ ;_ * \-#,##0_ ;_ * &quot;-&quot;??_ ;_ @_ ">
                  <c:v>5524.2026423063508</c:v>
                </c:pt>
                <c:pt idx="34" formatCode="_ * #,##0_ ;_ * \-#,##0_ ;_ * &quot;-&quot;??_ ;_ @_ ">
                  <c:v>5632.2226652519539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B7-4024-B573-7616225C6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4657375"/>
        <c:axId val="1694292431"/>
      </c:lineChart>
      <c:catAx>
        <c:axId val="1844657375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4292431"/>
        <c:crosses val="autoZero"/>
        <c:auto val="1"/>
        <c:lblAlgn val="ctr"/>
        <c:lblOffset val="100"/>
        <c:noMultiLvlLbl val="0"/>
      </c:catAx>
      <c:valAx>
        <c:axId val="169429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4657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Geg2Jaarb!$C$2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Geg2Jaarb!$C$3:$C$37</c:f>
              <c:numCache>
                <c:formatCode>_ * #,##0_ ;_ * \-#,##0_ ;_ * "-"??_ ;_ @_ </c:formatCode>
                <c:ptCount val="35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5-435A-ABFD-FB10969C3B9F}"/>
            </c:ext>
          </c:extLst>
        </c:ser>
        <c:ser>
          <c:idx val="1"/>
          <c:order val="1"/>
          <c:tx>
            <c:strRef>
              <c:f>Geg2Jaarb!$D$2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Geg2Jaarb!$B$3:$B$37</c:f>
              <c:numCache>
                <c:formatCode>mmm\ yyyy</c:formatCode>
                <c:ptCount val="3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</c:numCache>
            </c:numRef>
          </c:cat>
          <c:val>
            <c:numRef>
              <c:f>Geg2Jaarb!$D$3:$D$37</c:f>
              <c:numCache>
                <c:formatCode>General</c:formatCode>
                <c:ptCount val="35"/>
                <c:pt idx="23" formatCode="_ * #,##0_ ;_ * \-#,##0_ ;_ * &quot;-&quot;??_ ;_ @_ ">
                  <c:v>3400</c:v>
                </c:pt>
                <c:pt idx="24" formatCode="_ * #,##0_ ;_ * \-#,##0_ ;_ * &quot;-&quot;??_ ;_ @_ ">
                  <c:v>3304.354999116923</c:v>
                </c:pt>
                <c:pt idx="25" formatCode="_ * #,##0_ ;_ * \-#,##0_ ;_ * &quot;-&quot;??_ ;_ @_ ">
                  <c:v>3626.7818083901843</c:v>
                </c:pt>
                <c:pt idx="26" formatCode="_ * #,##0_ ;_ * \-#,##0_ ;_ * &quot;-&quot;??_ ;_ @_ ">
                  <c:v>3524.3077891639659</c:v>
                </c:pt>
                <c:pt idx="27" formatCode="_ * #,##0_ ;_ * \-#,##0_ ;_ * &quot;-&quot;??_ ;_ @_ ">
                  <c:v>3571.9330303070828</c:v>
                </c:pt>
                <c:pt idx="28" formatCode="_ * #,##0_ ;_ * \-#,##0_ ;_ * &quot;-&quot;??_ ;_ @_ ">
                  <c:v>3607.1557885004058</c:v>
                </c:pt>
                <c:pt idx="29" formatCode="_ * #,##0_ ;_ * \-#,##0_ ;_ * &quot;-&quot;??_ ;_ @_ ">
                  <c:v>4398.2026129805763</c:v>
                </c:pt>
                <c:pt idx="30" formatCode="_ * #,##0_ ;_ * \-#,##0_ ;_ * &quot;-&quot;??_ ;_ @_ ">
                  <c:v>4532.0662903386428</c:v>
                </c:pt>
                <c:pt idx="31" formatCode="_ * #,##0_ ;_ * \-#,##0_ ;_ * &quot;-&quot;??_ ;_ @_ ">
                  <c:v>4240.4795728658082</c:v>
                </c:pt>
                <c:pt idx="32" formatCode="_ * #,##0_ ;_ * \-#,##0_ ;_ * &quot;-&quot;??_ ;_ @_ ">
                  <c:v>4234.7726527465757</c:v>
                </c:pt>
                <c:pt idx="33" formatCode="_ * #,##0_ ;_ * \-#,##0_ ;_ * &quot;-&quot;??_ ;_ @_ ">
                  <c:v>3963.2094508265372</c:v>
                </c:pt>
                <c:pt idx="34" formatCode="_ * #,##0_ ;_ * \-#,##0_ ;_ * &quot;-&quot;??_ ;_ @_ ">
                  <c:v>3752.6147588024328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5-435A-ABFD-FB10969C3B9F}"/>
            </c:ext>
          </c:extLst>
        </c:ser>
        <c:ser>
          <c:idx val="2"/>
          <c:order val="2"/>
          <c:tx>
            <c:strRef>
              <c:f>Geg2Jaarb!$E$2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Geg2Jaarb!$B$3:$B$37</c:f>
              <c:numCache>
                <c:formatCode>mmm\ yyyy</c:formatCode>
                <c:ptCount val="3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</c:numCache>
            </c:numRef>
          </c:cat>
          <c:val>
            <c:numRef>
              <c:f>Geg2Jaarb!$E$3:$E$37</c:f>
              <c:numCache>
                <c:formatCode>General</c:formatCode>
                <c:ptCount val="35"/>
                <c:pt idx="23" formatCode="_ * #,##0_ ;_ * \-#,##0_ ;_ * &quot;-&quot;??_ ;_ @_ ">
                  <c:v>3400</c:v>
                </c:pt>
                <c:pt idx="24" formatCode="_ * #,##0_ ;_ * \-#,##0_ ;_ * &quot;-&quot;??_ ;_ @_ ">
                  <c:v>2581.0531099928603</c:v>
                </c:pt>
                <c:pt idx="25" formatCode="_ * #,##0_ ;_ * \-#,##0_ ;_ * &quot;-&quot;??_ ;_ @_ ">
                  <c:v>2903.476664414944</c:v>
                </c:pt>
                <c:pt idx="26" formatCode="_ * #,##0_ ;_ * \-#,##0_ ;_ * &quot;-&quot;??_ ;_ @_ ">
                  <c:v>2800.9968588227966</c:v>
                </c:pt>
                <c:pt idx="27" formatCode="_ * #,##0_ ;_ * \-#,##0_ ;_ * &quot;-&quot;??_ ;_ @_ ">
                  <c:v>2848.6130588618184</c:v>
                </c:pt>
                <c:pt idx="28" formatCode="_ * #,##0_ ;_ * \-#,##0_ ;_ * &quot;-&quot;??_ ;_ @_ ">
                  <c:v>2883.8227980637748</c:v>
                </c:pt>
                <c:pt idx="29" formatCode="_ * #,##0_ ;_ * \-#,##0_ ;_ * &quot;-&quot;??_ ;_ @_ ">
                  <c:v>3674.8519026266586</c:v>
                </c:pt>
                <c:pt idx="30" formatCode="_ * #,##0_ ;_ * \-#,##0_ ;_ * &quot;-&quot;??_ ;_ @_ ">
                  <c:v>3808.6924362566911</c:v>
                </c:pt>
                <c:pt idx="31" formatCode="_ * #,##0_ ;_ * \-#,##0_ ;_ * &quot;-&quot;??_ ;_ @_ ">
                  <c:v>3517.0764285646346</c:v>
                </c:pt>
                <c:pt idx="32" formatCode="_ * #,##0_ ;_ * \-#,##0_ ;_ * &quot;-&quot;??_ ;_ @_ ">
                  <c:v>3511.3333493166988</c:v>
                </c:pt>
                <c:pt idx="33" formatCode="_ * #,##0_ ;_ * \-#,##0_ ;_ * &quot;-&quot;??_ ;_ @_ ">
                  <c:v>3239.7263972672536</c:v>
                </c:pt>
                <c:pt idx="34" formatCode="_ * #,##0_ ;_ * \-#,##0_ ;_ * &quot;-&quot;??_ ;_ @_ ">
                  <c:v>3029.0796424209607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55-435A-ABFD-FB10969C3B9F}"/>
            </c:ext>
          </c:extLst>
        </c:ser>
        <c:ser>
          <c:idx val="3"/>
          <c:order val="3"/>
          <c:tx>
            <c:strRef>
              <c:f>Geg2Jaarb!$F$2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Geg2Jaarb!$B$3:$B$37</c:f>
              <c:numCache>
                <c:formatCode>mmm\ yyyy</c:formatCode>
                <c:ptCount val="3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</c:numCache>
            </c:numRef>
          </c:cat>
          <c:val>
            <c:numRef>
              <c:f>Geg2Jaarb!$F$3:$F$37</c:f>
              <c:numCache>
                <c:formatCode>General</c:formatCode>
                <c:ptCount val="35"/>
                <c:pt idx="23" formatCode="_ * #,##0_ ;_ * \-#,##0_ ;_ * &quot;-&quot;??_ ;_ @_ ">
                  <c:v>3400</c:v>
                </c:pt>
                <c:pt idx="24" formatCode="_ * #,##0_ ;_ * \-#,##0_ ;_ * &quot;-&quot;??_ ;_ @_ ">
                  <c:v>4027.6568882409856</c:v>
                </c:pt>
                <c:pt idx="25" formatCode="_ * #,##0_ ;_ * \-#,##0_ ;_ * &quot;-&quot;??_ ;_ @_ ">
                  <c:v>4350.0869523654246</c:v>
                </c:pt>
                <c:pt idx="26" formatCode="_ * #,##0_ ;_ * \-#,##0_ ;_ * &quot;-&quot;??_ ;_ @_ ">
                  <c:v>4247.6187195051352</c:v>
                </c:pt>
                <c:pt idx="27" formatCode="_ * #,##0_ ;_ * \-#,##0_ ;_ * &quot;-&quot;??_ ;_ @_ ">
                  <c:v>4295.2530017523477</c:v>
                </c:pt>
                <c:pt idx="28" formatCode="_ * #,##0_ ;_ * \-#,##0_ ;_ * &quot;-&quot;??_ ;_ @_ ">
                  <c:v>4330.4887789370368</c:v>
                </c:pt>
                <c:pt idx="29" formatCode="_ * #,##0_ ;_ * \-#,##0_ ;_ * &quot;-&quot;??_ ;_ @_ ">
                  <c:v>5121.5533233344941</c:v>
                </c:pt>
                <c:pt idx="30" formatCode="_ * #,##0_ ;_ * \-#,##0_ ;_ * &quot;-&quot;??_ ;_ @_ ">
                  <c:v>5255.4401444205942</c:v>
                </c:pt>
                <c:pt idx="31" formatCode="_ * #,##0_ ;_ * \-#,##0_ ;_ * &quot;-&quot;??_ ;_ @_ ">
                  <c:v>4963.8827171669818</c:v>
                </c:pt>
                <c:pt idx="32" formatCode="_ * #,##0_ ;_ * \-#,##0_ ;_ * &quot;-&quot;??_ ;_ @_ ">
                  <c:v>4958.2119561764521</c:v>
                </c:pt>
                <c:pt idx="33" formatCode="_ * #,##0_ ;_ * \-#,##0_ ;_ * &quot;-&quot;??_ ;_ @_ ">
                  <c:v>4686.6925043858209</c:v>
                </c:pt>
                <c:pt idx="34" formatCode="_ * #,##0_ ;_ * \-#,##0_ ;_ * &quot;-&quot;??_ ;_ @_ ">
                  <c:v>4476.1498751839044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55-435A-ABFD-FB10969C3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361471"/>
        <c:axId val="1694293263"/>
      </c:lineChart>
      <c:catAx>
        <c:axId val="1495361471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4293263"/>
        <c:crosses val="autoZero"/>
        <c:auto val="1"/>
        <c:lblAlgn val="ctr"/>
        <c:lblOffset val="100"/>
        <c:noMultiLvlLbl val="0"/>
      </c:catAx>
      <c:valAx>
        <c:axId val="169429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95361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'Geg2,5Jaar'!$C$2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'Geg2,5Jaar'!$C$3:$C$54</c:f>
              <c:numCache>
                <c:formatCode>_ * #,##0_ ;_ * \-#,##0_ ;_ * "-"??_ ;_ @_ </c:formatCode>
                <c:ptCount val="52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  <c:pt idx="24">
                  <c:v>3200</c:v>
                </c:pt>
                <c:pt idx="25">
                  <c:v>3700</c:v>
                </c:pt>
                <c:pt idx="26">
                  <c:v>3600</c:v>
                </c:pt>
                <c:pt idx="27">
                  <c:v>4000</c:v>
                </c:pt>
                <c:pt idx="28">
                  <c:v>4400</c:v>
                </c:pt>
                <c:pt idx="29">
                  <c:v>5450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3-4416-B2CC-79DA6B13CE07}"/>
            </c:ext>
          </c:extLst>
        </c:ser>
        <c:ser>
          <c:idx val="1"/>
          <c:order val="1"/>
          <c:tx>
            <c:strRef>
              <c:f>'Geg2,5Jaar'!$D$2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'Geg2,5Jaar'!$B$3:$B$54</c:f>
              <c:numCache>
                <c:formatCode>mmm\ yyyy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'Geg2,5Jaar'!$D$3:$D$54</c:f>
              <c:numCache>
                <c:formatCode>General</c:formatCode>
                <c:ptCount val="52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4312.6316034104711</c:v>
                </c:pt>
                <c:pt idx="31" formatCode="_ * #,##0_ ;_ * \-#,##0_ ;_ * &quot;-&quot;??_ ;_ @_ ">
                  <c:v>4393.0990681276062</c:v>
                </c:pt>
                <c:pt idx="32" formatCode="_ * #,##0_ ;_ * \-#,##0_ ;_ * &quot;-&quot;??_ ;_ @_ ">
                  <c:v>4190.9781793572329</c:v>
                </c:pt>
                <c:pt idx="33" formatCode="_ * #,##0_ ;_ * \-#,##0_ ;_ * &quot;-&quot;??_ ;_ @_ ">
                  <c:v>4203.7423518808664</c:v>
                </c:pt>
                <c:pt idx="34" formatCode="_ * #,##0_ ;_ * \-#,##0_ ;_ * &quot;-&quot;??_ ;_ @_ ">
                  <c:v>3698.5133071610121</c:v>
                </c:pt>
                <c:pt idx="35" formatCode="_ * #,##0_ ;_ * \-#,##0_ ;_ * &quot;-&quot;??_ ;_ @_ ">
                  <c:v>4023.7411746991679</c:v>
                </c:pt>
                <c:pt idx="36" formatCode="_ * #,##0_ ;_ * \-#,##0_ ;_ * &quot;-&quot;??_ ;_ @_ ">
                  <c:v>4137.8091161787834</c:v>
                </c:pt>
                <c:pt idx="37" formatCode="_ * #,##0_ ;_ * \-#,##0_ ;_ * &quot;-&quot;??_ ;_ @_ ">
                  <c:v>4180.207735196368</c:v>
                </c:pt>
                <c:pt idx="38" formatCode="_ * #,##0_ ;_ * \-#,##0_ ;_ * &quot;-&quot;??_ ;_ @_ ">
                  <c:v>4340.5371598478596</c:v>
                </c:pt>
                <c:pt idx="39" formatCode="_ * #,##0_ ;_ * \-#,##0_ ;_ * &quot;-&quot;??_ ;_ @_ ">
                  <c:v>4914.2797895254553</c:v>
                </c:pt>
                <c:pt idx="40" formatCode="_ * #,##0_ ;_ * \-#,##0_ ;_ * &quot;-&quot;??_ ;_ @_ ">
                  <c:v>5235.2693846782222</c:v>
                </c:pt>
                <c:pt idx="41" formatCode="_ * #,##0_ ;_ * \-#,##0_ ;_ * &quot;-&quot;??_ ;_ @_ ">
                  <c:v>4564.1641107891774</c:v>
                </c:pt>
                <c:pt idx="42" formatCode="_ * #,##0_ ;_ * \-#,##0_ ;_ * &quot;-&quot;??_ ;_ @_ ">
                  <c:v>4644.6315755063133</c:v>
                </c:pt>
                <c:pt idx="43" formatCode="_ * #,##0_ ;_ * \-#,##0_ ;_ * &quot;-&quot;??_ ;_ @_ ">
                  <c:v>4442.5106867359391</c:v>
                </c:pt>
                <c:pt idx="44" formatCode="_ * #,##0_ ;_ * \-#,##0_ ;_ * &quot;-&quot;??_ ;_ @_ ">
                  <c:v>4455.2748592595735</c:v>
                </c:pt>
                <c:pt idx="45" formatCode="_ * #,##0_ ;_ * \-#,##0_ ;_ * &quot;-&quot;??_ ;_ @_ ">
                  <c:v>3950.0458145397192</c:v>
                </c:pt>
                <c:pt idx="46" formatCode="_ * #,##0_ ;_ * \-#,##0_ ;_ * &quot;-&quot;??_ ;_ @_ ">
                  <c:v>4275.2736820778755</c:v>
                </c:pt>
                <c:pt idx="47" formatCode="_ * #,##0_ ;_ * \-#,##0_ ;_ * &quot;-&quot;??_ ;_ @_ ">
                  <c:v>4389.3416235574905</c:v>
                </c:pt>
                <c:pt idx="48" formatCode="_ * #,##0_ ;_ * \-#,##0_ ;_ * &quot;-&quot;??_ ;_ @_ ">
                  <c:v>4431.7402425750752</c:v>
                </c:pt>
                <c:pt idx="49" formatCode="_ * #,##0_ ;_ * \-#,##0_ ;_ * &quot;-&quot;??_ ;_ @_ ">
                  <c:v>4592.0696672265667</c:v>
                </c:pt>
                <c:pt idx="50" formatCode="_ * #,##0_ ;_ * \-#,##0_ ;_ * &quot;-&quot;??_ ;_ @_ ">
                  <c:v>5165.8122969041624</c:v>
                </c:pt>
                <c:pt idx="51" formatCode="_ * #,##0_ ;_ * \-#,##0_ ;_ * &quot;-&quot;??_ ;_ @_ ">
                  <c:v>5486.8018920569293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3-4416-B2CC-79DA6B13CE07}"/>
            </c:ext>
          </c:extLst>
        </c:ser>
        <c:ser>
          <c:idx val="2"/>
          <c:order val="2"/>
          <c:tx>
            <c:strRef>
              <c:f>'Geg2,5Jaar'!$E$2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'Geg2,5Jaar'!$B$3:$B$54</c:f>
              <c:numCache>
                <c:formatCode>mmm\ yyyy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'Geg2,5Jaar'!$E$3:$E$54</c:f>
              <c:numCache>
                <c:formatCode>General</c:formatCode>
                <c:ptCount val="52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3689.2015068371024</c:v>
                </c:pt>
                <c:pt idx="31" formatCode="_ * #,##0_ ;_ * \-#,##0_ ;_ * &quot;-&quot;??_ ;_ @_ ">
                  <c:v>3750.1784875803451</c:v>
                </c:pt>
                <c:pt idx="32" formatCode="_ * #,##0_ ;_ * \-#,##0_ ;_ * &quot;-&quot;??_ ;_ @_ ">
                  <c:v>3528.9925780507861</c:v>
                </c:pt>
                <c:pt idx="33" formatCode="_ * #,##0_ ;_ * \-#,##0_ ;_ * &quot;-&quot;??_ ;_ @_ ">
                  <c:v>3523.0808699523368</c:v>
                </c:pt>
                <c:pt idx="34" formatCode="_ * #,##0_ ;_ * \-#,##0_ ;_ * &quot;-&quot;??_ ;_ @_ ">
                  <c:v>2999.5333359503547</c:v>
                </c:pt>
                <c:pt idx="35" formatCode="_ * #,##0_ ;_ * \-#,##0_ ;_ * &quot;-&quot;??_ ;_ @_ ">
                  <c:v>3306.7721689640834</c:v>
                </c:pt>
                <c:pt idx="36" formatCode="_ * #,##0_ ;_ * \-#,##0_ ;_ * &quot;-&quot;??_ ;_ @_ ">
                  <c:v>3403.1557997058871</c:v>
                </c:pt>
                <c:pt idx="37" formatCode="_ * #,##0_ ;_ * \-#,##0_ ;_ * &quot;-&quot;??_ ;_ @_ ">
                  <c:v>3428.1528182232578</c:v>
                </c:pt>
                <c:pt idx="38" formatCode="_ * #,##0_ ;_ * \-#,##0_ ;_ * &quot;-&quot;??_ ;_ @_ ">
                  <c:v>3571.3436596599386</c:v>
                </c:pt>
                <c:pt idx="39" formatCode="_ * #,##0_ ;_ * \-#,##0_ ;_ * &quot;-&quot;??_ ;_ @_ ">
                  <c:v>4128.1930255492789</c:v>
                </c:pt>
                <c:pt idx="40" formatCode="_ * #,##0_ ;_ * \-#,##0_ ;_ * &quot;-&quot;??_ ;_ @_ ">
                  <c:v>4432.5187043451715</c:v>
                </c:pt>
                <c:pt idx="41" formatCode="_ * #,##0_ ;_ * \-#,##0_ ;_ * &quot;-&quot;??_ ;_ @_ ">
                  <c:v>3700.2805104704807</c:v>
                </c:pt>
                <c:pt idx="42" formatCode="_ * #,##0_ ;_ * \-#,##0_ ;_ * &quot;-&quot;??_ ;_ @_ ">
                  <c:v>3765.3259118229494</c:v>
                </c:pt>
                <c:pt idx="43" formatCode="_ * #,##0_ ;_ * \-#,##0_ ;_ * &quot;-&quot;??_ ;_ @_ ">
                  <c:v>3547.9343333866846</c:v>
                </c:pt>
                <c:pt idx="44" formatCode="_ * #,##0_ ;_ * \-#,##0_ ;_ * &quot;-&quot;??_ ;_ @_ ">
                  <c:v>3545.5711395860808</c:v>
                </c:pt>
                <c:pt idx="45" formatCode="_ * #,##0_ ;_ * \-#,##0_ ;_ * &quot;-&quot;??_ ;_ @_ ">
                  <c:v>3025.3505975280655</c:v>
                </c:pt>
                <c:pt idx="46" formatCode="_ * #,##0_ ;_ * \-#,##0_ ;_ * &quot;-&quot;??_ ;_ @_ ">
                  <c:v>3335.715919281387</c:v>
                </c:pt>
                <c:pt idx="47" formatCode="_ * #,##0_ ;_ * \-#,##0_ ;_ * &quot;-&quot;??_ ;_ @_ ">
                  <c:v>3435.0438342282387</c:v>
                </c:pt>
                <c:pt idx="48" formatCode="_ * #,##0_ ;_ * \-#,##0_ ;_ * &quot;-&quot;??_ ;_ @_ ">
                  <c:v>3462.8189532243528</c:v>
                </c:pt>
                <c:pt idx="49" formatCode="_ * #,##0_ ;_ * \-#,##0_ ;_ * &quot;-&quot;??_ ;_ @_ ">
                  <c:v>3608.6358109472444</c:v>
                </c:pt>
                <c:pt idx="50" formatCode="_ * #,##0_ ;_ * \-#,##0_ ;_ * &quot;-&quot;??_ ;_ @_ ">
                  <c:v>4167.9715770460643</c:v>
                </c:pt>
                <c:pt idx="51" formatCode="_ * #,##0_ ;_ * \-#,##0_ ;_ * &quot;-&quot;??_ ;_ @_ ">
                  <c:v>4474.6551142234184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A3-4416-B2CC-79DA6B13CE07}"/>
            </c:ext>
          </c:extLst>
        </c:ser>
        <c:ser>
          <c:idx val="3"/>
          <c:order val="3"/>
          <c:tx>
            <c:strRef>
              <c:f>'Geg2,5Jaar'!$F$2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'Geg2,5Jaar'!$B$3:$B$54</c:f>
              <c:numCache>
                <c:formatCode>mmm\ yyyy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'Geg2,5Jaar'!$F$3:$F$54</c:f>
              <c:numCache>
                <c:formatCode>General</c:formatCode>
                <c:ptCount val="52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4936.0616999838403</c:v>
                </c:pt>
                <c:pt idx="31" formatCode="_ * #,##0_ ;_ * \-#,##0_ ;_ * &quot;-&quot;??_ ;_ @_ ">
                  <c:v>5036.0196486748673</c:v>
                </c:pt>
                <c:pt idx="32" formatCode="_ * #,##0_ ;_ * \-#,##0_ ;_ * &quot;-&quot;??_ ;_ @_ ">
                  <c:v>4852.9637806636792</c:v>
                </c:pt>
                <c:pt idx="33" formatCode="_ * #,##0_ ;_ * \-#,##0_ ;_ * &quot;-&quot;??_ ;_ @_ ">
                  <c:v>4884.403833809396</c:v>
                </c:pt>
                <c:pt idx="34" formatCode="_ * #,##0_ ;_ * \-#,##0_ ;_ * &quot;-&quot;??_ ;_ @_ ">
                  <c:v>4397.4932783716695</c:v>
                </c:pt>
                <c:pt idx="35" formatCode="_ * #,##0_ ;_ * \-#,##0_ ;_ * &quot;-&quot;??_ ;_ @_ ">
                  <c:v>4740.7101804342519</c:v>
                </c:pt>
                <c:pt idx="36" formatCode="_ * #,##0_ ;_ * \-#,##0_ ;_ * &quot;-&quot;??_ ;_ @_ ">
                  <c:v>4872.4624326516796</c:v>
                </c:pt>
                <c:pt idx="37" formatCode="_ * #,##0_ ;_ * \-#,##0_ ;_ * &quot;-&quot;??_ ;_ @_ ">
                  <c:v>4932.2626521694783</c:v>
                </c:pt>
                <c:pt idx="38" formatCode="_ * #,##0_ ;_ * \-#,##0_ ;_ * &quot;-&quot;??_ ;_ @_ ">
                  <c:v>5109.7306600357806</c:v>
                </c:pt>
                <c:pt idx="39" formatCode="_ * #,##0_ ;_ * \-#,##0_ ;_ * &quot;-&quot;??_ ;_ @_ ">
                  <c:v>5700.3665535016316</c:v>
                </c:pt>
                <c:pt idx="40" formatCode="_ * #,##0_ ;_ * \-#,##0_ ;_ * &quot;-&quot;??_ ;_ @_ ">
                  <c:v>6038.0200650112729</c:v>
                </c:pt>
                <c:pt idx="41" formatCode="_ * #,##0_ ;_ * \-#,##0_ ;_ * &quot;-&quot;??_ ;_ @_ ">
                  <c:v>5428.0477111078735</c:v>
                </c:pt>
                <c:pt idx="42" formatCode="_ * #,##0_ ;_ * \-#,##0_ ;_ * &quot;-&quot;??_ ;_ @_ ">
                  <c:v>5523.9372391896777</c:v>
                </c:pt>
                <c:pt idx="43" formatCode="_ * #,##0_ ;_ * \-#,##0_ ;_ * &quot;-&quot;??_ ;_ @_ ">
                  <c:v>5337.0870400851936</c:v>
                </c:pt>
                <c:pt idx="44" formatCode="_ * #,##0_ ;_ * \-#,##0_ ;_ * &quot;-&quot;??_ ;_ @_ ">
                  <c:v>5364.9785789330663</c:v>
                </c:pt>
                <c:pt idx="45" formatCode="_ * #,##0_ ;_ * \-#,##0_ ;_ * &quot;-&quot;??_ ;_ @_ ">
                  <c:v>4874.7410315513735</c:v>
                </c:pt>
                <c:pt idx="46" formatCode="_ * #,##0_ ;_ * \-#,##0_ ;_ * &quot;-&quot;??_ ;_ @_ ">
                  <c:v>5214.831444874364</c:v>
                </c:pt>
                <c:pt idx="47" formatCode="_ * #,##0_ ;_ * \-#,##0_ ;_ * &quot;-&quot;??_ ;_ @_ ">
                  <c:v>5343.6394128867423</c:v>
                </c:pt>
                <c:pt idx="48" formatCode="_ * #,##0_ ;_ * \-#,##0_ ;_ * &quot;-&quot;??_ ;_ @_ ">
                  <c:v>5400.6615319257971</c:v>
                </c:pt>
                <c:pt idx="49" formatCode="_ * #,##0_ ;_ * \-#,##0_ ;_ * &quot;-&quot;??_ ;_ @_ ">
                  <c:v>5575.5035235058895</c:v>
                </c:pt>
                <c:pt idx="50" formatCode="_ * #,##0_ ;_ * \-#,##0_ ;_ * &quot;-&quot;??_ ;_ @_ ">
                  <c:v>6163.6530167622604</c:v>
                </c:pt>
                <c:pt idx="51" formatCode="_ * #,##0_ ;_ * \-#,##0_ ;_ * &quot;-&quot;??_ ;_ @_ ">
                  <c:v>6498.9486698904402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A3-4416-B2CC-79DA6B13C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577599"/>
        <c:axId val="1592997551"/>
      </c:lineChart>
      <c:catAx>
        <c:axId val="1831577599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92997551"/>
        <c:crosses val="autoZero"/>
        <c:auto val="1"/>
        <c:lblAlgn val="ctr"/>
        <c:lblOffset val="100"/>
        <c:noMultiLvlLbl val="0"/>
      </c:catAx>
      <c:valAx>
        <c:axId val="1592997551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3157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'Geg2,5Jaarb'!$C$2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'Geg2,5Jaarb'!$C$3:$C$54</c:f>
              <c:numCache>
                <c:formatCode>_ * #,##0_ ;_ * \-#,##0_ ;_ * "-"??_ ;_ @_ </c:formatCode>
                <c:ptCount val="52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  <c:pt idx="24">
                  <c:v>3200</c:v>
                </c:pt>
                <c:pt idx="25">
                  <c:v>3700</c:v>
                </c:pt>
                <c:pt idx="26">
                  <c:v>3600</c:v>
                </c:pt>
                <c:pt idx="27">
                  <c:v>4000</c:v>
                </c:pt>
                <c:pt idx="28">
                  <c:v>4400</c:v>
                </c:pt>
                <c:pt idx="29">
                  <c:v>5450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FA-46BA-B3CD-908DE5331515}"/>
            </c:ext>
          </c:extLst>
        </c:ser>
        <c:ser>
          <c:idx val="1"/>
          <c:order val="1"/>
          <c:tx>
            <c:strRef>
              <c:f>'Geg2,5Jaarb'!$D$2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'Geg2,5Jaarb'!$B$3:$B$54</c:f>
              <c:numCache>
                <c:formatCode>mmm\ yyyy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'Geg2,5Jaarb'!$D$3:$D$54</c:f>
              <c:numCache>
                <c:formatCode>General</c:formatCode>
                <c:ptCount val="52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5512.943428440627</c:v>
                </c:pt>
                <c:pt idx="31" formatCode="_ * #,##0_ ;_ * \-#,##0_ ;_ * &quot;-&quot;??_ ;_ @_ ">
                  <c:v>5307.2508664146908</c:v>
                </c:pt>
                <c:pt idx="32" formatCode="_ * #,##0_ ;_ * \-#,##0_ ;_ * &quot;-&quot;??_ ;_ @_ ">
                  <c:v>5292.0262277971751</c:v>
                </c:pt>
                <c:pt idx="33" formatCode="_ * #,##0_ ;_ * \-#,##0_ ;_ * &quot;-&quot;??_ ;_ @_ ">
                  <c:v>5030.8454007677601</c:v>
                </c:pt>
                <c:pt idx="34" formatCode="_ * #,##0_ ;_ * \-#,##0_ ;_ * &quot;-&quot;??_ ;_ @_ ">
                  <c:v>4856.9816396115148</c:v>
                </c:pt>
                <c:pt idx="35" formatCode="_ * #,##0_ ;_ * \-#,##0_ ;_ * &quot;-&quot;??_ ;_ @_ ">
                  <c:v>5013.3737628189265</c:v>
                </c:pt>
                <c:pt idx="36" formatCode="_ * #,##0_ ;_ * \-#,##0_ ;_ * &quot;-&quot;??_ ;_ @_ ">
                  <c:v>4522.2614643493489</c:v>
                </c:pt>
                <c:pt idx="37" formatCode="_ * #,##0_ ;_ * \-#,##0_ ;_ * &quot;-&quot;??_ ;_ @_ ">
                  <c:v>4877.1597556344295</c:v>
                </c:pt>
                <c:pt idx="38" formatCode="_ * #,##0_ ;_ * \-#,##0_ ;_ * &quot;-&quot;??_ ;_ @_ ">
                  <c:v>4803.0589652702629</c:v>
                </c:pt>
                <c:pt idx="39" formatCode="_ * #,##0_ ;_ * \-#,##0_ ;_ * &quot;-&quot;??_ ;_ @_ ">
                  <c:v>4941.0999598983663</c:v>
                </c:pt>
                <c:pt idx="40" formatCode="_ * #,##0_ ;_ * \-#,##0_ ;_ * &quot;-&quot;??_ ;_ @_ ">
                  <c:v>4949.1564862327505</c:v>
                </c:pt>
                <c:pt idx="41" formatCode="_ * #,##0_ ;_ * \-#,##0_ ;_ * &quot;-&quot;??_ ;_ @_ ">
                  <c:v>5688.4992621142328</c:v>
                </c:pt>
                <c:pt idx="42" formatCode="_ * #,##0_ ;_ * \-#,##0_ ;_ * &quot;-&quot;??_ ;_ @_ ">
                  <c:v>5751.857598336117</c:v>
                </c:pt>
                <c:pt idx="43" formatCode="_ * #,##0_ ;_ * \-#,##0_ ;_ * &quot;-&quot;??_ ;_ @_ ">
                  <c:v>5546.1650363101808</c:v>
                </c:pt>
                <c:pt idx="44" formatCode="_ * #,##0_ ;_ * \-#,##0_ ;_ * &quot;-&quot;??_ ;_ @_ ">
                  <c:v>5530.9403976926651</c:v>
                </c:pt>
                <c:pt idx="45" formatCode="_ * #,##0_ ;_ * \-#,##0_ ;_ * &quot;-&quot;??_ ;_ @_ ">
                  <c:v>5269.7595706632501</c:v>
                </c:pt>
                <c:pt idx="46" formatCode="_ * #,##0_ ;_ * \-#,##0_ ;_ * &quot;-&quot;??_ ;_ @_ ">
                  <c:v>5095.8958095070047</c:v>
                </c:pt>
                <c:pt idx="47" formatCode="_ * #,##0_ ;_ * \-#,##0_ ;_ * &quot;-&quot;??_ ;_ @_ ">
                  <c:v>5252.2879327144165</c:v>
                </c:pt>
                <c:pt idx="48" formatCode="_ * #,##0_ ;_ * \-#,##0_ ;_ * &quot;-&quot;??_ ;_ @_ ">
                  <c:v>4761.1756342448389</c:v>
                </c:pt>
                <c:pt idx="49" formatCode="_ * #,##0_ ;_ * \-#,##0_ ;_ * &quot;-&quot;??_ ;_ @_ ">
                  <c:v>5116.0739255299195</c:v>
                </c:pt>
                <c:pt idx="50" formatCode="_ * #,##0_ ;_ * \-#,##0_ ;_ * &quot;-&quot;??_ ;_ @_ ">
                  <c:v>5041.9731351657529</c:v>
                </c:pt>
                <c:pt idx="51" formatCode="_ * #,##0_ ;_ * \-#,##0_ ;_ * &quot;-&quot;??_ ;_ @_ ">
                  <c:v>5180.0141297938562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A-46BA-B3CD-908DE5331515}"/>
            </c:ext>
          </c:extLst>
        </c:ser>
        <c:ser>
          <c:idx val="2"/>
          <c:order val="2"/>
          <c:tx>
            <c:strRef>
              <c:f>'Geg2,5Jaarb'!$E$2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'Geg2,5Jaarb'!$B$3:$B$54</c:f>
              <c:numCache>
                <c:formatCode>mmm\ yyyy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'Geg2,5Jaarb'!$E$3:$E$54</c:f>
              <c:numCache>
                <c:formatCode>General</c:formatCode>
                <c:ptCount val="52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4802.9265001210633</c:v>
                </c:pt>
                <c:pt idx="31" formatCode="_ * #,##0_ ;_ * \-#,##0_ ;_ * &quot;-&quot;??_ ;_ @_ ">
                  <c:v>4419.3035141811342</c:v>
                </c:pt>
                <c:pt idx="32" formatCode="_ * #,##0_ ;_ * \-#,##0_ ;_ * &quot;-&quot;??_ ;_ @_ ">
                  <c:v>4255.9110505091066</c:v>
                </c:pt>
                <c:pt idx="33" formatCode="_ * #,##0_ ;_ * \-#,##0_ ;_ * &quot;-&quot;??_ ;_ @_ ">
                  <c:v>3864.9219352037767</c:v>
                </c:pt>
                <c:pt idx="34" formatCode="_ * #,##0_ ;_ * \-#,##0_ ;_ * &quot;-&quot;??_ ;_ @_ ">
                  <c:v>3574.0240762350822</c:v>
                </c:pt>
                <c:pt idx="35" formatCode="_ * #,##0_ ;_ * \-#,##0_ ;_ * &quot;-&quot;??_ ;_ @_ ">
                  <c:v>3622.9265633643936</c:v>
                </c:pt>
                <c:pt idx="36" formatCode="_ * #,##0_ ;_ * \-#,##0_ ;_ * &quot;-&quot;??_ ;_ @_ ">
                  <c:v>3031.8023233665144</c:v>
                </c:pt>
                <c:pt idx="37" formatCode="_ * #,##0_ ;_ * \-#,##0_ ;_ * &quot;-&quot;??_ ;_ @_ ">
                  <c:v>3292.7493835786681</c:v>
                </c:pt>
                <c:pt idx="38" formatCode="_ * #,##0_ ;_ * \-#,##0_ ;_ * &quot;-&quot;??_ ;_ @_ ">
                  <c:v>3129.7365961092009</c:v>
                </c:pt>
                <c:pt idx="39" formatCode="_ * #,##0_ ;_ * \-#,##0_ ;_ * &quot;-&quot;??_ ;_ @_ ">
                  <c:v>3183.1397694053876</c:v>
                </c:pt>
                <c:pt idx="40" formatCode="_ * #,##0_ ;_ * \-#,##0_ ;_ * &quot;-&quot;??_ ;_ @_ ">
                  <c:v>3110.2421119358091</c:v>
                </c:pt>
                <c:pt idx="41" formatCode="_ * #,##0_ ;_ * \-#,##0_ ;_ * &quot;-&quot;??_ ;_ @_ ">
                  <c:v>3771.8472610205881</c:v>
                </c:pt>
                <c:pt idx="42" formatCode="_ * #,##0_ ;_ * \-#,##0_ ;_ * &quot;-&quot;??_ ;_ @_ ">
                  <c:v>3705.1942992924551</c:v>
                </c:pt>
                <c:pt idx="43" formatCode="_ * #,##0_ ;_ * \-#,##0_ ;_ * &quot;-&quot;??_ ;_ @_ ">
                  <c:v>3429.0169434687768</c:v>
                </c:pt>
                <c:pt idx="44" formatCode="_ * #,##0_ ;_ * \-#,##0_ ;_ * &quot;-&quot;??_ ;_ @_ ">
                  <c:v>3345.4035684906275</c:v>
                </c:pt>
                <c:pt idx="45" formatCode="_ * #,##0_ ;_ * \-#,##0_ ;_ * &quot;-&quot;??_ ;_ @_ ">
                  <c:v>3017.7388731051965</c:v>
                </c:pt>
                <c:pt idx="46" formatCode="_ * #,##0_ ;_ * \-#,##0_ ;_ * &quot;-&quot;??_ ;_ @_ ">
                  <c:v>2779.1318969418567</c:v>
                </c:pt>
                <c:pt idx="47" formatCode="_ * #,##0_ ;_ * \-#,##0_ ;_ * &quot;-&quot;??_ ;_ @_ ">
                  <c:v>2872.3791838230845</c:v>
                </c:pt>
                <c:pt idx="48" formatCode="_ * #,##0_ ;_ * \-#,##0_ ;_ * &quot;-&quot;??_ ;_ @_ ">
                  <c:v>2319.5962048725455</c:v>
                </c:pt>
                <c:pt idx="49" formatCode="_ * #,##0_ ;_ * \-#,##0_ ;_ * &quot;-&quot;??_ ;_ @_ ">
                  <c:v>2614.1887552102389</c:v>
                </c:pt>
                <c:pt idx="50" formatCode="_ * #,##0_ ;_ * \-#,##0_ ;_ * &quot;-&quot;??_ ;_ @_ ">
                  <c:v>2481.0505381526386</c:v>
                </c:pt>
                <c:pt idx="51" formatCode="_ * #,##0_ ;_ * \-#,##0_ ;_ * &quot;-&quot;??_ ;_ @_ ">
                  <c:v>2561.2364482289281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FA-46BA-B3CD-908DE5331515}"/>
            </c:ext>
          </c:extLst>
        </c:ser>
        <c:ser>
          <c:idx val="3"/>
          <c:order val="3"/>
          <c:tx>
            <c:strRef>
              <c:f>'Geg2,5Jaarb'!$F$2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'Geg2,5Jaarb'!$B$3:$B$54</c:f>
              <c:numCache>
                <c:formatCode>mmm\ yyyy</c:formatCode>
                <c:ptCount val="5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</c:numCache>
            </c:numRef>
          </c:cat>
          <c:val>
            <c:numRef>
              <c:f>'Geg2,5Jaarb'!$F$3:$F$54</c:f>
              <c:numCache>
                <c:formatCode>General</c:formatCode>
                <c:ptCount val="52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6222.9603567601907</c:v>
                </c:pt>
                <c:pt idx="31" formatCode="_ * #,##0_ ;_ * \-#,##0_ ;_ * &quot;-&quot;??_ ;_ @_ ">
                  <c:v>6195.1982186482473</c:v>
                </c:pt>
                <c:pt idx="32" formatCode="_ * #,##0_ ;_ * \-#,##0_ ;_ * &quot;-&quot;??_ ;_ @_ ">
                  <c:v>6328.1414050852436</c:v>
                </c:pt>
                <c:pt idx="33" formatCode="_ * #,##0_ ;_ * \-#,##0_ ;_ * &quot;-&quot;??_ ;_ @_ ">
                  <c:v>6196.768866331744</c:v>
                </c:pt>
                <c:pt idx="34" formatCode="_ * #,##0_ ;_ * \-#,##0_ ;_ * &quot;-&quot;??_ ;_ @_ ">
                  <c:v>6139.9392029879473</c:v>
                </c:pt>
                <c:pt idx="35" formatCode="_ * #,##0_ ;_ * \-#,##0_ ;_ * &quot;-&quot;??_ ;_ @_ ">
                  <c:v>6403.8209622734594</c:v>
                </c:pt>
                <c:pt idx="36" formatCode="_ * #,##0_ ;_ * \-#,##0_ ;_ * &quot;-&quot;??_ ;_ @_ ">
                  <c:v>6012.7206053321834</c:v>
                </c:pt>
                <c:pt idx="37" formatCode="_ * #,##0_ ;_ * \-#,##0_ ;_ * &quot;-&quot;??_ ;_ @_ ">
                  <c:v>6461.5701276901909</c:v>
                </c:pt>
                <c:pt idx="38" formatCode="_ * #,##0_ ;_ * \-#,##0_ ;_ * &quot;-&quot;??_ ;_ @_ ">
                  <c:v>6476.3813344313248</c:v>
                </c:pt>
                <c:pt idx="39" formatCode="_ * #,##0_ ;_ * \-#,##0_ ;_ * &quot;-&quot;??_ ;_ @_ ">
                  <c:v>6699.0601503913449</c:v>
                </c:pt>
                <c:pt idx="40" formatCode="_ * #,##0_ ;_ * \-#,##0_ ;_ * &quot;-&quot;??_ ;_ @_ ">
                  <c:v>6788.0708605296913</c:v>
                </c:pt>
                <c:pt idx="41" formatCode="_ * #,##0_ ;_ * \-#,##0_ ;_ * &quot;-&quot;??_ ;_ @_ ">
                  <c:v>7605.1512632078775</c:v>
                </c:pt>
                <c:pt idx="42" formatCode="_ * #,##0_ ;_ * \-#,##0_ ;_ * &quot;-&quot;??_ ;_ @_ ">
                  <c:v>7798.5208973797789</c:v>
                </c:pt>
                <c:pt idx="43" formatCode="_ * #,##0_ ;_ * \-#,##0_ ;_ * &quot;-&quot;??_ ;_ @_ ">
                  <c:v>7663.3131291515847</c:v>
                </c:pt>
                <c:pt idx="44" formatCode="_ * #,##0_ ;_ * \-#,##0_ ;_ * &quot;-&quot;??_ ;_ @_ ">
                  <c:v>7716.4772268947027</c:v>
                </c:pt>
                <c:pt idx="45" formatCode="_ * #,##0_ ;_ * \-#,##0_ ;_ * &quot;-&quot;??_ ;_ @_ ">
                  <c:v>7521.7802682213041</c:v>
                </c:pt>
                <c:pt idx="46" formatCode="_ * #,##0_ ;_ * \-#,##0_ ;_ * &quot;-&quot;??_ ;_ @_ ">
                  <c:v>7412.6597220721524</c:v>
                </c:pt>
                <c:pt idx="47" formatCode="_ * #,##0_ ;_ * \-#,##0_ ;_ * &quot;-&quot;??_ ;_ @_ ">
                  <c:v>7632.1966816057484</c:v>
                </c:pt>
                <c:pt idx="48" formatCode="_ * #,##0_ ;_ * \-#,##0_ ;_ * &quot;-&quot;??_ ;_ @_ ">
                  <c:v>7202.7550636171327</c:v>
                </c:pt>
                <c:pt idx="49" formatCode="_ * #,##0_ ;_ * \-#,##0_ ;_ * &quot;-&quot;??_ ;_ @_ ">
                  <c:v>7617.9590958496001</c:v>
                </c:pt>
                <c:pt idx="50" formatCode="_ * #,##0_ ;_ * \-#,##0_ ;_ * &quot;-&quot;??_ ;_ @_ ">
                  <c:v>7602.8957321788675</c:v>
                </c:pt>
                <c:pt idx="51" formatCode="_ * #,##0_ ;_ * \-#,##0_ ;_ * &quot;-&quot;??_ ;_ @_ ">
                  <c:v>7798.7918113587839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FA-46BA-B3CD-908DE5331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0067055"/>
        <c:axId val="1847912623"/>
      </c:lineChart>
      <c:catAx>
        <c:axId val="1690067055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7912623"/>
        <c:crosses val="autoZero"/>
        <c:auto val="1"/>
        <c:lblAlgn val="ctr"/>
        <c:lblOffset val="100"/>
        <c:noMultiLvlLbl val="0"/>
      </c:catAx>
      <c:valAx>
        <c:axId val="184791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006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Lin!$C$2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Lin!$B$3:$B$14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Lin!$C$3:$C$14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5-4993-8DFE-10BAF0C12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891440"/>
        <c:axId val="1212322640"/>
      </c:lineChart>
      <c:catAx>
        <c:axId val="11338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2322640"/>
        <c:crosses val="autoZero"/>
        <c:auto val="1"/>
        <c:lblAlgn val="ctr"/>
        <c:lblOffset val="100"/>
        <c:noMultiLvlLbl val="0"/>
      </c:catAx>
      <c:valAx>
        <c:axId val="12123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89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'Geg2,5Jaarc'!$C$2</c:f>
              <c:strCache>
                <c:ptCount val="1"/>
                <c:pt idx="0">
                  <c:v>Aantal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'Geg2,5Jaarc'!$C$3:$C$58</c:f>
              <c:numCache>
                <c:formatCode>_ * #,##0_ ;_ * \-#,##0_ ;_ * "-"??_ ;_ @_ </c:formatCode>
                <c:ptCount val="56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  <c:pt idx="24">
                  <c:v>3200</c:v>
                </c:pt>
                <c:pt idx="25">
                  <c:v>3700</c:v>
                </c:pt>
                <c:pt idx="26">
                  <c:v>3600</c:v>
                </c:pt>
                <c:pt idx="27">
                  <c:v>4000</c:v>
                </c:pt>
                <c:pt idx="28">
                  <c:v>4400</c:v>
                </c:pt>
                <c:pt idx="29">
                  <c:v>5450</c:v>
                </c:pt>
                <c:pt idx="30">
                  <c:v>5550</c:v>
                </c:pt>
                <c:pt idx="31">
                  <c:v>5050</c:v>
                </c:pt>
                <c:pt idx="32">
                  <c:v>5250</c:v>
                </c:pt>
                <c:pt idx="33">
                  <c:v>4850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4-4FAF-9BC4-78C74D6BA925}"/>
            </c:ext>
          </c:extLst>
        </c:ser>
        <c:ser>
          <c:idx val="1"/>
          <c:order val="1"/>
          <c:tx>
            <c:strRef>
              <c:f>'Geg2,5Jaarc'!$D$2</c:f>
              <c:strCache>
                <c:ptCount val="1"/>
                <c:pt idx="0">
                  <c:v>Voorspellen(Aantal)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'Geg2,5Jaarc'!$B$3:$B$58</c:f>
              <c:numCache>
                <c:formatCode>mmm\ yyyy</c:formatCode>
                <c:ptCount val="5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</c:numCache>
            </c:numRef>
          </c:cat>
          <c:val>
            <c:numRef>
              <c:f>'Geg2,5Jaarc'!$D$3:$D$58</c:f>
              <c:numCache>
                <c:formatCode>General</c:formatCode>
                <c:ptCount val="56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5512.943428440627</c:v>
                </c:pt>
                <c:pt idx="31" formatCode="_ * #,##0_ ;_ * \-#,##0_ ;_ * &quot;-&quot;??_ ;_ @_ ">
                  <c:v>5307.2508664146908</c:v>
                </c:pt>
                <c:pt idx="32" formatCode="_ * #,##0_ ;_ * \-#,##0_ ;_ * &quot;-&quot;??_ ;_ @_ ">
                  <c:v>5292.0262277971751</c:v>
                </c:pt>
                <c:pt idx="33" formatCode="_ * #,##0_ ;_ * \-#,##0_ ;_ * &quot;-&quot;??_ ;_ @_ ">
                  <c:v>5030.8454007677601</c:v>
                </c:pt>
                <c:pt idx="34" formatCode="_ * #,##0_ ;_ * \-#,##0_ ;_ * &quot;-&quot;??_ ;_ @_ ">
                  <c:v>4856.9816396115148</c:v>
                </c:pt>
                <c:pt idx="35" formatCode="_ * #,##0_ ;_ * \-#,##0_ ;_ * &quot;-&quot;??_ ;_ @_ ">
                  <c:v>5013.3737628189265</c:v>
                </c:pt>
                <c:pt idx="36" formatCode="_ * #,##0_ ;_ * \-#,##0_ ;_ * &quot;-&quot;??_ ;_ @_ ">
                  <c:v>4522.2614643493489</c:v>
                </c:pt>
                <c:pt idx="37" formatCode="_ * #,##0_ ;_ * \-#,##0_ ;_ * &quot;-&quot;??_ ;_ @_ ">
                  <c:v>4877.1597556344295</c:v>
                </c:pt>
                <c:pt idx="38" formatCode="_ * #,##0_ ;_ * \-#,##0_ ;_ * &quot;-&quot;??_ ;_ @_ ">
                  <c:v>4803.0589652702629</c:v>
                </c:pt>
                <c:pt idx="39" formatCode="_ * #,##0_ ;_ * \-#,##0_ ;_ * &quot;-&quot;??_ ;_ @_ ">
                  <c:v>4941.0999598983663</c:v>
                </c:pt>
                <c:pt idx="40" formatCode="_ * #,##0_ ;_ * \-#,##0_ ;_ * &quot;-&quot;??_ ;_ @_ ">
                  <c:v>4949.1564862327505</c:v>
                </c:pt>
                <c:pt idx="41" formatCode="_ * #,##0_ ;_ * \-#,##0_ ;_ * &quot;-&quot;??_ ;_ @_ ">
                  <c:v>5688.4992621142328</c:v>
                </c:pt>
                <c:pt idx="42" formatCode="_ * #,##0_ ;_ * \-#,##0_ ;_ * &quot;-&quot;??_ ;_ @_ ">
                  <c:v>5751.857598336117</c:v>
                </c:pt>
                <c:pt idx="43" formatCode="_ * #,##0_ ;_ * \-#,##0_ ;_ * &quot;-&quot;??_ ;_ @_ ">
                  <c:v>5546.1650363101808</c:v>
                </c:pt>
                <c:pt idx="44" formatCode="_ * #,##0_ ;_ * \-#,##0_ ;_ * &quot;-&quot;??_ ;_ @_ ">
                  <c:v>5530.9403976926651</c:v>
                </c:pt>
                <c:pt idx="45" formatCode="_ * #,##0_ ;_ * \-#,##0_ ;_ * &quot;-&quot;??_ ;_ @_ ">
                  <c:v>5269.7595706632501</c:v>
                </c:pt>
                <c:pt idx="46" formatCode="_ * #,##0_ ;_ * \-#,##0_ ;_ * &quot;-&quot;??_ ;_ @_ ">
                  <c:v>5095.8958095070047</c:v>
                </c:pt>
                <c:pt idx="47" formatCode="_ * #,##0_ ;_ * \-#,##0_ ;_ * &quot;-&quot;??_ ;_ @_ ">
                  <c:v>5252.2879327144165</c:v>
                </c:pt>
                <c:pt idx="48" formatCode="_ * #,##0_ ;_ * \-#,##0_ ;_ * &quot;-&quot;??_ ;_ @_ ">
                  <c:v>4761.1756342448389</c:v>
                </c:pt>
                <c:pt idx="49" formatCode="_ * #,##0_ ;_ * \-#,##0_ ;_ * &quot;-&quot;??_ ;_ @_ ">
                  <c:v>5116.0739255299195</c:v>
                </c:pt>
                <c:pt idx="50" formatCode="_ * #,##0_ ;_ * \-#,##0_ ;_ * &quot;-&quot;??_ ;_ @_ ">
                  <c:v>5041.9731351657529</c:v>
                </c:pt>
                <c:pt idx="51" formatCode="_ * #,##0_ ;_ * \-#,##0_ ;_ * &quot;-&quot;??_ ;_ @_ ">
                  <c:v>5180.0141297938562</c:v>
                </c:pt>
                <c:pt idx="52" formatCode="_ * #,##0_ ;_ * \-#,##0_ ;_ * &quot;-&quot;??_ ;_ @_ ">
                  <c:v>5188.0706561282404</c:v>
                </c:pt>
                <c:pt idx="53" formatCode="_ * #,##0_ ;_ * \-#,##0_ ;_ * &quot;-&quot;??_ ;_ @_ ">
                  <c:v>5927.4134320097228</c:v>
                </c:pt>
                <c:pt idx="54" formatCode="_ * #,##0_ ;_ * \-#,##0_ ;_ * &quot;-&quot;??_ ;_ @_ ">
                  <c:v>5990.771768231607</c:v>
                </c:pt>
                <c:pt idx="55" formatCode="_ * #,##0_ ;_ * \-#,##0_ ;_ * &quot;-&quot;??_ ;_ @_ ">
                  <c:v>5785.0792062056707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4-4FAF-9BC4-78C74D6BA925}"/>
            </c:ext>
          </c:extLst>
        </c:ser>
        <c:ser>
          <c:idx val="2"/>
          <c:order val="2"/>
          <c:tx>
            <c:strRef>
              <c:f>'Geg2,5Jaarc'!$E$2</c:f>
              <c:strCache>
                <c:ptCount val="1"/>
                <c:pt idx="0">
                  <c:v>Laagste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'Geg2,5Jaarc'!$B$3:$B$58</c:f>
              <c:numCache>
                <c:formatCode>mmm\ yyyy</c:formatCode>
                <c:ptCount val="5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</c:numCache>
            </c:numRef>
          </c:cat>
          <c:val>
            <c:numRef>
              <c:f>'Geg2,5Jaarc'!$E$3:$E$58</c:f>
              <c:numCache>
                <c:formatCode>General</c:formatCode>
                <c:ptCount val="56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4802.9265001210633</c:v>
                </c:pt>
                <c:pt idx="31" formatCode="_ * #,##0_ ;_ * \-#,##0_ ;_ * &quot;-&quot;??_ ;_ @_ ">
                  <c:v>4419.3035141811342</c:v>
                </c:pt>
                <c:pt idx="32" formatCode="_ * #,##0_ ;_ * \-#,##0_ ;_ * &quot;-&quot;??_ ;_ @_ ">
                  <c:v>4255.9110505091066</c:v>
                </c:pt>
                <c:pt idx="33" formatCode="_ * #,##0_ ;_ * \-#,##0_ ;_ * &quot;-&quot;??_ ;_ @_ ">
                  <c:v>3864.9219352037767</c:v>
                </c:pt>
                <c:pt idx="34" formatCode="_ * #,##0_ ;_ * \-#,##0_ ;_ * &quot;-&quot;??_ ;_ @_ ">
                  <c:v>3574.0240762350822</c:v>
                </c:pt>
                <c:pt idx="35" formatCode="_ * #,##0_ ;_ * \-#,##0_ ;_ * &quot;-&quot;??_ ;_ @_ ">
                  <c:v>3622.9265633643936</c:v>
                </c:pt>
                <c:pt idx="36" formatCode="_ * #,##0_ ;_ * \-#,##0_ ;_ * &quot;-&quot;??_ ;_ @_ ">
                  <c:v>3031.8023233665144</c:v>
                </c:pt>
                <c:pt idx="37" formatCode="_ * #,##0_ ;_ * \-#,##0_ ;_ * &quot;-&quot;??_ ;_ @_ ">
                  <c:v>3292.7493835786681</c:v>
                </c:pt>
                <c:pt idx="38" formatCode="_ * #,##0_ ;_ * \-#,##0_ ;_ * &quot;-&quot;??_ ;_ @_ ">
                  <c:v>3129.7365961092009</c:v>
                </c:pt>
                <c:pt idx="39" formatCode="_ * #,##0_ ;_ * \-#,##0_ ;_ * &quot;-&quot;??_ ;_ @_ ">
                  <c:v>3183.1397694053876</c:v>
                </c:pt>
                <c:pt idx="40" formatCode="_ * #,##0_ ;_ * \-#,##0_ ;_ * &quot;-&quot;??_ ;_ @_ ">
                  <c:v>3110.2421119358091</c:v>
                </c:pt>
                <c:pt idx="41" formatCode="_ * #,##0_ ;_ * \-#,##0_ ;_ * &quot;-&quot;??_ ;_ @_ ">
                  <c:v>3771.8472610205881</c:v>
                </c:pt>
                <c:pt idx="42" formatCode="_ * #,##0_ ;_ * \-#,##0_ ;_ * &quot;-&quot;??_ ;_ @_ ">
                  <c:v>3705.1942992924551</c:v>
                </c:pt>
                <c:pt idx="43" formatCode="_ * #,##0_ ;_ * \-#,##0_ ;_ * &quot;-&quot;??_ ;_ @_ ">
                  <c:v>3429.0169434687768</c:v>
                </c:pt>
                <c:pt idx="44" formatCode="_ * #,##0_ ;_ * \-#,##0_ ;_ * &quot;-&quot;??_ ;_ @_ ">
                  <c:v>3345.4035684906275</c:v>
                </c:pt>
                <c:pt idx="45" formatCode="_ * #,##0_ ;_ * \-#,##0_ ;_ * &quot;-&quot;??_ ;_ @_ ">
                  <c:v>3017.7388731051965</c:v>
                </c:pt>
                <c:pt idx="46" formatCode="_ * #,##0_ ;_ * \-#,##0_ ;_ * &quot;-&quot;??_ ;_ @_ ">
                  <c:v>2779.1318969418567</c:v>
                </c:pt>
                <c:pt idx="47" formatCode="_ * #,##0_ ;_ * \-#,##0_ ;_ * &quot;-&quot;??_ ;_ @_ ">
                  <c:v>2872.3791838230845</c:v>
                </c:pt>
                <c:pt idx="48" formatCode="_ * #,##0_ ;_ * \-#,##0_ ;_ * &quot;-&quot;??_ ;_ @_ ">
                  <c:v>2319.5962048725455</c:v>
                </c:pt>
                <c:pt idx="49" formatCode="_ * #,##0_ ;_ * \-#,##0_ ;_ * &quot;-&quot;??_ ;_ @_ ">
                  <c:v>2614.1887552102389</c:v>
                </c:pt>
                <c:pt idx="50" formatCode="_ * #,##0_ ;_ * \-#,##0_ ;_ * &quot;-&quot;??_ ;_ @_ ">
                  <c:v>2481.0505381526386</c:v>
                </c:pt>
                <c:pt idx="51" formatCode="_ * #,##0_ ;_ * \-#,##0_ ;_ * &quot;-&quot;??_ ;_ @_ ">
                  <c:v>2561.2364482289281</c:v>
                </c:pt>
                <c:pt idx="52" formatCode="_ * #,##0_ ;_ * \-#,##0_ ;_ * &quot;-&quot;??_ ;_ @_ ">
                  <c:v>2512.5433424152643</c:v>
                </c:pt>
                <c:pt idx="53" formatCode="_ * #,##0_ ;_ * \-#,##0_ ;_ * &quot;-&quot;??_ ;_ @_ ">
                  <c:v>3196.1728459343681</c:v>
                </c:pt>
                <c:pt idx="54" formatCode="_ * #,##0_ ;_ * \-#,##0_ ;_ * &quot;-&quot;??_ ;_ @_ ">
                  <c:v>3164.5984605745944</c:v>
                </c:pt>
                <c:pt idx="55" formatCode="_ * #,##0_ ;_ * \-#,##0_ ;_ * &quot;-&quot;??_ ;_ @_ ">
                  <c:v>2905.8353704846927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4-4FAF-9BC4-78C74D6BA925}"/>
            </c:ext>
          </c:extLst>
        </c:ser>
        <c:ser>
          <c:idx val="3"/>
          <c:order val="3"/>
          <c:tx>
            <c:strRef>
              <c:f>'Geg2,5Jaarc'!$F$2</c:f>
              <c:strCache>
                <c:ptCount val="1"/>
                <c:pt idx="0">
                  <c:v>Hoogste betrouwbaarheidsgrens(Aantal)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'Geg2,5Jaarc'!$B$3:$B$58</c:f>
              <c:numCache>
                <c:formatCode>mmm\ yyyy</c:formatCode>
                <c:ptCount val="5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</c:numCache>
            </c:numRef>
          </c:cat>
          <c:val>
            <c:numRef>
              <c:f>'Geg2,5Jaarc'!$F$3:$F$58</c:f>
              <c:numCache>
                <c:formatCode>General</c:formatCode>
                <c:ptCount val="56"/>
                <c:pt idx="29" formatCode="_ * #,##0_ ;_ * \-#,##0_ ;_ * &quot;-&quot;??_ ;_ @_ ">
                  <c:v>5450</c:v>
                </c:pt>
                <c:pt idx="30" formatCode="_ * #,##0_ ;_ * \-#,##0_ ;_ * &quot;-&quot;??_ ;_ @_ ">
                  <c:v>6222.9603567601907</c:v>
                </c:pt>
                <c:pt idx="31" formatCode="_ * #,##0_ ;_ * \-#,##0_ ;_ * &quot;-&quot;??_ ;_ @_ ">
                  <c:v>6195.1982186482473</c:v>
                </c:pt>
                <c:pt idx="32" formatCode="_ * #,##0_ ;_ * \-#,##0_ ;_ * &quot;-&quot;??_ ;_ @_ ">
                  <c:v>6328.1414050852436</c:v>
                </c:pt>
                <c:pt idx="33" formatCode="_ * #,##0_ ;_ * \-#,##0_ ;_ * &quot;-&quot;??_ ;_ @_ ">
                  <c:v>6196.768866331744</c:v>
                </c:pt>
                <c:pt idx="34" formatCode="_ * #,##0_ ;_ * \-#,##0_ ;_ * &quot;-&quot;??_ ;_ @_ ">
                  <c:v>6139.9392029879473</c:v>
                </c:pt>
                <c:pt idx="35" formatCode="_ * #,##0_ ;_ * \-#,##0_ ;_ * &quot;-&quot;??_ ;_ @_ ">
                  <c:v>6403.8209622734594</c:v>
                </c:pt>
                <c:pt idx="36" formatCode="_ * #,##0_ ;_ * \-#,##0_ ;_ * &quot;-&quot;??_ ;_ @_ ">
                  <c:v>6012.7206053321834</c:v>
                </c:pt>
                <c:pt idx="37" formatCode="_ * #,##0_ ;_ * \-#,##0_ ;_ * &quot;-&quot;??_ ;_ @_ ">
                  <c:v>6461.5701276901909</c:v>
                </c:pt>
                <c:pt idx="38" formatCode="_ * #,##0_ ;_ * \-#,##0_ ;_ * &quot;-&quot;??_ ;_ @_ ">
                  <c:v>6476.3813344313248</c:v>
                </c:pt>
                <c:pt idx="39" formatCode="_ * #,##0_ ;_ * \-#,##0_ ;_ * &quot;-&quot;??_ ;_ @_ ">
                  <c:v>6699.0601503913449</c:v>
                </c:pt>
                <c:pt idx="40" formatCode="_ * #,##0_ ;_ * \-#,##0_ ;_ * &quot;-&quot;??_ ;_ @_ ">
                  <c:v>6788.0708605296913</c:v>
                </c:pt>
                <c:pt idx="41" formatCode="_ * #,##0_ ;_ * \-#,##0_ ;_ * &quot;-&quot;??_ ;_ @_ ">
                  <c:v>7605.1512632078775</c:v>
                </c:pt>
                <c:pt idx="42" formatCode="_ * #,##0_ ;_ * \-#,##0_ ;_ * &quot;-&quot;??_ ;_ @_ ">
                  <c:v>7798.5208973797789</c:v>
                </c:pt>
                <c:pt idx="43" formatCode="_ * #,##0_ ;_ * \-#,##0_ ;_ * &quot;-&quot;??_ ;_ @_ ">
                  <c:v>7663.3131291515847</c:v>
                </c:pt>
                <c:pt idx="44" formatCode="_ * #,##0_ ;_ * \-#,##0_ ;_ * &quot;-&quot;??_ ;_ @_ ">
                  <c:v>7716.4772268947027</c:v>
                </c:pt>
                <c:pt idx="45" formatCode="_ * #,##0_ ;_ * \-#,##0_ ;_ * &quot;-&quot;??_ ;_ @_ ">
                  <c:v>7521.7802682213041</c:v>
                </c:pt>
                <c:pt idx="46" formatCode="_ * #,##0_ ;_ * \-#,##0_ ;_ * &quot;-&quot;??_ ;_ @_ ">
                  <c:v>7412.6597220721524</c:v>
                </c:pt>
                <c:pt idx="47" formatCode="_ * #,##0_ ;_ * \-#,##0_ ;_ * &quot;-&quot;??_ ;_ @_ ">
                  <c:v>7632.1966816057484</c:v>
                </c:pt>
                <c:pt idx="48" formatCode="_ * #,##0_ ;_ * \-#,##0_ ;_ * &quot;-&quot;??_ ;_ @_ ">
                  <c:v>7202.7550636171327</c:v>
                </c:pt>
                <c:pt idx="49" formatCode="_ * #,##0_ ;_ * \-#,##0_ ;_ * &quot;-&quot;??_ ;_ @_ ">
                  <c:v>7617.9590958496001</c:v>
                </c:pt>
                <c:pt idx="50" formatCode="_ * #,##0_ ;_ * \-#,##0_ ;_ * &quot;-&quot;??_ ;_ @_ ">
                  <c:v>7602.8957321788675</c:v>
                </c:pt>
                <c:pt idx="51" formatCode="_ * #,##0_ ;_ * \-#,##0_ ;_ * &quot;-&quot;??_ ;_ @_ ">
                  <c:v>7798.7918113587839</c:v>
                </c:pt>
                <c:pt idx="52" formatCode="_ * #,##0_ ;_ * \-#,##0_ ;_ * &quot;-&quot;??_ ;_ @_ ">
                  <c:v>7863.5979698412166</c:v>
                </c:pt>
                <c:pt idx="53" formatCode="_ * #,##0_ ;_ * \-#,##0_ ;_ * &quot;-&quot;??_ ;_ @_ ">
                  <c:v>8658.654018085077</c:v>
                </c:pt>
                <c:pt idx="54" formatCode="_ * #,##0_ ;_ * \-#,##0_ ;_ * &quot;-&quot;??_ ;_ @_ ">
                  <c:v>8816.9450758886196</c:v>
                </c:pt>
                <c:pt idx="55" formatCode="_ * #,##0_ ;_ * \-#,##0_ ;_ * &quot;-&quot;??_ ;_ @_ ">
                  <c:v>8664.3230419266492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4-4FAF-9BC4-78C74D6B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800911"/>
        <c:axId val="1858979391"/>
      </c:lineChart>
      <c:catAx>
        <c:axId val="1831800911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58979391"/>
        <c:crosses val="autoZero"/>
        <c:auto val="1"/>
        <c:lblAlgn val="ctr"/>
        <c:lblOffset val="100"/>
        <c:noMultiLvlLbl val="0"/>
      </c:catAx>
      <c:valAx>
        <c:axId val="1858979391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3180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Lin!$N$2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0"/>
          </c:trendline>
          <c:cat>
            <c:numRef>
              <c:f>Lin!$M$3:$M$8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Lin!$N$3:$N$8</c:f>
              <c:numCache>
                <c:formatCode>General</c:formatCode>
                <c:ptCount val="6"/>
                <c:pt idx="0">
                  <c:v>30</c:v>
                </c:pt>
                <c:pt idx="1">
                  <c:v>260</c:v>
                </c:pt>
                <c:pt idx="2">
                  <c:v>230</c:v>
                </c:pt>
                <c:pt idx="3">
                  <c:v>400</c:v>
                </c:pt>
                <c:pt idx="4">
                  <c:v>430</c:v>
                </c:pt>
                <c:pt idx="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2-411C-A674-4AF06C30A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1927952"/>
        <c:axId val="1212335952"/>
      </c:lineChart>
      <c:catAx>
        <c:axId val="121192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2335952"/>
        <c:crosses val="autoZero"/>
        <c:auto val="1"/>
        <c:lblAlgn val="ctr"/>
        <c:lblOffset val="100"/>
        <c:noMultiLvlLbl val="0"/>
      </c:catAx>
      <c:valAx>
        <c:axId val="12123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192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Lin!$N$2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Lin!$M$3:$M$14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Lin!$N$3:$N$14</c:f>
              <c:numCache>
                <c:formatCode>General</c:formatCode>
                <c:ptCount val="12"/>
                <c:pt idx="0">
                  <c:v>30</c:v>
                </c:pt>
                <c:pt idx="1">
                  <c:v>260</c:v>
                </c:pt>
                <c:pt idx="2">
                  <c:v>230</c:v>
                </c:pt>
                <c:pt idx="3">
                  <c:v>400</c:v>
                </c:pt>
                <c:pt idx="4">
                  <c:v>430</c:v>
                </c:pt>
                <c:pt idx="5">
                  <c:v>670</c:v>
                </c:pt>
                <c:pt idx="6" formatCode="_ * #,##0_ ;_ * \-#,##0_ ;_ * &quot;-&quot;??_ ;_ @_ ">
                  <c:v>724.66666666666674</c:v>
                </c:pt>
                <c:pt idx="7" formatCode="_ * #,##0_ ;_ * \-#,##0_ ;_ * &quot;-&quot;??_ ;_ @_ ">
                  <c:v>835.52380952380963</c:v>
                </c:pt>
                <c:pt idx="8" formatCode="_ * #,##0_ ;_ * \-#,##0_ ;_ * &quot;-&quot;??_ ;_ @_ ">
                  <c:v>946.38095238095252</c:v>
                </c:pt>
                <c:pt idx="9" formatCode="_ * #,##0_ ;_ * \-#,##0_ ;_ * &quot;-&quot;??_ ;_ @_ ">
                  <c:v>1057.2380952380954</c:v>
                </c:pt>
                <c:pt idx="10" formatCode="_ * #,##0_ ;_ * \-#,##0_ ;_ * &quot;-&quot;??_ ;_ @_ ">
                  <c:v>1168.0952380952383</c:v>
                </c:pt>
                <c:pt idx="11" formatCode="_ * #,##0_ ;_ * \-#,##0_ ;_ * &quot;-&quot;??_ ;_ @_ ">
                  <c:v>1278.952380952381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A-40D2-8B7F-913A80D08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891440"/>
        <c:axId val="1212322640"/>
      </c:lineChart>
      <c:catAx>
        <c:axId val="11338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2322640"/>
        <c:crosses val="autoZero"/>
        <c:auto val="1"/>
        <c:lblAlgn val="ctr"/>
        <c:lblOffset val="100"/>
        <c:noMultiLvlLbl val="0"/>
      </c:catAx>
      <c:valAx>
        <c:axId val="12123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89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Voorspelling!$C$16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Voorspelling!$B$17:$B$28</c:f>
              <c:numCache>
                <c:formatCode>m/d/yyyy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Voorspelling!$C$17:$C$28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701.71265661658254</c:v>
                </c:pt>
                <c:pt idx="7">
                  <c:v>804.73400170425884</c:v>
                </c:pt>
                <c:pt idx="8">
                  <c:v>907.75534679193515</c:v>
                </c:pt>
                <c:pt idx="9">
                  <c:v>1007.453422683262</c:v>
                </c:pt>
                <c:pt idx="10">
                  <c:v>1110.4747677709383</c:v>
                </c:pt>
                <c:pt idx="11">
                  <c:v>1210.1728436622361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1A-4EDB-B7BF-092549532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891440"/>
        <c:axId val="1212322640"/>
      </c:lineChart>
      <c:dateAx>
        <c:axId val="11338914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2322640"/>
        <c:crosses val="autoZero"/>
        <c:auto val="1"/>
        <c:lblOffset val="100"/>
        <c:baseTimeUnit val="months"/>
      </c:dateAx>
      <c:valAx>
        <c:axId val="12123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89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Voorspelling!$C$30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Voorspelling!$B$31:$B$42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Voorspelling!$C$31:$C$42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701.71265661658254</c:v>
                </c:pt>
                <c:pt idx="7">
                  <c:v>804.73400170425884</c:v>
                </c:pt>
                <c:pt idx="8">
                  <c:v>907.75534679193515</c:v>
                </c:pt>
                <c:pt idx="9">
                  <c:v>1007.453422683262</c:v>
                </c:pt>
                <c:pt idx="10">
                  <c:v>1110.4747677709383</c:v>
                </c:pt>
                <c:pt idx="11">
                  <c:v>1210.1728436622361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8-49B5-9E19-7A82A780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891440"/>
        <c:axId val="1212322640"/>
      </c:lineChart>
      <c:dateAx>
        <c:axId val="1133891440"/>
        <c:scaling>
          <c:orientation val="minMax"/>
        </c:scaling>
        <c:delete val="0"/>
        <c:axPos val="b"/>
        <c:numFmt formatCode="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12322640"/>
        <c:crosses val="autoZero"/>
        <c:auto val="1"/>
        <c:lblOffset val="100"/>
        <c:baseTimeUnit val="months"/>
      </c:dateAx>
      <c:valAx>
        <c:axId val="12123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89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Voorspelling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Ontbrekend!$B$3:$B$13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Ontbrekend!$C$3:$C$13</c:f>
              <c:numCache>
                <c:formatCode>General</c:formatCode>
                <c:ptCount val="11"/>
                <c:pt idx="0">
                  <c:v>100</c:v>
                </c:pt>
                <c:pt idx="1">
                  <c:v>200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D-4534-9220-E7AF44D52825}"/>
            </c:ext>
          </c:extLst>
        </c:ser>
        <c:ser>
          <c:idx val="1"/>
          <c:order val="1"/>
          <c:tx>
            <c:strRef>
              <c:f>Ontbrekend!$C$2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6"/>
            <c:dispRSqr val="1"/>
            <c:dispEq val="1"/>
            <c:trendlineLbl>
              <c:layout>
                <c:manualLayout>
                  <c:x val="-9.1848425196850395E-2"/>
                  <c:y val="-6.3928988043161269E-3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cat>
            <c:numRef>
              <c:f>Ontbrekend!$B$3:$B$13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Ontbrekend!$C$3:$C$7</c:f>
              <c:numCache>
                <c:formatCode>General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D-4534-9220-E7AF44D5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877840"/>
        <c:axId val="1279094224"/>
      </c:lineChart>
      <c:catAx>
        <c:axId val="11338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79094224"/>
        <c:crosses val="autoZero"/>
        <c:auto val="1"/>
        <c:lblAlgn val="ctr"/>
        <c:lblOffset val="100"/>
        <c:noMultiLvlLbl val="0"/>
      </c:catAx>
      <c:valAx>
        <c:axId val="12790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87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Ontbrekend!$C$2</c:f>
              <c:strCache>
                <c:ptCount val="1"/>
                <c:pt idx="0">
                  <c:v>Bedrag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6"/>
            <c:dispRSqr val="1"/>
            <c:dispEq val="1"/>
            <c:trendlineLbl>
              <c:layout>
                <c:manualLayout>
                  <c:x val="-0.11454155730533683"/>
                  <c:y val="-1.4901939340915719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Ontbrekend!$B$3:$B$13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Ontbrekend!$C$3:$C$7</c:f>
              <c:numCache>
                <c:formatCode>General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20-4097-A1AB-5842E380B6D4}"/>
            </c:ext>
          </c:extLst>
        </c:ser>
        <c:ser>
          <c:idx val="0"/>
          <c:order val="1"/>
          <c:tx>
            <c:v>Voorspelling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Ontbrekend!$B$3:$B$13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Ontbrekend!$C$3:$C$13</c:f>
              <c:numCache>
                <c:formatCode>General</c:formatCode>
                <c:ptCount val="11"/>
                <c:pt idx="0">
                  <c:v>100</c:v>
                </c:pt>
                <c:pt idx="1">
                  <c:v>200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20-4097-A1AB-5842E380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877840"/>
        <c:axId val="1279094224"/>
      </c:scatterChart>
      <c:valAx>
        <c:axId val="1133877840"/>
        <c:scaling>
          <c:orientation val="minMax"/>
          <c:max val="12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79094224"/>
        <c:crosses val="autoZero"/>
        <c:crossBetween val="midCat"/>
        <c:majorUnit val="1"/>
      </c:valAx>
      <c:valAx>
        <c:axId val="1279094224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877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Ontbrekend!$H$2</c:f>
              <c:strCache>
                <c:ptCount val="1"/>
                <c:pt idx="0">
                  <c:v>Bedrag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Ontbrekend!$H$3:$H$14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C-4019-B582-3D4BC0CDD43C}"/>
            </c:ext>
          </c:extLst>
        </c:ser>
        <c:ser>
          <c:idx val="1"/>
          <c:order val="1"/>
          <c:tx>
            <c:strRef>
              <c:f>Ontbrekend!$I$2</c:f>
              <c:strCache>
                <c:ptCount val="1"/>
                <c:pt idx="0">
                  <c:v>Voorspellen(Bedrag)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Ontbrekend!$G$3:$G$14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Ontbrekend!$I$3:$I$14</c:f>
              <c:numCache>
                <c:formatCode>General</c:formatCode>
                <c:ptCount val="12"/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C-4019-B582-3D4BC0CD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977728"/>
        <c:axId val="1279110032"/>
      </c:lineChart>
      <c:catAx>
        <c:axId val="12809777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79110032"/>
        <c:crosses val="autoZero"/>
        <c:auto val="1"/>
        <c:lblAlgn val="ctr"/>
        <c:lblOffset val="100"/>
        <c:noMultiLvlLbl val="0"/>
      </c:catAx>
      <c:valAx>
        <c:axId val="1279110032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809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802EE364-8084-4E18-A7ED-93C0C4A28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16</xdr:col>
      <xdr:colOff>352425</xdr:colOff>
      <xdr:row>29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7A5175B-4A21-43F7-8A1E-49EDDB48D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609599</xdr:colOff>
      <xdr:row>30</xdr:row>
      <xdr:rowOff>0</xdr:rowOff>
    </xdr:from>
    <xdr:to>
      <xdr:col>14</xdr:col>
      <xdr:colOff>609599</xdr:colOff>
      <xdr:row>58</xdr:row>
      <xdr:rowOff>109927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ECBE099-3B96-47A9-943F-CBF16C3FC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1099" y="5715000"/>
          <a:ext cx="5267325" cy="54439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16</xdr:col>
      <xdr:colOff>352425</xdr:colOff>
      <xdr:row>29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CD93871-1852-4A3E-8709-18B0E9B13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30</xdr:row>
      <xdr:rowOff>0</xdr:rowOff>
    </xdr:from>
    <xdr:to>
      <xdr:col>14</xdr:col>
      <xdr:colOff>567751</xdr:colOff>
      <xdr:row>58</xdr:row>
      <xdr:rowOff>66675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1975C5C-F285-4676-A77D-DC352CC6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1100" y="5715000"/>
          <a:ext cx="5225476" cy="5400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16</xdr:col>
      <xdr:colOff>409575</xdr:colOff>
      <xdr:row>29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CC9AE3B-6928-40B9-9C0C-AF0B8A284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30</xdr:row>
      <xdr:rowOff>0</xdr:rowOff>
    </xdr:from>
    <xdr:to>
      <xdr:col>14</xdr:col>
      <xdr:colOff>116167</xdr:colOff>
      <xdr:row>55</xdr:row>
      <xdr:rowOff>171450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B243B9-7C1C-4F7A-95A0-6F8F630E4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1100" y="5715000"/>
          <a:ext cx="4773892" cy="493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14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45C5122-2326-4E75-82DF-3F09A89D0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11</xdr:col>
      <xdr:colOff>304800</xdr:colOff>
      <xdr:row>28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1D0E77C8-5D14-4136-8BA3-DB22B1A55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22</xdr:col>
      <xdr:colOff>304800</xdr:colOff>
      <xdr:row>14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D035E61D-DA0E-4972-8CFB-0EFA6F601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22</xdr:col>
      <xdr:colOff>304800</xdr:colOff>
      <xdr:row>28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3BD40494-EE6F-4F00-8DFC-F64862D6C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11</xdr:col>
      <xdr:colOff>304800</xdr:colOff>
      <xdr:row>28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E69D18A1-7FF3-429A-BFE4-E3FB18DF9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29</xdr:row>
      <xdr:rowOff>0</xdr:rowOff>
    </xdr:from>
    <xdr:to>
      <xdr:col>11</xdr:col>
      <xdr:colOff>304800</xdr:colOff>
      <xdr:row>42</xdr:row>
      <xdr:rowOff>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3F474C8F-5BD8-48D6-A9D5-44CC8D14D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0</xdr:colOff>
      <xdr:row>15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10F02F5-ECD4-4B02-A02B-4238C2042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3767D725-98D2-4DA9-804A-4E87434B0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190499</xdr:rowOff>
    </xdr:from>
    <xdr:to>
      <xdr:col>11</xdr:col>
      <xdr:colOff>0</xdr:colOff>
      <xdr:row>15</xdr:row>
      <xdr:rowOff>66674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ECA895FA-2233-4068-9826-5C04F9424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62DEB60-F81D-4C98-AE03-A04866A1E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5</xdr:col>
      <xdr:colOff>0</xdr:colOff>
      <xdr:row>15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1F2EA68-802D-4260-B85E-8525D2252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D74B43F-565F-43BC-81DC-81433EF12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7</xdr:col>
      <xdr:colOff>0</xdr:colOff>
      <xdr:row>31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1AE168E4-9949-4658-9778-BA87B268F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5</xdr:col>
      <xdr:colOff>952500</xdr:colOff>
      <xdr:row>33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4CC8D40-9209-4F26-9897-0E0CC3A116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190499</xdr:rowOff>
    </xdr:from>
    <xdr:to>
      <xdr:col>17</xdr:col>
      <xdr:colOff>0</xdr:colOff>
      <xdr:row>24</xdr:row>
      <xdr:rowOff>28768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42E392F-DEEC-45C8-8EFE-B96B17B78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190499"/>
          <a:ext cx="4267200" cy="44102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5</xdr:col>
      <xdr:colOff>1562100</xdr:colOff>
      <xdr:row>36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151A675-69ED-4A97-B2DA-96F5FB5E9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152400</xdr:rowOff>
    </xdr:from>
    <xdr:to>
      <xdr:col>18</xdr:col>
      <xdr:colOff>0</xdr:colOff>
      <xdr:row>27</xdr:row>
      <xdr:rowOff>49208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414943F-8C8D-40FC-BA36-EFA678B45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152400"/>
          <a:ext cx="4876800" cy="50403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16</xdr:col>
      <xdr:colOff>352425</xdr:colOff>
      <xdr:row>28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1826F32-7827-45A2-9FEE-EFF887265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16</xdr:col>
      <xdr:colOff>352425</xdr:colOff>
      <xdr:row>29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06B25EF-2CCB-43A6-AE0E-6646B90BD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C29AE3-954D-45AF-AF0B-AB849CC0B88C}" name="Tabel2" displayName="Tabel2" ref="B2:C14" totalsRowShown="0">
  <autoFilter ref="B2:C14" xr:uid="{900DB92E-52C0-4841-92B3-713AFEBA91AF}"/>
  <tableColumns count="2">
    <tableColumn id="1" xr3:uid="{BE1D6E15-5F36-4834-9D48-44B9AF4D5240}" name="Maand"/>
    <tableColumn id="2" xr3:uid="{87037604-77A2-4C68-8CA0-9745B7F3B962}" name="Bedrag">
      <calculatedColumnFormula>_xlfn.FORECAST.LINEAR(B3,$C$3:$C$8,$B$3:$B$8)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D17248-ED0D-4237-955C-9F6B1864E530}" name="Tabel1" displayName="Tabel1" ref="B2:C36" totalsRowShown="0" headerRowDxfId="40" dataDxfId="38" headerRowBorderDxfId="39" tableBorderDxfId="37">
  <autoFilter ref="B2:C36" xr:uid="{1540D08D-DEF2-4E1A-9E7F-C59A170C80F5}"/>
  <tableColumns count="2">
    <tableColumn id="1" xr3:uid="{1B2ECC53-5F8A-48B2-B605-436FAA9DFB8A}" name="Maand" dataDxfId="36">
      <calculatedColumnFormula>EDATE(B2,1)</calculatedColumnFormula>
    </tableColumn>
    <tableColumn id="2" xr3:uid="{C7169613-ABE1-4B1B-B3D8-D3673A5FA7FD}" name="Aantal" dataDxfId="3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824335C-4887-4CA2-AB0D-BA4FB29C6238}" name="Tabel6" displayName="Tabel6" ref="B2:F14" totalsRowShown="0">
  <autoFilter ref="B2:F14" xr:uid="{E212EC5B-CB74-42C8-8C72-6C28C29D2EC4}"/>
  <tableColumns count="5">
    <tableColumn id="1" xr3:uid="{C070FD5F-DB26-43B5-9647-5CAB469C041F}" name="Maand" dataDxfId="34"/>
    <tableColumn id="2" xr3:uid="{5BEAE2D2-3EEA-4274-BEFE-95809C407BD4}" name="Aantal"/>
    <tableColumn id="3" xr3:uid="{0074B23C-B0DE-4C83-8AC5-D312DF324C1A}" name="Voorspellen(Aantal)" dataDxfId="33">
      <calculatedColumnFormula>_xlfn.FORECAST.ETS(B3,$C$3:$C$8,$B$3:$B$8,1,1)</calculatedColumnFormula>
    </tableColumn>
    <tableColumn id="4" xr3:uid="{F32D4A08-2CD7-4EFC-9714-DE0EC1A7FF15}" name="Laagste betrouwbaarheidsgrens(Aantal)" dataDxfId="32">
      <calculatedColumnFormula>D3-_xlfn.FORECAST.ETS.CONFINT(B3,$C$3:$C$8,$B$3:$B$8,0.95,1,1)</calculatedColumnFormula>
    </tableColumn>
    <tableColumn id="5" xr3:uid="{3AA9C0C2-533F-4A84-9558-C1D66979AF3F}" name="Hoogste betrouwbaarheidsgrens(Aantal)" dataDxfId="31">
      <calculatedColumnFormula>D3+_xlfn.FORECAST.ETS.CONFINT(B3,$C$3:$C$8,$B$3:$B$8,0.95,1,1)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D07C7FD-1211-4166-BC15-540A6D118900}" name="Tabel7" displayName="Tabel7" ref="H2:I9" totalsRowShown="0">
  <autoFilter ref="H2:I9" xr:uid="{36849F1E-55EE-4F94-9364-5912B9ED9BD8}"/>
  <tableColumns count="2">
    <tableColumn id="1" xr3:uid="{58DCE5A2-49DC-4FAD-9E0C-CAD27D38BF2D}" name="Statistieken"/>
    <tableColumn id="2" xr3:uid="{99D73F38-DDB4-458B-AB8B-84B4570DB09A}" name="Waarde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F5459B-0181-4F23-B115-481B9FB0E3D5}" name="Tabel4" displayName="Tabel4" ref="B2:F20" totalsRowShown="0">
  <autoFilter ref="B2:F20" xr:uid="{BFC80F01-AB1B-4C33-BFD0-808D5EEBCAF7}"/>
  <tableColumns count="5">
    <tableColumn id="1" xr3:uid="{32C2BD15-7504-4BA9-81CD-D92A30A4286C}" name="Maand" dataDxfId="29"/>
    <tableColumn id="2" xr3:uid="{50AA6FFE-62B6-49B5-9FED-1CAE19763C29}" name="Aantal"/>
    <tableColumn id="3" xr3:uid="{37B010F8-EB15-447D-A3BB-9C72C0412E69}" name="Voorspellen(Aantal)" dataDxfId="28">
      <calculatedColumnFormula>_xlfn.FORECAST.ETS(B3,$C$3:$C$14,$B$3:$B$14,1,1)</calculatedColumnFormula>
    </tableColumn>
    <tableColumn id="4" xr3:uid="{163DA74A-2E55-4AEF-B97F-2CAE6A65B472}" name="Laagste betrouwbaarheidsgrens(Aantal)" dataDxfId="27">
      <calculatedColumnFormula>D3-_xlfn.FORECAST.ETS.CONFINT(B3,$C$3:$C$14,$B$3:$B$14,0.95,1,1)</calculatedColumnFormula>
    </tableColumn>
    <tableColumn id="5" xr3:uid="{523E80FF-1D59-44F7-A126-3E2C43A62A1B}" name="Hoogste betrouwbaarheidsgrens(Aantal)" dataDxfId="26">
      <calculatedColumnFormula>D3+_xlfn.FORECAST.ETS.CONFINT(B3,$C$3:$C$14,$B$3:$B$14,0.95,1,1)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BB9970-5D07-491F-AABF-A6370CCB8BA8}" name="Tabel5" displayName="Tabel5" ref="H2:I9" totalsRowShown="0">
  <autoFilter ref="H2:I9" xr:uid="{D6AA186E-CD18-45A8-BE51-2156EB1B8938}"/>
  <tableColumns count="2">
    <tableColumn id="1" xr3:uid="{99848FA9-6C96-4EC0-8DE5-373D86D0520B}" name="Statistieken"/>
    <tableColumn id="2" xr3:uid="{F12BD775-3BE8-4778-BAD2-C42A96AEE59D}" name="Waarde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0F90496-BE1E-41E8-987D-3AFC4EFB56CA}" name="Tabel9" displayName="Tabel9" ref="B2:F37" totalsRowShown="0">
  <autoFilter ref="B2:F37" xr:uid="{C104BBBE-BBF4-4F66-A0DB-1F7BE5A980D8}"/>
  <tableColumns count="5">
    <tableColumn id="1" xr3:uid="{8784ED84-5362-42EB-A3EB-FBA31798A3B8}" name="Maand" dataDxfId="24"/>
    <tableColumn id="2" xr3:uid="{4183BB2C-329B-4E48-8C54-C4226B88BADB}" name="Aantal"/>
    <tableColumn id="3" xr3:uid="{2E5AA67C-2537-451C-B466-346832AE46F1}" name="Voorspellen(Aantal)" dataDxfId="23">
      <calculatedColumnFormula>_xlfn.FORECAST.ETS(B3,$C$3:$C$26,$B$3:$B$26,1,1)</calculatedColumnFormula>
    </tableColumn>
    <tableColumn id="4" xr3:uid="{39AC94AB-5442-477C-96DB-C4E1F67D1F30}" name="Laagste betrouwbaarheidsgrens(Aantal)" dataDxfId="22">
      <calculatedColumnFormula>D3-_xlfn.FORECAST.ETS.CONFINT(B3,$C$3:$C$26,$B$3:$B$26,0.95,1,1)</calculatedColumnFormula>
    </tableColumn>
    <tableColumn id="5" xr3:uid="{85DBD48D-5FEE-4B4F-8176-4F0CFA026257}" name="Hoogste betrouwbaarheidsgrens(Aantal)" dataDxfId="21">
      <calculatedColumnFormula>D3+_xlfn.FORECAST.ETS.CONFINT(B3,$C$3:$C$26,$B$3:$B$26,0.95,1,1)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1D1909D-CDD7-47EA-B9B2-CE028DCFF891}" name="Tabel10" displayName="Tabel10" ref="H2:I9" totalsRowShown="0">
  <autoFilter ref="H2:I9" xr:uid="{EB8157E0-1700-4181-BE80-2FFB776431C3}"/>
  <tableColumns count="2">
    <tableColumn id="1" xr3:uid="{36801E01-4CCB-416D-A47F-5EF411D4095D}" name="Statistieken"/>
    <tableColumn id="2" xr3:uid="{65B8C496-DC77-4FA3-B9EA-761A9D08DFCB}" name="Waarde" dataDxfId="2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4FCBF5F-1E4E-449C-8615-706DC3EDB344}" name="Tabel11" displayName="Tabel11" ref="B2:F37" totalsRowShown="0">
  <autoFilter ref="B2:F37" xr:uid="{FABF4EDB-57D3-449A-81D6-3D3802EA0A89}"/>
  <tableColumns count="5">
    <tableColumn id="1" xr3:uid="{5B26D533-0CC3-4CCA-A2F3-2E396442FEBD}" name="Maand" dataDxfId="19"/>
    <tableColumn id="2" xr3:uid="{94142F17-60D6-4AC1-BA64-DA7D45745BBA}" name="Aantal"/>
    <tableColumn id="3" xr3:uid="{4C05C20F-88C9-493F-9DEA-C044721B4312}" name="Voorspellen(Aantal)" dataDxfId="18">
      <calculatedColumnFormula>_xlfn.FORECAST.ETS(B3,$C$3:$C$26,$B$3:$B$26,12,1)</calculatedColumnFormula>
    </tableColumn>
    <tableColumn id="4" xr3:uid="{2C5C3017-6E2A-4F10-AA38-8C7ECE36340A}" name="Laagste betrouwbaarheidsgrens(Aantal)" dataDxfId="17">
      <calculatedColumnFormula>D3-_xlfn.FORECAST.ETS.CONFINT(B3,$C$3:$C$26,$B$3:$B$26,0.95,12,1)</calculatedColumnFormula>
    </tableColumn>
    <tableColumn id="5" xr3:uid="{12FFFD78-967F-452C-8A0C-F6BF4D64FE0B}" name="Hoogste betrouwbaarheidsgrens(Aantal)" dataDxfId="16">
      <calculatedColumnFormula>D3+_xlfn.FORECAST.ETS.CONFINT(B3,$C$3:$C$26,$B$3:$B$26,0.95,12,1)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9A6B4B-D04D-44E9-81FC-93D460AA868D}" name="Tabel12" displayName="Tabel12" ref="H2:I9" totalsRowShown="0">
  <autoFilter ref="H2:I9" xr:uid="{AFB23463-4F5A-40BD-9D5A-EFCF85FC837D}"/>
  <tableColumns count="2">
    <tableColumn id="1" xr3:uid="{F72A3D68-077F-45A0-A5FC-E811960CB1D3}" name="Statistieken"/>
    <tableColumn id="2" xr3:uid="{6BC657A9-E93D-43A3-ADB4-7A31FE33B1E0}" name="Waarde" dataDxfId="15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AFBD209-D2F9-40F8-A74E-752459D2C6F6}" name="Tabel13" displayName="Tabel13" ref="B2:F54" totalsRowShown="0">
  <autoFilter ref="B2:F54" xr:uid="{0EAA496C-E08F-4396-BC96-5D9100A19236}"/>
  <tableColumns count="5">
    <tableColumn id="1" xr3:uid="{D903B3F7-C998-4F11-8601-EE02C7A1AC29}" name="Maand" dataDxfId="14"/>
    <tableColumn id="2" xr3:uid="{A1739391-0520-4900-9F69-C190102AF062}" name="Aantal"/>
    <tableColumn id="3" xr3:uid="{6EFD9777-2395-4AE0-B68E-4ACAA38CC735}" name="Voorspellen(Aantal)" dataDxfId="13">
      <calculatedColumnFormula>_xlfn.FORECAST.ETS(B3,$C$3:$C$32,$B$3:$B$32,1,1)</calculatedColumnFormula>
    </tableColumn>
    <tableColumn id="4" xr3:uid="{B2F91612-C014-4EB6-9B68-2AE0BEFC9FF0}" name="Laagste betrouwbaarheidsgrens(Aantal)" dataDxfId="12">
      <calculatedColumnFormula>D3-_xlfn.FORECAST.ETS.CONFINT(B3,$C$3:$C$32,$B$3:$B$32,0.95,1,1)</calculatedColumnFormula>
    </tableColumn>
    <tableColumn id="5" xr3:uid="{63758505-30B9-4889-8109-11C46FDFE5A4}" name="Hoogste betrouwbaarheidsgrens(Aantal)" dataDxfId="11">
      <calculatedColumnFormula>D3+_xlfn.FORECAST.ETS.CONFINT(B3,$C$3:$C$32,$B$3:$B$32,0.95,1,1)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F2B11F-1280-40BA-9C7F-E76662470E5B}" name="Tabel24" displayName="Tabel24" ref="M2:N14" totalsRowShown="0">
  <autoFilter ref="M2:N14" xr:uid="{B825698A-D2C2-49E7-BC45-80394414541C}"/>
  <tableColumns count="2">
    <tableColumn id="1" xr3:uid="{DA2BEBAE-AE44-4AAE-B6EE-CC7FAE52E708}" name="Maand"/>
    <tableColumn id="2" xr3:uid="{2B918A69-3D1A-4E4E-B7CB-C067D1728E14}" name="Bedrag">
      <calculatedColumnFormula>_xlfn.FORECAST.LINEAR(M3,$C$3:$C$8,$B$3:$B$8)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454E47D-ADA3-41E9-A0FD-5E718A6BAFAD}" name="Tabel14" displayName="Tabel14" ref="H2:I9" totalsRowShown="0">
  <autoFilter ref="H2:I9" xr:uid="{B399C004-7FD8-4230-A649-E65438BB1BEE}"/>
  <tableColumns count="2">
    <tableColumn id="1" xr3:uid="{1AFF8C3A-2930-4552-B3B8-C21492100D8A}" name="Statistieken"/>
    <tableColumn id="2" xr3:uid="{22964CEE-AB7C-4B72-B51C-C6B67CB0DA42}" name="Waarde" dataDxfId="10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F1654D3-CA26-4EA9-BA23-609050C4DB9D}" name="Tabel15" displayName="Tabel15" ref="B2:F54" totalsRowShown="0">
  <autoFilter ref="B2:F54" xr:uid="{B7A29CF4-8E02-4542-8503-36E9AF932C43}"/>
  <tableColumns count="5">
    <tableColumn id="1" xr3:uid="{F7FC7600-7D78-4456-9C2B-09ED85C286ED}" name="Maand" dataDxfId="9"/>
    <tableColumn id="2" xr3:uid="{7E742D9C-23E5-4FB8-A317-DBF243C8DE00}" name="Aantal"/>
    <tableColumn id="3" xr3:uid="{679ABA9F-5BBC-4B1B-A783-CE6535A63C54}" name="Voorspellen(Aantal)" dataDxfId="8">
      <calculatedColumnFormula>_xlfn.FORECAST.ETS(B3,$C$3:$C$32,$B$3:$B$32,12,1)</calculatedColumnFormula>
    </tableColumn>
    <tableColumn id="4" xr3:uid="{877CE220-4035-421F-946B-6A0E2114E4B6}" name="Laagste betrouwbaarheidsgrens(Aantal)" dataDxfId="7">
      <calculatedColumnFormula>D3-_xlfn.FORECAST.ETS.CONFINT(B3,$C$3:$C$32,$B$3:$B$32,0.95,12,1)</calculatedColumnFormula>
    </tableColumn>
    <tableColumn id="5" xr3:uid="{A984C947-D4AA-454F-B655-82B6219F42B7}" name="Hoogste betrouwbaarheidsgrens(Aantal)" dataDxfId="6">
      <calculatedColumnFormula>D3+_xlfn.FORECAST.ETS.CONFINT(B3,$C$3:$C$32,$B$3:$B$32,0.95,12,1)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66E10AD-16BF-4CD2-8B77-521FA5D4BBF5}" name="Tabel16" displayName="Tabel16" ref="H2:I9" totalsRowShown="0">
  <autoFilter ref="H2:I9" xr:uid="{055937F5-9FCD-4DC8-A1F4-99E6D3D60F20}"/>
  <tableColumns count="2">
    <tableColumn id="1" xr3:uid="{EDB82E08-50B4-4CA6-AB23-FD4EB3E71A6B}" name="Statistieken"/>
    <tableColumn id="2" xr3:uid="{280D93C8-913F-45C8-AC3C-D3D53500259F}" name="Waarde" dataDxfId="5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FF01FB1-1F0E-494E-8995-D58B5F72C786}" name="Tabel18" displayName="Tabel18" ref="B2:F58" totalsRowShown="0">
  <autoFilter ref="B2:F58" xr:uid="{DEA2C691-62D3-4233-97E3-544CC46465B5}"/>
  <tableColumns count="5">
    <tableColumn id="1" xr3:uid="{74E89ACF-2429-46C6-BE56-1B5C893AB2FD}" name="Maand" dataDxfId="4"/>
    <tableColumn id="2" xr3:uid="{21EE19C5-CDE0-4310-86BE-BBFD4D72058C}" name="Aantal"/>
    <tableColumn id="3" xr3:uid="{D462613B-D6E6-45E1-8428-89D3FF373B49}" name="Voorspellen(Aantal)" dataDxfId="3">
      <calculatedColumnFormula>_xlfn.FORECAST.ETS(B3,$C$3:$C$32,$B$3:$B$32,12,1)</calculatedColumnFormula>
    </tableColumn>
    <tableColumn id="4" xr3:uid="{28532DEE-D2B2-4F48-877C-01DBF3D37681}" name="Laagste betrouwbaarheidsgrens(Aantal)" dataDxfId="2">
      <calculatedColumnFormula>D3-_xlfn.FORECAST.ETS.CONFINT(B3,$C$3:$C$32,$B$3:$B$32,0.95,12,1)</calculatedColumnFormula>
    </tableColumn>
    <tableColumn id="5" xr3:uid="{76C4337D-9ACD-4068-910D-3C48541BA7CE}" name="Hoogste betrouwbaarheidsgrens(Aantal)" dataDxfId="1">
      <calculatedColumnFormula>D3+_xlfn.FORECAST.ETS.CONFINT(B3,$C$3:$C$32,$B$3:$B$32,0.95,12,1)</calculatedColumnFormula>
    </tableColumn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F611A54-85EA-4F30-B986-7BDEDA0D173C}" name="Tabel19" displayName="Tabel19" ref="H2:I9" totalsRowShown="0">
  <autoFilter ref="H2:I9" xr:uid="{0C7C98B8-BE85-4167-AC80-83B9CBDE60CB}"/>
  <tableColumns count="2">
    <tableColumn id="1" xr3:uid="{FD89108B-1747-4EB9-89E9-B1106996F055}" name="Statistieken"/>
    <tableColumn id="2" xr3:uid="{3F945C29-0243-4CF7-AB94-04E03FE7C103}" name="Waard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CBB3B36-678B-4A0D-9205-3AA68D0C4AA8}" name="Tabel22228" displayName="Tabel22228" ref="B16:C28" totalsRowShown="0">
  <autoFilter ref="B16:C28" xr:uid="{40A10B6E-52F2-4C6D-B4DB-741AB41E4E72}"/>
  <tableColumns count="2">
    <tableColumn id="1" xr3:uid="{C4208BE2-BF6C-4A9E-AB90-06F756A592E5}" name="Maand"/>
    <tableColumn id="2" xr3:uid="{493601C1-5572-4B41-B4BC-E25AA3F6A1C2}" name="Bedrag" dataDxfId="46" dataCellStyle="Komma">
      <calculatedColumnFormula>_xlfn.FORECAST.LINEAR(B17,#REF!,#REF!)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FD18CAC-F324-4338-A1DC-9F63D61F26E6}" name="Tabel2222329" displayName="Tabel2222329" ref="B30:C42" totalsRowShown="0">
  <autoFilter ref="B30:C42" xr:uid="{9AEA3ED7-7699-4CEE-A9CD-EAA2F46120C9}"/>
  <tableColumns count="2">
    <tableColumn id="1" xr3:uid="{3541D05E-F211-431D-9CFC-C2CCCA6776C2}" name="Maand" dataDxfId="45"/>
    <tableColumn id="2" xr3:uid="{0E6E886F-D507-43DC-81C6-0CD13050A4BA}" name="Bedrag" dataDxfId="44" dataCellStyle="Komma">
      <calculatedColumnFormula>_xlfn.FORECAST.LINEAR(B31,#REF!,#REF!)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F081EBD-001C-4688-82D3-079B5190B53D}" name="Tabel2222530" displayName="Tabel2222530" ref="B2:C14" totalsRowShown="0">
  <autoFilter ref="B2:C14" xr:uid="{4F8080E4-87B0-4235-997C-6CEF64C4B6D2}"/>
  <tableColumns count="2">
    <tableColumn id="1" xr3:uid="{02DD2C8C-6FA2-4033-AB45-292B8DEC8AC4}" name="Maand"/>
    <tableColumn id="2" xr3:uid="{3ACEF4C1-EEDF-48E2-A2A0-6FDCF2CF8B6C}" name="Bedrag" dataDxfId="43" dataCellStyle="Komma">
      <calculatedColumnFormula>_xlfn.FORECAST.LINEAR(B3,#REF!,#REF!)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5E8810A-6524-4ECE-AD67-DCFF1FB5CCD3}" name="Tabel221" displayName="Tabel221" ref="N4:O16" totalsRowShown="0">
  <autoFilter ref="N4:O16" xr:uid="{5DC1F1BC-A8EC-465C-BF87-07DAF5C8E450}">
    <filterColumn colId="0" hiddenButton="1"/>
    <filterColumn colId="1" hiddenButton="1"/>
  </autoFilter>
  <tableColumns count="2">
    <tableColumn id="1" xr3:uid="{5DC5CC3D-5566-48C8-B14D-6FFABA3E10F1}" name="Maand"/>
    <tableColumn id="2" xr3:uid="{19BD8020-54B5-4BDB-BE46-3B3F2C2CF8B1}" name="Bedrag">
      <calculatedColumnFormula>_xlfn.FORECAST.LINEAR(N5,$C$3:$C$8,$B$3:$B$8)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D8FAD54-9BE7-4958-89A7-ED53217F9A10}" name="Tabel22123" displayName="Tabel22123" ref="Q4:R15" totalsRowShown="0">
  <autoFilter ref="Q4:R15" xr:uid="{5DA6898B-9384-4C0E-9BD5-F6D00DF91723}"/>
  <tableColumns count="2">
    <tableColumn id="1" xr3:uid="{6317EA47-50E1-495F-85B7-2F44546CD4C8}" name="Maand"/>
    <tableColumn id="2" xr3:uid="{097F9A26-8B3B-4467-A7BA-662973067EEC}" name="Bedrag">
      <calculatedColumnFormula>_xlfn.FORECAST.LINEAR(Q5,$C$3:$C$8,$B$3:$B$8)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DF2E8C6-C878-447E-9EBD-5796EA7BA884}" name="Tabel29" displayName="Tabel29" ref="B2:C13" totalsRowShown="0">
  <autoFilter ref="B2:C13" xr:uid="{EC34816A-C131-4440-BDB3-82372BFD6DCB}"/>
  <tableColumns count="2">
    <tableColumn id="1" xr3:uid="{7590A761-BA4F-4231-BD74-0489FC284915}" name="Maand"/>
    <tableColumn id="2" xr3:uid="{94BE72C0-2911-423C-86DA-54FA72476695}" name="Bedrag">
      <calculatedColumnFormula>_xlfn.FORECAST.LINEAR(B3,#REF!,#REF!)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FEE9F7D-8CA1-4587-9EAC-C71078001044}" name="Tabel17" displayName="Tabel17" ref="G2:I14" totalsRowShown="0">
  <autoFilter ref="G2:I14" xr:uid="{81608EDB-D03A-4532-AC11-103147DF517F}"/>
  <tableColumns count="3">
    <tableColumn id="1" xr3:uid="{9B6E4EB6-E0AF-4282-9BF4-62CE24E0FEE6}" name="Maand" dataDxfId="42"/>
    <tableColumn id="2" xr3:uid="{E6C8000A-435C-41F9-919B-D8E0BB20BA14}" name="Bedrag"/>
    <tableColumn id="3" xr3:uid="{9DD64FB4-3445-4445-BC36-71A86A287C83}" name="Voorspellen(Bedrag)" dataDxfId="41">
      <calculatedColumnFormula>_xlfn.FORECAST.ETS(G3,$H$3:$H$8,$G$3:$G$8,1,1)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DDF1-A02E-42F8-944D-70153059E1EE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24" customWidth="1"/>
    <col min="2" max="3" width="8.7109375" style="24" customWidth="1"/>
    <col min="4" max="4" width="2.7109375" style="24" customWidth="1"/>
    <col min="5" max="13" width="8.7109375" style="24" customWidth="1"/>
    <col min="14" max="14" width="5.7109375" style="41" customWidth="1"/>
    <col min="15" max="15" width="10.28515625" style="24" customWidth="1"/>
    <col min="16" max="16" width="2.7109375" style="24" customWidth="1"/>
    <col min="17" max="26" width="9.140625" style="24" customWidth="1"/>
    <col min="27" max="16384" width="9.140625" style="24" hidden="1"/>
  </cols>
  <sheetData>
    <row r="1" spans="1:44" ht="7.1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1:44" ht="13.5" thickBot="1" x14ac:dyDescent="0.25">
      <c r="A4" s="22"/>
      <c r="B4" s="22"/>
      <c r="C4" s="22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5"/>
      <c r="P4" s="25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44" ht="13.5" thickTop="1" x14ac:dyDescent="0.2">
      <c r="A5" s="22"/>
      <c r="B5" s="22"/>
      <c r="C5" s="22"/>
      <c r="D5" s="25"/>
      <c r="E5" s="27"/>
      <c r="F5" s="28"/>
      <c r="G5" s="28"/>
      <c r="H5" s="28"/>
      <c r="I5" s="28"/>
      <c r="J5" s="28"/>
      <c r="K5" s="28"/>
      <c r="L5" s="28"/>
      <c r="M5" s="28"/>
      <c r="N5" s="28"/>
      <c r="O5" s="29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1:44" ht="20.25" x14ac:dyDescent="0.3">
      <c r="A6" s="22"/>
      <c r="B6" s="22"/>
      <c r="C6" s="22"/>
      <c r="D6" s="25"/>
      <c r="E6" s="30"/>
      <c r="F6" s="31"/>
      <c r="G6" s="26"/>
      <c r="H6" s="26"/>
      <c r="I6" s="26"/>
      <c r="J6" s="26"/>
      <c r="K6" s="26"/>
      <c r="L6" s="26"/>
      <c r="M6" s="26"/>
      <c r="N6" s="26"/>
      <c r="O6" s="32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x14ac:dyDescent="0.2">
      <c r="A7" s="22"/>
      <c r="B7" s="22"/>
      <c r="C7" s="22"/>
      <c r="D7" s="25"/>
      <c r="E7" s="30"/>
      <c r="F7" s="26"/>
      <c r="G7" s="26"/>
      <c r="H7" s="26"/>
      <c r="I7" s="26"/>
      <c r="J7" s="26"/>
      <c r="K7" s="26"/>
      <c r="L7" s="26"/>
      <c r="M7" s="26"/>
      <c r="N7" s="26"/>
      <c r="O7" s="32"/>
      <c r="P7" s="25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4" x14ac:dyDescent="0.2">
      <c r="A8" s="22"/>
      <c r="B8" s="22"/>
      <c r="C8" s="22"/>
      <c r="D8" s="25"/>
      <c r="E8" s="30"/>
      <c r="F8" s="26"/>
      <c r="G8" s="26"/>
      <c r="H8" s="26"/>
      <c r="I8" s="26"/>
      <c r="J8" s="26"/>
      <c r="K8" s="26"/>
      <c r="L8" s="26"/>
      <c r="M8" s="26"/>
      <c r="N8" s="26"/>
      <c r="O8" s="32"/>
      <c r="P8" s="2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4" x14ac:dyDescent="0.2">
      <c r="A9" s="22"/>
      <c r="B9" s="22"/>
      <c r="C9" s="22"/>
      <c r="D9" s="25"/>
      <c r="E9" s="30"/>
      <c r="F9" s="26"/>
      <c r="G9" s="26"/>
      <c r="H9" s="26"/>
      <c r="I9" s="26"/>
      <c r="J9" s="26"/>
      <c r="K9" s="26"/>
      <c r="L9" s="26"/>
      <c r="M9" s="26"/>
      <c r="N9" s="26"/>
      <c r="O9" s="32"/>
      <c r="P9" s="25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</row>
    <row r="10" spans="1:44" x14ac:dyDescent="0.2">
      <c r="A10" s="22"/>
      <c r="B10" s="22"/>
      <c r="C10" s="22"/>
      <c r="D10" s="25"/>
      <c r="E10" s="30"/>
      <c r="F10" s="26"/>
      <c r="G10" s="26"/>
      <c r="H10" s="26"/>
      <c r="I10" s="26"/>
      <c r="J10" s="26"/>
      <c r="K10" s="26"/>
      <c r="L10" s="26"/>
      <c r="M10" s="26"/>
      <c r="N10" s="26"/>
      <c r="O10" s="32"/>
      <c r="P10" s="25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4" x14ac:dyDescent="0.2">
      <c r="A11" s="22"/>
      <c r="B11" s="22"/>
      <c r="C11" s="22"/>
      <c r="D11" s="25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32"/>
      <c r="P11" s="25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1:44" x14ac:dyDescent="0.2">
      <c r="A12" s="22"/>
      <c r="B12" s="22"/>
      <c r="C12" s="22"/>
      <c r="D12" s="25"/>
      <c r="E12" s="30"/>
      <c r="F12" s="26"/>
      <c r="G12" s="26"/>
      <c r="H12" s="26"/>
      <c r="I12" s="26"/>
      <c r="J12" s="26"/>
      <c r="K12" s="26"/>
      <c r="L12" s="26"/>
      <c r="M12" s="26"/>
      <c r="N12" s="26"/>
      <c r="O12" s="32"/>
      <c r="P12" s="2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x14ac:dyDescent="0.2">
      <c r="A13" s="22"/>
      <c r="B13" s="22"/>
      <c r="C13" s="22"/>
      <c r="D13" s="25"/>
      <c r="E13" s="30"/>
      <c r="F13" s="26"/>
      <c r="G13" s="26"/>
      <c r="H13" s="26"/>
      <c r="I13" s="26"/>
      <c r="J13" s="26"/>
      <c r="K13" s="26"/>
      <c r="L13" s="26"/>
      <c r="M13" s="26"/>
      <c r="N13" s="26"/>
      <c r="O13" s="32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x14ac:dyDescent="0.2">
      <c r="A14" s="22"/>
      <c r="B14" s="22"/>
      <c r="C14" s="22"/>
      <c r="D14" s="25"/>
      <c r="E14" s="30"/>
      <c r="F14" s="26"/>
      <c r="G14" s="26"/>
      <c r="H14" s="26"/>
      <c r="I14" s="26"/>
      <c r="J14" s="26"/>
      <c r="K14" s="26"/>
      <c r="L14" s="26"/>
      <c r="M14" s="26"/>
      <c r="N14" s="26"/>
      <c r="O14" s="32"/>
      <c r="P14" s="25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x14ac:dyDescent="0.2">
      <c r="A15" s="22"/>
      <c r="B15" s="22"/>
      <c r="C15" s="22"/>
      <c r="D15" s="25"/>
      <c r="E15" s="30"/>
      <c r="F15" s="26"/>
      <c r="G15" s="26"/>
      <c r="H15" s="26"/>
      <c r="I15" s="26"/>
      <c r="J15" s="26"/>
      <c r="K15" s="26"/>
      <c r="L15" s="26"/>
      <c r="M15" s="26"/>
      <c r="N15" s="26"/>
      <c r="O15" s="32"/>
      <c r="P15" s="25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4" x14ac:dyDescent="0.2">
      <c r="A16" s="22"/>
      <c r="B16" s="22"/>
      <c r="C16" s="22"/>
      <c r="D16" s="25"/>
      <c r="E16" s="30"/>
      <c r="F16" s="26"/>
      <c r="G16" s="26"/>
      <c r="H16" s="26"/>
      <c r="I16" s="26"/>
      <c r="J16" s="26"/>
      <c r="K16" s="26"/>
      <c r="L16" s="26"/>
      <c r="M16" s="26"/>
      <c r="N16" s="26"/>
      <c r="O16" s="32"/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x14ac:dyDescent="0.2">
      <c r="A17" s="22"/>
      <c r="B17" s="22"/>
      <c r="C17" s="22"/>
      <c r="D17" s="25"/>
      <c r="E17" s="30"/>
      <c r="F17" s="26"/>
      <c r="G17" s="26"/>
      <c r="H17" s="26"/>
      <c r="I17" s="26"/>
      <c r="J17" s="26"/>
      <c r="K17" s="26"/>
      <c r="L17" s="26"/>
      <c r="M17" s="26"/>
      <c r="N17" s="26"/>
      <c r="O17" s="32"/>
      <c r="P17" s="25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 ht="37.5" x14ac:dyDescent="0.5">
      <c r="A18" s="22"/>
      <c r="B18" s="22"/>
      <c r="C18" s="22"/>
      <c r="D18" s="25"/>
      <c r="E18" s="30"/>
      <c r="F18" s="26"/>
      <c r="G18" s="26"/>
      <c r="H18" s="26"/>
      <c r="I18" s="26"/>
      <c r="J18" s="26"/>
      <c r="K18" s="26"/>
      <c r="L18" s="26"/>
      <c r="M18" s="26"/>
      <c r="N18" s="33"/>
      <c r="O18" s="32"/>
      <c r="P18" s="25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x14ac:dyDescent="0.2">
      <c r="A19" s="22"/>
      <c r="B19" s="22"/>
      <c r="C19" s="22"/>
      <c r="D19" s="25"/>
      <c r="E19" s="30"/>
      <c r="F19" s="26"/>
      <c r="G19" s="26"/>
      <c r="H19" s="26"/>
      <c r="I19" s="26"/>
      <c r="J19" s="26"/>
      <c r="K19" s="26"/>
      <c r="L19" s="26"/>
      <c r="M19" s="26"/>
      <c r="N19" s="26"/>
      <c r="O19" s="32"/>
      <c r="P19" s="25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 x14ac:dyDescent="0.2">
      <c r="A20" s="22"/>
      <c r="B20" s="22"/>
      <c r="C20" s="22"/>
      <c r="D20" s="25"/>
      <c r="E20" s="30"/>
      <c r="F20" s="26"/>
      <c r="G20" s="26"/>
      <c r="H20" s="26"/>
      <c r="I20" s="26"/>
      <c r="J20" s="26"/>
      <c r="K20" s="26"/>
      <c r="L20" s="26"/>
      <c r="M20" s="26"/>
      <c r="N20" s="26"/>
      <c r="O20" s="32"/>
      <c r="P20" s="25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 x14ac:dyDescent="0.2">
      <c r="A21" s="22"/>
      <c r="B21" s="22"/>
      <c r="C21" s="22"/>
      <c r="D21" s="25"/>
      <c r="E21" s="30"/>
      <c r="F21" s="26"/>
      <c r="G21" s="26"/>
      <c r="H21" s="26"/>
      <c r="I21" s="26"/>
      <c r="J21" s="26"/>
      <c r="K21" s="26"/>
      <c r="L21" s="26"/>
      <c r="M21" s="26"/>
      <c r="N21" s="26"/>
      <c r="O21" s="32"/>
      <c r="P21" s="25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x14ac:dyDescent="0.2">
      <c r="A22" s="22"/>
      <c r="B22" s="22"/>
      <c r="C22" s="22"/>
      <c r="D22" s="25"/>
      <c r="E22" s="30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5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 x14ac:dyDescent="0.2">
      <c r="A23" s="22"/>
      <c r="B23" s="22"/>
      <c r="C23" s="22"/>
      <c r="D23" s="25"/>
      <c r="E23" s="30"/>
      <c r="F23" s="26"/>
      <c r="G23" s="26"/>
      <c r="H23" s="26"/>
      <c r="I23" s="26"/>
      <c r="J23" s="26"/>
      <c r="K23" s="26"/>
      <c r="L23" s="26"/>
      <c r="M23" s="26"/>
      <c r="N23" s="26"/>
      <c r="O23" s="32"/>
      <c r="P23" s="25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23.25" x14ac:dyDescent="0.35">
      <c r="A24" s="22"/>
      <c r="B24" s="22"/>
      <c r="C24" s="22"/>
      <c r="D24" s="25"/>
      <c r="E24" s="30"/>
      <c r="F24" s="26"/>
      <c r="G24" s="26"/>
      <c r="H24" s="26"/>
      <c r="I24" s="26"/>
      <c r="J24" s="26"/>
      <c r="K24" s="26"/>
      <c r="L24" s="26"/>
      <c r="M24" s="26"/>
      <c r="N24" s="34" t="s">
        <v>36</v>
      </c>
      <c r="O24" s="32"/>
      <c r="P24" s="25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x14ac:dyDescent="0.2">
      <c r="A25" s="22"/>
      <c r="B25" s="22"/>
      <c r="C25" s="22"/>
      <c r="D25" s="25"/>
      <c r="E25" s="30"/>
      <c r="F25" s="26"/>
      <c r="G25" s="26"/>
      <c r="H25" s="26"/>
      <c r="I25" s="26"/>
      <c r="J25" s="26"/>
      <c r="K25" s="26"/>
      <c r="L25" s="26"/>
      <c r="M25" s="26"/>
      <c r="N25" s="26"/>
      <c r="O25" s="32"/>
      <c r="P25" s="25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x14ac:dyDescent="0.2">
      <c r="A26" s="22"/>
      <c r="B26" s="22"/>
      <c r="C26" s="22"/>
      <c r="D26" s="25"/>
      <c r="E26" s="30"/>
      <c r="F26" s="26"/>
      <c r="G26" s="26"/>
      <c r="H26" s="26"/>
      <c r="I26" s="26"/>
      <c r="J26" s="26"/>
      <c r="K26" s="26"/>
      <c r="L26" s="26"/>
      <c r="M26" s="26"/>
      <c r="N26" s="26"/>
      <c r="O26" s="32"/>
      <c r="P26" s="25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x14ac:dyDescent="0.2">
      <c r="A27" s="22"/>
      <c r="B27" s="22"/>
      <c r="C27" s="22"/>
      <c r="D27" s="25"/>
      <c r="E27" s="30"/>
      <c r="F27" s="26"/>
      <c r="G27" s="26"/>
      <c r="H27" s="26"/>
      <c r="I27" s="26"/>
      <c r="J27" s="26"/>
      <c r="K27" s="26"/>
      <c r="L27" s="26"/>
      <c r="M27" s="26"/>
      <c r="N27" s="26"/>
      <c r="O27" s="32"/>
      <c r="P27" s="25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x14ac:dyDescent="0.2">
      <c r="A28" s="22"/>
      <c r="B28" s="22"/>
      <c r="C28" s="22"/>
      <c r="D28" s="25"/>
      <c r="E28" s="30"/>
      <c r="F28" s="26"/>
      <c r="G28" s="26"/>
      <c r="H28" s="26"/>
      <c r="I28" s="26"/>
      <c r="J28" s="26"/>
      <c r="K28" s="26"/>
      <c r="L28" s="26"/>
      <c r="M28" s="26"/>
      <c r="N28" s="26"/>
      <c r="O28" s="32"/>
      <c r="P28" s="25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x14ac:dyDescent="0.2">
      <c r="A29" s="22"/>
      <c r="B29" s="22"/>
      <c r="C29" s="22"/>
      <c r="D29" s="25"/>
      <c r="E29" s="30"/>
      <c r="F29" s="26"/>
      <c r="G29" s="26"/>
      <c r="H29" s="26"/>
      <c r="I29" s="26"/>
      <c r="J29" s="26"/>
      <c r="K29" s="26"/>
      <c r="L29" s="26"/>
      <c r="M29" s="26"/>
      <c r="N29" s="26"/>
      <c r="O29" s="32"/>
      <c r="P29" s="25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x14ac:dyDescent="0.2">
      <c r="A30" s="22"/>
      <c r="B30" s="22"/>
      <c r="C30" s="22"/>
      <c r="D30" s="25"/>
      <c r="E30" s="30"/>
      <c r="F30" s="26"/>
      <c r="G30" s="26"/>
      <c r="H30" s="26"/>
      <c r="I30" s="26"/>
      <c r="J30" s="26"/>
      <c r="K30" s="26"/>
      <c r="L30" s="26"/>
      <c r="M30" s="26"/>
      <c r="N30" s="26"/>
      <c r="O30" s="32"/>
      <c r="P30" s="25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x14ac:dyDescent="0.2">
      <c r="A31" s="22"/>
      <c r="B31" s="22"/>
      <c r="C31" s="22"/>
      <c r="D31" s="25"/>
      <c r="E31" s="30"/>
      <c r="F31" s="26"/>
      <c r="G31" s="26"/>
      <c r="H31" s="26"/>
      <c r="I31" s="26"/>
      <c r="J31" s="26"/>
      <c r="K31" s="26"/>
      <c r="L31" s="26"/>
      <c r="M31" s="26"/>
      <c r="N31" s="26"/>
      <c r="O31" s="32"/>
      <c r="P31" s="25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x14ac:dyDescent="0.2">
      <c r="A32" s="22"/>
      <c r="B32" s="22"/>
      <c r="C32" s="22"/>
      <c r="D32" s="25"/>
      <c r="E32" s="30"/>
      <c r="F32" s="26"/>
      <c r="G32" s="26"/>
      <c r="H32" s="26"/>
      <c r="I32" s="26"/>
      <c r="J32" s="26"/>
      <c r="K32" s="26"/>
      <c r="L32" s="26"/>
      <c r="M32" s="26"/>
      <c r="N32" s="26"/>
      <c r="O32" s="32"/>
      <c r="P32" s="25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x14ac:dyDescent="0.2">
      <c r="A33" s="22"/>
      <c r="B33" s="22"/>
      <c r="C33" s="22"/>
      <c r="D33" s="25"/>
      <c r="E33" s="30"/>
      <c r="F33" s="26"/>
      <c r="G33" s="26"/>
      <c r="H33" s="26"/>
      <c r="I33" s="26"/>
      <c r="J33" s="26"/>
      <c r="K33" s="26"/>
      <c r="L33" s="26"/>
      <c r="M33" s="26"/>
      <c r="N33" s="35" t="s">
        <v>34</v>
      </c>
      <c r="O33" s="32"/>
      <c r="P33" s="25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x14ac:dyDescent="0.2">
      <c r="A34" s="22"/>
      <c r="B34" s="22"/>
      <c r="C34" s="22"/>
      <c r="D34" s="25"/>
      <c r="E34" s="30"/>
      <c r="F34" s="26"/>
      <c r="G34" s="26"/>
      <c r="H34" s="26"/>
      <c r="I34" s="26"/>
      <c r="J34" s="26"/>
      <c r="K34" s="26"/>
      <c r="L34" s="26"/>
      <c r="M34" s="26"/>
      <c r="N34" s="36" t="s">
        <v>35</v>
      </c>
      <c r="O34" s="32"/>
      <c r="P34" s="25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x14ac:dyDescent="0.2">
      <c r="A35" s="22"/>
      <c r="B35" s="22"/>
      <c r="C35" s="22"/>
      <c r="D35" s="25"/>
      <c r="E35" s="30"/>
      <c r="F35" s="26"/>
      <c r="G35" s="26"/>
      <c r="H35" s="26"/>
      <c r="I35" s="26"/>
      <c r="J35" s="26"/>
      <c r="K35" s="26"/>
      <c r="L35" s="26"/>
      <c r="M35" s="26"/>
      <c r="N35" s="37"/>
      <c r="O35" s="32"/>
      <c r="P35" s="25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 x14ac:dyDescent="0.2">
      <c r="A36" s="22"/>
      <c r="B36" s="22"/>
      <c r="C36" s="22"/>
      <c r="D36" s="25"/>
      <c r="E36" s="30"/>
      <c r="F36" s="26"/>
      <c r="G36" s="26"/>
      <c r="H36" s="26"/>
      <c r="I36" s="26"/>
      <c r="J36" s="26"/>
      <c r="K36" s="26"/>
      <c r="L36" s="26"/>
      <c r="M36" s="26"/>
      <c r="N36" s="26"/>
      <c r="O36" s="32"/>
      <c r="P36" s="25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 ht="13.5" thickBot="1" x14ac:dyDescent="0.25">
      <c r="A37" s="22"/>
      <c r="B37" s="22"/>
      <c r="C37" s="22"/>
      <c r="D37" s="25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25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 ht="13.5" thickTop="1" x14ac:dyDescent="0.2">
      <c r="A38" s="22"/>
      <c r="B38" s="22"/>
      <c r="C38" s="2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5"/>
      <c r="P38" s="25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hidden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4" hidden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hidden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idden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3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</row>
    <row r="55" spans="1:44" hidden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hidden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hidden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1:44" hidden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hidden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hidden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4" hidden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</row>
    <row r="62" spans="1:44" hidden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</row>
    <row r="63" spans="1:44" hidden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</row>
    <row r="64" spans="1:44" hidden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3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</row>
    <row r="65" spans="1:44" hidden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</row>
    <row r="66" spans="1:44" hidden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hidden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hidden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hidden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idden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</row>
    <row r="71" spans="1:44" hidden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</row>
    <row r="72" spans="1:44" hidden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</row>
    <row r="73" spans="1:44" hidden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</row>
    <row r="74" spans="1:44" hidden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3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hidden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3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hidden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idden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idden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idden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hidden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</row>
    <row r="81" spans="1:44" hidden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</row>
    <row r="82" spans="1:44" hidden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</sheetData>
  <sheetProtection selectLockedCells="1" selectUnlockedCells="1"/>
  <hyperlinks>
    <hyperlink ref="N34" r:id="rId1" tooltip="Klik hier voor meer tips." xr:uid="{5C546FF0-2F0B-43FF-9DC9-1BE7EE216674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047C-8128-4C36-A3CA-EC991FCDF184}">
  <dimension ref="B2:I54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8" max="8" width="13.85546875" bestFit="1" customWidth="1"/>
    <col min="9" max="9" width="10.28515625" bestFit="1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_xlfn.FORECAST.ETS.STAT($C$3:$C$32,$B$3:$B$32,1,1,1)</f>
        <v>0.251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_xlfn.FORECAST.ETS.STAT($C$3:$C$32,$B$3:$B$32,2,1,1)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_xlfn.FORECAST.ETS.STAT($C$3:$C$32,$B$3:$B$32,3,1,1)</f>
        <v>0.25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_xlfn.FORECAST.ETS.STAT($C$3:$C$32,$B$3:$B$32,4,1,1)</f>
        <v>0.91723302635271342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_xlfn.FORECAST.ETS.STAT($C$3:$C$32,$B$3:$B$32,5,1,1)</f>
        <v>6.981548492450862E-2</v>
      </c>
    </row>
    <row r="8" spans="2:9" x14ac:dyDescent="0.25">
      <c r="B8" s="7">
        <v>43617</v>
      </c>
      <c r="C8" s="8">
        <v>3900</v>
      </c>
      <c r="H8" t="s">
        <v>12</v>
      </c>
      <c r="I8" s="9">
        <f>_xlfn.FORECAST.ETS.STAT($C$3:$C$32,$B$3:$B$32,6,1,1)</f>
        <v>280.56539629612411</v>
      </c>
    </row>
    <row r="9" spans="2:9" x14ac:dyDescent="0.25">
      <c r="B9" s="7">
        <v>43647</v>
      </c>
      <c r="C9" s="8">
        <v>4100</v>
      </c>
      <c r="H9" t="s">
        <v>13</v>
      </c>
      <c r="I9" s="9">
        <f>_xlfn.FORECAST.ETS.STAT($C$3:$C$32,$B$3:$B$32,7,1,1)</f>
        <v>375.46219579146708</v>
      </c>
    </row>
    <row r="10" spans="2:9" x14ac:dyDescent="0.25">
      <c r="B10" s="7">
        <v>43678</v>
      </c>
      <c r="C10" s="8">
        <v>4150</v>
      </c>
    </row>
    <row r="11" spans="2:9" x14ac:dyDescent="0.25">
      <c r="B11" s="7">
        <v>43709</v>
      </c>
      <c r="C11" s="8">
        <v>3800</v>
      </c>
    </row>
    <row r="12" spans="2:9" x14ac:dyDescent="0.25">
      <c r="B12" s="7">
        <v>43739</v>
      </c>
      <c r="C12" s="8">
        <v>3750</v>
      </c>
    </row>
    <row r="13" spans="2:9" x14ac:dyDescent="0.25">
      <c r="B13" s="7">
        <v>43770</v>
      </c>
      <c r="C13" s="8">
        <v>3700</v>
      </c>
    </row>
    <row r="14" spans="2:9" x14ac:dyDescent="0.25">
      <c r="B14" s="7">
        <v>43800</v>
      </c>
      <c r="C14" s="8">
        <v>3800</v>
      </c>
    </row>
    <row r="15" spans="2:9" x14ac:dyDescent="0.25">
      <c r="B15" s="7">
        <v>43831</v>
      </c>
      <c r="C15" s="8">
        <v>3100</v>
      </c>
    </row>
    <row r="16" spans="2:9" x14ac:dyDescent="0.25">
      <c r="B16" s="7">
        <v>43862</v>
      </c>
      <c r="C16" s="8">
        <v>3700</v>
      </c>
    </row>
    <row r="17" spans="2:6" x14ac:dyDescent="0.25">
      <c r="B17" s="7">
        <v>43891</v>
      </c>
      <c r="C17" s="8">
        <v>3500</v>
      </c>
    </row>
    <row r="18" spans="2:6" x14ac:dyDescent="0.25">
      <c r="B18" s="7">
        <v>43922</v>
      </c>
      <c r="C18" s="8">
        <v>3400</v>
      </c>
    </row>
    <row r="19" spans="2:6" x14ac:dyDescent="0.25">
      <c r="B19" s="7">
        <v>43952</v>
      </c>
      <c r="C19" s="8">
        <v>3350</v>
      </c>
    </row>
    <row r="20" spans="2:6" x14ac:dyDescent="0.25">
      <c r="B20" s="7">
        <v>43983</v>
      </c>
      <c r="C20" s="8">
        <v>4400</v>
      </c>
    </row>
    <row r="21" spans="2:6" x14ac:dyDescent="0.25">
      <c r="B21" s="7">
        <v>44013</v>
      </c>
      <c r="C21" s="8">
        <v>4500</v>
      </c>
    </row>
    <row r="22" spans="2:6" x14ac:dyDescent="0.25">
      <c r="B22" s="7">
        <v>44044</v>
      </c>
      <c r="C22" s="8">
        <v>4000</v>
      </c>
    </row>
    <row r="23" spans="2:6" x14ac:dyDescent="0.25">
      <c r="B23" s="7">
        <v>44075</v>
      </c>
      <c r="C23" s="8">
        <v>4200</v>
      </c>
    </row>
    <row r="24" spans="2:6" x14ac:dyDescent="0.25">
      <c r="B24" s="7">
        <v>44105</v>
      </c>
      <c r="C24" s="8">
        <v>3800</v>
      </c>
    </row>
    <row r="25" spans="2:6" x14ac:dyDescent="0.25">
      <c r="B25" s="7">
        <v>44136</v>
      </c>
      <c r="C25" s="8">
        <v>3500</v>
      </c>
    </row>
    <row r="26" spans="2:6" x14ac:dyDescent="0.25">
      <c r="B26" s="7">
        <v>44166</v>
      </c>
      <c r="C26" s="8">
        <v>3400</v>
      </c>
    </row>
    <row r="27" spans="2:6" x14ac:dyDescent="0.25">
      <c r="B27" s="7">
        <v>44197</v>
      </c>
      <c r="C27" s="8">
        <v>3200</v>
      </c>
    </row>
    <row r="28" spans="2:6" x14ac:dyDescent="0.25">
      <c r="B28" s="7">
        <v>44228</v>
      </c>
      <c r="C28" s="8">
        <v>3700</v>
      </c>
    </row>
    <row r="29" spans="2:6" x14ac:dyDescent="0.25">
      <c r="B29" s="7">
        <v>44256</v>
      </c>
      <c r="C29" s="8">
        <v>3600</v>
      </c>
    </row>
    <row r="30" spans="2:6" x14ac:dyDescent="0.25">
      <c r="B30" s="7">
        <v>44287</v>
      </c>
      <c r="C30" s="8">
        <v>4000</v>
      </c>
    </row>
    <row r="31" spans="2:6" x14ac:dyDescent="0.25">
      <c r="B31" s="7">
        <v>44317</v>
      </c>
      <c r="C31" s="8">
        <v>4400</v>
      </c>
    </row>
    <row r="32" spans="2:6" x14ac:dyDescent="0.25">
      <c r="B32" s="7">
        <v>44348</v>
      </c>
      <c r="C32" s="8">
        <v>5450</v>
      </c>
      <c r="D32" s="8">
        <v>5450</v>
      </c>
      <c r="E32" s="8">
        <v>5450</v>
      </c>
      <c r="F32" s="8">
        <v>5450</v>
      </c>
    </row>
    <row r="33" spans="2:6" x14ac:dyDescent="0.25">
      <c r="B33" s="7">
        <v>44378</v>
      </c>
      <c r="D33" s="8">
        <f t="shared" ref="D33:D54" si="0">_xlfn.FORECAST.ETS(B33,$C$3:$C$32,$B$3:$B$32,1,1)</f>
        <v>4312.6316034104711</v>
      </c>
      <c r="E33" s="8">
        <f t="shared" ref="E33:E54" si="1">D33-_xlfn.FORECAST.ETS.CONFINT(B33,$C$3:$C$32,$B$3:$B$32,0.95,1,1)</f>
        <v>3689.2015068371024</v>
      </c>
      <c r="F33" s="8">
        <f t="shared" ref="F33:F54" si="2">D33+_xlfn.FORECAST.ETS.CONFINT(B33,$C$3:$C$32,$B$3:$B$32,0.95,1,1)</f>
        <v>4936.0616999838403</v>
      </c>
    </row>
    <row r="34" spans="2:6" x14ac:dyDescent="0.25">
      <c r="B34" s="7">
        <v>44409</v>
      </c>
      <c r="D34" s="8">
        <f t="shared" si="0"/>
        <v>4393.0990681276062</v>
      </c>
      <c r="E34" s="8">
        <f t="shared" si="1"/>
        <v>3750.1784875803451</v>
      </c>
      <c r="F34" s="8">
        <f t="shared" si="2"/>
        <v>5036.0196486748673</v>
      </c>
    </row>
    <row r="35" spans="2:6" x14ac:dyDescent="0.25">
      <c r="B35" s="7">
        <v>44440</v>
      </c>
      <c r="D35" s="8">
        <f t="shared" si="0"/>
        <v>4190.9781793572329</v>
      </c>
      <c r="E35" s="8">
        <f t="shared" si="1"/>
        <v>3528.9925780507861</v>
      </c>
      <c r="F35" s="8">
        <f t="shared" si="2"/>
        <v>4852.9637806636792</v>
      </c>
    </row>
    <row r="36" spans="2:6" x14ac:dyDescent="0.25">
      <c r="B36" s="7">
        <v>44470</v>
      </c>
      <c r="D36" s="8">
        <f t="shared" si="0"/>
        <v>4203.7423518808664</v>
      </c>
      <c r="E36" s="8">
        <f t="shared" si="1"/>
        <v>3523.0808699523368</v>
      </c>
      <c r="F36" s="8">
        <f t="shared" si="2"/>
        <v>4884.403833809396</v>
      </c>
    </row>
    <row r="37" spans="2:6" x14ac:dyDescent="0.25">
      <c r="B37" s="7">
        <v>44501</v>
      </c>
      <c r="D37" s="8">
        <f t="shared" si="0"/>
        <v>3698.5133071610121</v>
      </c>
      <c r="E37" s="8">
        <f t="shared" si="1"/>
        <v>2999.5333359503547</v>
      </c>
      <c r="F37" s="8">
        <f t="shared" si="2"/>
        <v>4397.4932783716695</v>
      </c>
    </row>
    <row r="38" spans="2:6" x14ac:dyDescent="0.25">
      <c r="B38" s="7">
        <v>44531</v>
      </c>
      <c r="D38" s="8">
        <f t="shared" si="0"/>
        <v>4023.7411746991679</v>
      </c>
      <c r="E38" s="8">
        <f t="shared" si="1"/>
        <v>3306.7721689640834</v>
      </c>
      <c r="F38" s="8">
        <f t="shared" si="2"/>
        <v>4740.7101804342519</v>
      </c>
    </row>
    <row r="39" spans="2:6" x14ac:dyDescent="0.25">
      <c r="B39" s="7">
        <v>44562</v>
      </c>
      <c r="D39" s="8">
        <f t="shared" si="0"/>
        <v>4137.8091161787834</v>
      </c>
      <c r="E39" s="8">
        <f t="shared" si="1"/>
        <v>3403.1557997058871</v>
      </c>
      <c r="F39" s="8">
        <f t="shared" si="2"/>
        <v>4872.4624326516796</v>
      </c>
    </row>
    <row r="40" spans="2:6" x14ac:dyDescent="0.25">
      <c r="B40" s="7">
        <v>44593</v>
      </c>
      <c r="D40" s="8">
        <f t="shared" si="0"/>
        <v>4180.207735196368</v>
      </c>
      <c r="E40" s="8">
        <f t="shared" si="1"/>
        <v>3428.1528182232578</v>
      </c>
      <c r="F40" s="8">
        <f t="shared" si="2"/>
        <v>4932.2626521694783</v>
      </c>
    </row>
    <row r="41" spans="2:6" x14ac:dyDescent="0.25">
      <c r="B41" s="7">
        <v>44621</v>
      </c>
      <c r="D41" s="8">
        <f t="shared" si="0"/>
        <v>4340.5371598478596</v>
      </c>
      <c r="E41" s="8">
        <f t="shared" si="1"/>
        <v>3571.3436596599386</v>
      </c>
      <c r="F41" s="8">
        <f t="shared" si="2"/>
        <v>5109.7306600357806</v>
      </c>
    </row>
    <row r="42" spans="2:6" x14ac:dyDescent="0.25">
      <c r="B42" s="7">
        <v>44652</v>
      </c>
      <c r="D42" s="8">
        <f t="shared" si="0"/>
        <v>4914.2797895254553</v>
      </c>
      <c r="E42" s="8">
        <f t="shared" si="1"/>
        <v>4128.1930255492789</v>
      </c>
      <c r="F42" s="8">
        <f t="shared" si="2"/>
        <v>5700.3665535016316</v>
      </c>
    </row>
    <row r="43" spans="2:6" x14ac:dyDescent="0.25">
      <c r="B43" s="7">
        <v>44682</v>
      </c>
      <c r="D43" s="8">
        <f t="shared" si="0"/>
        <v>5235.2693846782222</v>
      </c>
      <c r="E43" s="8">
        <f t="shared" si="1"/>
        <v>4432.5187043451715</v>
      </c>
      <c r="F43" s="8">
        <f t="shared" si="2"/>
        <v>6038.0200650112729</v>
      </c>
    </row>
    <row r="44" spans="2:6" x14ac:dyDescent="0.25">
      <c r="B44" s="7">
        <v>44713</v>
      </c>
      <c r="D44" s="8">
        <f t="shared" si="0"/>
        <v>4564.1641107891774</v>
      </c>
      <c r="E44" s="8">
        <f t="shared" si="1"/>
        <v>3700.2805104704807</v>
      </c>
      <c r="F44" s="8">
        <f t="shared" si="2"/>
        <v>5428.0477111078735</v>
      </c>
    </row>
    <row r="45" spans="2:6" x14ac:dyDescent="0.25">
      <c r="B45" s="7">
        <v>44743</v>
      </c>
      <c r="D45" s="8">
        <f t="shared" si="0"/>
        <v>4644.6315755063133</v>
      </c>
      <c r="E45" s="8">
        <f t="shared" si="1"/>
        <v>3765.3259118229494</v>
      </c>
      <c r="F45" s="8">
        <f t="shared" si="2"/>
        <v>5523.9372391896777</v>
      </c>
    </row>
    <row r="46" spans="2:6" x14ac:dyDescent="0.25">
      <c r="B46" s="7">
        <v>44774</v>
      </c>
      <c r="D46" s="8">
        <f t="shared" si="0"/>
        <v>4442.5106867359391</v>
      </c>
      <c r="E46" s="8">
        <f t="shared" si="1"/>
        <v>3547.9343333866846</v>
      </c>
      <c r="F46" s="8">
        <f t="shared" si="2"/>
        <v>5337.0870400851936</v>
      </c>
    </row>
    <row r="47" spans="2:6" x14ac:dyDescent="0.25">
      <c r="B47" s="7">
        <v>44805</v>
      </c>
      <c r="D47" s="8">
        <f t="shared" si="0"/>
        <v>4455.2748592595735</v>
      </c>
      <c r="E47" s="8">
        <f t="shared" si="1"/>
        <v>3545.5711395860808</v>
      </c>
      <c r="F47" s="8">
        <f t="shared" si="2"/>
        <v>5364.9785789330663</v>
      </c>
    </row>
    <row r="48" spans="2:6" x14ac:dyDescent="0.25">
      <c r="B48" s="7">
        <v>44835</v>
      </c>
      <c r="D48" s="8">
        <f t="shared" si="0"/>
        <v>3950.0458145397192</v>
      </c>
      <c r="E48" s="8">
        <f t="shared" si="1"/>
        <v>3025.3505975280655</v>
      </c>
      <c r="F48" s="8">
        <f t="shared" si="2"/>
        <v>4874.7410315513735</v>
      </c>
    </row>
    <row r="49" spans="2:6" x14ac:dyDescent="0.25">
      <c r="B49" s="7">
        <v>44866</v>
      </c>
      <c r="D49" s="8">
        <f t="shared" si="0"/>
        <v>4275.2736820778755</v>
      </c>
      <c r="E49" s="8">
        <f t="shared" si="1"/>
        <v>3335.715919281387</v>
      </c>
      <c r="F49" s="8">
        <f t="shared" si="2"/>
        <v>5214.831444874364</v>
      </c>
    </row>
    <row r="50" spans="2:6" x14ac:dyDescent="0.25">
      <c r="B50" s="7">
        <v>44896</v>
      </c>
      <c r="D50" s="8">
        <f t="shared" si="0"/>
        <v>4389.3416235574905</v>
      </c>
      <c r="E50" s="8">
        <f t="shared" si="1"/>
        <v>3435.0438342282387</v>
      </c>
      <c r="F50" s="8">
        <f t="shared" si="2"/>
        <v>5343.6394128867423</v>
      </c>
    </row>
    <row r="51" spans="2:6" x14ac:dyDescent="0.25">
      <c r="B51" s="7">
        <v>44927</v>
      </c>
      <c r="D51" s="8">
        <f t="shared" si="0"/>
        <v>4431.7402425750752</v>
      </c>
      <c r="E51" s="8">
        <f t="shared" si="1"/>
        <v>3462.8189532243528</v>
      </c>
      <c r="F51" s="8">
        <f t="shared" si="2"/>
        <v>5400.6615319257971</v>
      </c>
    </row>
    <row r="52" spans="2:6" x14ac:dyDescent="0.25">
      <c r="B52" s="7">
        <v>44958</v>
      </c>
      <c r="D52" s="8">
        <f t="shared" si="0"/>
        <v>4592.0696672265667</v>
      </c>
      <c r="E52" s="8">
        <f t="shared" si="1"/>
        <v>3608.6358109472444</v>
      </c>
      <c r="F52" s="8">
        <f t="shared" si="2"/>
        <v>5575.5035235058895</v>
      </c>
    </row>
    <row r="53" spans="2:6" x14ac:dyDescent="0.25">
      <c r="B53" s="7">
        <v>44986</v>
      </c>
      <c r="D53" s="8">
        <f t="shared" si="0"/>
        <v>5165.8122969041624</v>
      </c>
      <c r="E53" s="8">
        <f t="shared" si="1"/>
        <v>4167.9715770460643</v>
      </c>
      <c r="F53" s="8">
        <f t="shared" si="2"/>
        <v>6163.6530167622604</v>
      </c>
    </row>
    <row r="54" spans="2:6" x14ac:dyDescent="0.25">
      <c r="B54" s="7">
        <v>45017</v>
      </c>
      <c r="D54" s="8">
        <f t="shared" si="0"/>
        <v>5486.8018920569293</v>
      </c>
      <c r="E54" s="8">
        <f t="shared" si="1"/>
        <v>4474.6551142234184</v>
      </c>
      <c r="F54" s="8">
        <f t="shared" si="2"/>
        <v>6498.9486698904402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0C04-18E5-4FDD-813F-28FEC7C4878A}">
  <dimension ref="B2:I54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8" max="8" width="13.85546875" bestFit="1" customWidth="1"/>
    <col min="9" max="9" width="10.28515625" bestFit="1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_xlfn.FORECAST.ETS.STAT($C$3:$C$32,$B$3:$B$32,1,12,1)</f>
        <v>0.75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_xlfn.FORECAST.ETS.STAT($C$3:$C$32,$B$3:$B$32,2,12,1)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_xlfn.FORECAST.ETS.STAT($C$3:$C$32,$B$3:$B$32,3,12,1)</f>
        <v>0.249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_xlfn.FORECAST.ETS.STAT($C$3:$C$32,$B$3:$B$32,4,12,1)</f>
        <v>0.91576691183350134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_xlfn.FORECAST.ETS.STAT($C$3:$C$32,$B$3:$B$32,5,12,1)</f>
        <v>7.1843836996918056E-2</v>
      </c>
    </row>
    <row r="8" spans="2:9" x14ac:dyDescent="0.25">
      <c r="B8" s="7">
        <v>43617</v>
      </c>
      <c r="C8" s="8">
        <v>3900</v>
      </c>
      <c r="H8" t="s">
        <v>12</v>
      </c>
      <c r="I8" s="9">
        <f>_xlfn.FORECAST.ETS.STAT($C$3:$C$32,$B$3:$B$32,6,12,1)</f>
        <v>280.11693773730627</v>
      </c>
    </row>
    <row r="9" spans="2:9" x14ac:dyDescent="0.25">
      <c r="B9" s="7">
        <v>43647</v>
      </c>
      <c r="C9" s="8">
        <v>4100</v>
      </c>
      <c r="H9" t="s">
        <v>13</v>
      </c>
      <c r="I9" s="9">
        <f>_xlfn.FORECAST.ETS.STAT($C$3:$C$32,$B$3:$B$32,7,12,1)</f>
        <v>313.56708456337969</v>
      </c>
    </row>
    <row r="10" spans="2:9" x14ac:dyDescent="0.25">
      <c r="B10" s="7">
        <v>43678</v>
      </c>
      <c r="C10" s="8">
        <v>4150</v>
      </c>
    </row>
    <row r="11" spans="2:9" x14ac:dyDescent="0.25">
      <c r="B11" s="7">
        <v>43709</v>
      </c>
      <c r="C11" s="8">
        <v>3800</v>
      </c>
    </row>
    <row r="12" spans="2:9" x14ac:dyDescent="0.25">
      <c r="B12" s="7">
        <v>43739</v>
      </c>
      <c r="C12" s="8">
        <v>3750</v>
      </c>
    </row>
    <row r="13" spans="2:9" x14ac:dyDescent="0.25">
      <c r="B13" s="7">
        <v>43770</v>
      </c>
      <c r="C13" s="8">
        <v>3700</v>
      </c>
    </row>
    <row r="14" spans="2:9" x14ac:dyDescent="0.25">
      <c r="B14" s="7">
        <v>43800</v>
      </c>
      <c r="C14" s="8">
        <v>3800</v>
      </c>
    </row>
    <row r="15" spans="2:9" x14ac:dyDescent="0.25">
      <c r="B15" s="7">
        <v>43831</v>
      </c>
      <c r="C15" s="8">
        <v>3100</v>
      </c>
    </row>
    <row r="16" spans="2:9" x14ac:dyDescent="0.25">
      <c r="B16" s="7">
        <v>43862</v>
      </c>
      <c r="C16" s="8">
        <v>3700</v>
      </c>
    </row>
    <row r="17" spans="2:6" x14ac:dyDescent="0.25">
      <c r="B17" s="7">
        <v>43891</v>
      </c>
      <c r="C17" s="8">
        <v>3500</v>
      </c>
    </row>
    <row r="18" spans="2:6" x14ac:dyDescent="0.25">
      <c r="B18" s="7">
        <v>43922</v>
      </c>
      <c r="C18" s="8">
        <v>3400</v>
      </c>
    </row>
    <row r="19" spans="2:6" x14ac:dyDescent="0.25">
      <c r="B19" s="7">
        <v>43952</v>
      </c>
      <c r="C19" s="8">
        <v>3350</v>
      </c>
    </row>
    <row r="20" spans="2:6" x14ac:dyDescent="0.25">
      <c r="B20" s="7">
        <v>43983</v>
      </c>
      <c r="C20" s="8">
        <v>4400</v>
      </c>
    </row>
    <row r="21" spans="2:6" x14ac:dyDescent="0.25">
      <c r="B21" s="7">
        <v>44013</v>
      </c>
      <c r="C21" s="8">
        <v>4500</v>
      </c>
    </row>
    <row r="22" spans="2:6" x14ac:dyDescent="0.25">
      <c r="B22" s="7">
        <v>44044</v>
      </c>
      <c r="C22" s="8">
        <v>4000</v>
      </c>
    </row>
    <row r="23" spans="2:6" x14ac:dyDescent="0.25">
      <c r="B23" s="7">
        <v>44075</v>
      </c>
      <c r="C23" s="8">
        <v>4200</v>
      </c>
    </row>
    <row r="24" spans="2:6" x14ac:dyDescent="0.25">
      <c r="B24" s="7">
        <v>44105</v>
      </c>
      <c r="C24" s="8">
        <v>3800</v>
      </c>
    </row>
    <row r="25" spans="2:6" x14ac:dyDescent="0.25">
      <c r="B25" s="7">
        <v>44136</v>
      </c>
      <c r="C25" s="8">
        <v>3500</v>
      </c>
    </row>
    <row r="26" spans="2:6" x14ac:dyDescent="0.25">
      <c r="B26" s="7">
        <v>44166</v>
      </c>
      <c r="C26" s="8">
        <v>3400</v>
      </c>
    </row>
    <row r="27" spans="2:6" x14ac:dyDescent="0.25">
      <c r="B27" s="7">
        <v>44197</v>
      </c>
      <c r="C27" s="8">
        <v>3200</v>
      </c>
    </row>
    <row r="28" spans="2:6" x14ac:dyDescent="0.25">
      <c r="B28" s="7">
        <v>44228</v>
      </c>
      <c r="C28" s="8">
        <v>3700</v>
      </c>
    </row>
    <row r="29" spans="2:6" x14ac:dyDescent="0.25">
      <c r="B29" s="7">
        <v>44256</v>
      </c>
      <c r="C29" s="8">
        <v>3600</v>
      </c>
    </row>
    <row r="30" spans="2:6" x14ac:dyDescent="0.25">
      <c r="B30" s="7">
        <v>44287</v>
      </c>
      <c r="C30" s="8">
        <v>4000</v>
      </c>
    </row>
    <row r="31" spans="2:6" x14ac:dyDescent="0.25">
      <c r="B31" s="7">
        <v>44317</v>
      </c>
      <c r="C31" s="8">
        <v>4400</v>
      </c>
    </row>
    <row r="32" spans="2:6" x14ac:dyDescent="0.25">
      <c r="B32" s="7">
        <v>44348</v>
      </c>
      <c r="C32" s="8">
        <v>5450</v>
      </c>
      <c r="D32" s="8">
        <v>5450</v>
      </c>
      <c r="E32" s="8">
        <v>5450</v>
      </c>
      <c r="F32" s="8">
        <v>5450</v>
      </c>
    </row>
    <row r="33" spans="2:6" x14ac:dyDescent="0.25">
      <c r="B33" s="7">
        <v>44378</v>
      </c>
      <c r="D33" s="8">
        <f t="shared" ref="D33:D54" si="0">_xlfn.FORECAST.ETS(B33,$C$3:$C$32,$B$3:$B$32,12,1)</f>
        <v>5512.943428440627</v>
      </c>
      <c r="E33" s="8">
        <f t="shared" ref="E33:E54" si="1">D33-_xlfn.FORECAST.ETS.CONFINT(B33,$C$3:$C$32,$B$3:$B$32,0.95,12,1)</f>
        <v>4802.9265001210633</v>
      </c>
      <c r="F33" s="8">
        <f t="shared" ref="F33:F54" si="2">D33+_xlfn.FORECAST.ETS.CONFINT(B33,$C$3:$C$32,$B$3:$B$32,0.95,12,1)</f>
        <v>6222.9603567601907</v>
      </c>
    </row>
    <row r="34" spans="2:6" x14ac:dyDescent="0.25">
      <c r="B34" s="7">
        <v>44409</v>
      </c>
      <c r="D34" s="8">
        <f t="shared" si="0"/>
        <v>5307.2508664146908</v>
      </c>
      <c r="E34" s="8">
        <f t="shared" si="1"/>
        <v>4419.3035141811342</v>
      </c>
      <c r="F34" s="8">
        <f t="shared" si="2"/>
        <v>6195.1982186482473</v>
      </c>
    </row>
    <row r="35" spans="2:6" x14ac:dyDescent="0.25">
      <c r="B35" s="7">
        <v>44440</v>
      </c>
      <c r="D35" s="8">
        <f t="shared" si="0"/>
        <v>5292.0262277971751</v>
      </c>
      <c r="E35" s="8">
        <f t="shared" si="1"/>
        <v>4255.9110505091066</v>
      </c>
      <c r="F35" s="8">
        <f t="shared" si="2"/>
        <v>6328.1414050852436</v>
      </c>
    </row>
    <row r="36" spans="2:6" x14ac:dyDescent="0.25">
      <c r="B36" s="7">
        <v>44470</v>
      </c>
      <c r="D36" s="8">
        <f t="shared" si="0"/>
        <v>5030.8454007677601</v>
      </c>
      <c r="E36" s="8">
        <f t="shared" si="1"/>
        <v>3864.9219352037767</v>
      </c>
      <c r="F36" s="8">
        <f t="shared" si="2"/>
        <v>6196.768866331744</v>
      </c>
    </row>
    <row r="37" spans="2:6" x14ac:dyDescent="0.25">
      <c r="B37" s="7">
        <v>44501</v>
      </c>
      <c r="D37" s="8">
        <f t="shared" si="0"/>
        <v>4856.9816396115148</v>
      </c>
      <c r="E37" s="8">
        <f t="shared" si="1"/>
        <v>3574.0240762350822</v>
      </c>
      <c r="F37" s="8">
        <f t="shared" si="2"/>
        <v>6139.9392029879473</v>
      </c>
    </row>
    <row r="38" spans="2:6" x14ac:dyDescent="0.25">
      <c r="B38" s="7">
        <v>44531</v>
      </c>
      <c r="D38" s="8">
        <f t="shared" si="0"/>
        <v>5013.3737628189265</v>
      </c>
      <c r="E38" s="8">
        <f t="shared" si="1"/>
        <v>3622.9265633643936</v>
      </c>
      <c r="F38" s="8">
        <f t="shared" si="2"/>
        <v>6403.8209622734594</v>
      </c>
    </row>
    <row r="39" spans="2:6" x14ac:dyDescent="0.25">
      <c r="B39" s="7">
        <v>44562</v>
      </c>
      <c r="D39" s="8">
        <f t="shared" si="0"/>
        <v>4522.2614643493489</v>
      </c>
      <c r="E39" s="8">
        <f t="shared" si="1"/>
        <v>3031.8023233665144</v>
      </c>
      <c r="F39" s="8">
        <f t="shared" si="2"/>
        <v>6012.7206053321834</v>
      </c>
    </row>
    <row r="40" spans="2:6" x14ac:dyDescent="0.25">
      <c r="B40" s="7">
        <v>44593</v>
      </c>
      <c r="D40" s="8">
        <f t="shared" si="0"/>
        <v>4877.1597556344295</v>
      </c>
      <c r="E40" s="8">
        <f t="shared" si="1"/>
        <v>3292.7493835786681</v>
      </c>
      <c r="F40" s="8">
        <f t="shared" si="2"/>
        <v>6461.5701276901909</v>
      </c>
    </row>
    <row r="41" spans="2:6" x14ac:dyDescent="0.25">
      <c r="B41" s="7">
        <v>44621</v>
      </c>
      <c r="D41" s="8">
        <f t="shared" si="0"/>
        <v>4803.0589652702629</v>
      </c>
      <c r="E41" s="8">
        <f t="shared" si="1"/>
        <v>3129.7365961092009</v>
      </c>
      <c r="F41" s="8">
        <f t="shared" si="2"/>
        <v>6476.3813344313248</v>
      </c>
    </row>
    <row r="42" spans="2:6" x14ac:dyDescent="0.25">
      <c r="B42" s="7">
        <v>44652</v>
      </c>
      <c r="D42" s="8">
        <f t="shared" si="0"/>
        <v>4941.0999598983663</v>
      </c>
      <c r="E42" s="8">
        <f t="shared" si="1"/>
        <v>3183.1397694053876</v>
      </c>
      <c r="F42" s="8">
        <f t="shared" si="2"/>
        <v>6699.0601503913449</v>
      </c>
    </row>
    <row r="43" spans="2:6" x14ac:dyDescent="0.25">
      <c r="B43" s="7">
        <v>44682</v>
      </c>
      <c r="D43" s="8">
        <f t="shared" si="0"/>
        <v>4949.1564862327505</v>
      </c>
      <c r="E43" s="8">
        <f t="shared" si="1"/>
        <v>3110.2421119358091</v>
      </c>
      <c r="F43" s="8">
        <f t="shared" si="2"/>
        <v>6788.0708605296913</v>
      </c>
    </row>
    <row r="44" spans="2:6" x14ac:dyDescent="0.25">
      <c r="B44" s="7">
        <v>44713</v>
      </c>
      <c r="D44" s="8">
        <f t="shared" si="0"/>
        <v>5688.4992621142328</v>
      </c>
      <c r="E44" s="8">
        <f t="shared" si="1"/>
        <v>3771.8472610205881</v>
      </c>
      <c r="F44" s="8">
        <f t="shared" si="2"/>
        <v>7605.1512632078775</v>
      </c>
    </row>
    <row r="45" spans="2:6" x14ac:dyDescent="0.25">
      <c r="B45" s="7">
        <v>44743</v>
      </c>
      <c r="D45" s="8">
        <f t="shared" si="0"/>
        <v>5751.857598336117</v>
      </c>
      <c r="E45" s="8">
        <f t="shared" si="1"/>
        <v>3705.1942992924551</v>
      </c>
      <c r="F45" s="8">
        <f t="shared" si="2"/>
        <v>7798.5208973797789</v>
      </c>
    </row>
    <row r="46" spans="2:6" x14ac:dyDescent="0.25">
      <c r="B46" s="7">
        <v>44774</v>
      </c>
      <c r="D46" s="8">
        <f t="shared" si="0"/>
        <v>5546.1650363101808</v>
      </c>
      <c r="E46" s="8">
        <f t="shared" si="1"/>
        <v>3429.0169434687768</v>
      </c>
      <c r="F46" s="8">
        <f t="shared" si="2"/>
        <v>7663.3131291515847</v>
      </c>
    </row>
    <row r="47" spans="2:6" x14ac:dyDescent="0.25">
      <c r="B47" s="7">
        <v>44805</v>
      </c>
      <c r="D47" s="8">
        <f t="shared" si="0"/>
        <v>5530.9403976926651</v>
      </c>
      <c r="E47" s="8">
        <f t="shared" si="1"/>
        <v>3345.4035684906275</v>
      </c>
      <c r="F47" s="8">
        <f t="shared" si="2"/>
        <v>7716.4772268947027</v>
      </c>
    </row>
    <row r="48" spans="2:6" x14ac:dyDescent="0.25">
      <c r="B48" s="7">
        <v>44835</v>
      </c>
      <c r="D48" s="8">
        <f t="shared" si="0"/>
        <v>5269.7595706632501</v>
      </c>
      <c r="E48" s="8">
        <f t="shared" si="1"/>
        <v>3017.7388731051965</v>
      </c>
      <c r="F48" s="8">
        <f t="shared" si="2"/>
        <v>7521.7802682213041</v>
      </c>
    </row>
    <row r="49" spans="2:6" x14ac:dyDescent="0.25">
      <c r="B49" s="7">
        <v>44866</v>
      </c>
      <c r="D49" s="8">
        <f t="shared" si="0"/>
        <v>5095.8958095070047</v>
      </c>
      <c r="E49" s="8">
        <f t="shared" si="1"/>
        <v>2779.1318969418567</v>
      </c>
      <c r="F49" s="8">
        <f t="shared" si="2"/>
        <v>7412.6597220721524</v>
      </c>
    </row>
    <row r="50" spans="2:6" x14ac:dyDescent="0.25">
      <c r="B50" s="7">
        <v>44896</v>
      </c>
      <c r="D50" s="8">
        <f t="shared" si="0"/>
        <v>5252.2879327144165</v>
      </c>
      <c r="E50" s="8">
        <f t="shared" si="1"/>
        <v>2872.3791838230845</v>
      </c>
      <c r="F50" s="8">
        <f t="shared" si="2"/>
        <v>7632.1966816057484</v>
      </c>
    </row>
    <row r="51" spans="2:6" x14ac:dyDescent="0.25">
      <c r="B51" s="7">
        <v>44927</v>
      </c>
      <c r="D51" s="8">
        <f t="shared" si="0"/>
        <v>4761.1756342448389</v>
      </c>
      <c r="E51" s="8">
        <f t="shared" si="1"/>
        <v>2319.5962048725455</v>
      </c>
      <c r="F51" s="8">
        <f t="shared" si="2"/>
        <v>7202.7550636171327</v>
      </c>
    </row>
    <row r="52" spans="2:6" x14ac:dyDescent="0.25">
      <c r="B52" s="7">
        <v>44958</v>
      </c>
      <c r="D52" s="8">
        <f t="shared" si="0"/>
        <v>5116.0739255299195</v>
      </c>
      <c r="E52" s="8">
        <f t="shared" si="1"/>
        <v>2614.1887552102389</v>
      </c>
      <c r="F52" s="8">
        <f t="shared" si="2"/>
        <v>7617.9590958496001</v>
      </c>
    </row>
    <row r="53" spans="2:6" x14ac:dyDescent="0.25">
      <c r="B53" s="7">
        <v>44986</v>
      </c>
      <c r="D53" s="8">
        <f t="shared" si="0"/>
        <v>5041.9731351657529</v>
      </c>
      <c r="E53" s="8">
        <f t="shared" si="1"/>
        <v>2481.0505381526386</v>
      </c>
      <c r="F53" s="8">
        <f t="shared" si="2"/>
        <v>7602.8957321788675</v>
      </c>
    </row>
    <row r="54" spans="2:6" x14ac:dyDescent="0.25">
      <c r="B54" s="7">
        <v>45017</v>
      </c>
      <c r="D54" s="8">
        <f t="shared" si="0"/>
        <v>5180.0141297938562</v>
      </c>
      <c r="E54" s="8">
        <f t="shared" si="1"/>
        <v>2561.2364482289281</v>
      </c>
      <c r="F54" s="8">
        <f t="shared" si="2"/>
        <v>7798.7918113587839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136D-4328-43BE-8E91-3A6CCA690ABE}">
  <dimension ref="B2:I58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8" max="8" width="13.85546875" bestFit="1" customWidth="1"/>
    <col min="9" max="9" width="10.28515625" bestFit="1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_xlfn.FORECAST.ETS.STAT($C$3:$C$32,$B$3:$B$32,1,12,1)</f>
        <v>0.75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_xlfn.FORECAST.ETS.STAT($C$3:$C$32,$B$3:$B$32,2,12,1)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_xlfn.FORECAST.ETS.STAT($C$3:$C$32,$B$3:$B$32,3,12,1)</f>
        <v>0.249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_xlfn.FORECAST.ETS.STAT($C$3:$C$32,$B$3:$B$32,4,12,1)</f>
        <v>0.91576691183350134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_xlfn.FORECAST.ETS.STAT($C$3:$C$32,$B$3:$B$32,5,12,1)</f>
        <v>7.1843836996918056E-2</v>
      </c>
    </row>
    <row r="8" spans="2:9" x14ac:dyDescent="0.25">
      <c r="B8" s="7">
        <v>43617</v>
      </c>
      <c r="C8" s="8">
        <v>3900</v>
      </c>
      <c r="H8" t="s">
        <v>12</v>
      </c>
      <c r="I8" s="9">
        <f>_xlfn.FORECAST.ETS.STAT($C$3:$C$32,$B$3:$B$32,6,12,1)</f>
        <v>280.11693773730627</v>
      </c>
    </row>
    <row r="9" spans="2:9" x14ac:dyDescent="0.25">
      <c r="B9" s="7">
        <v>43647</v>
      </c>
      <c r="C9" s="8">
        <v>4100</v>
      </c>
      <c r="H9" t="s">
        <v>13</v>
      </c>
      <c r="I9" s="9">
        <f>_xlfn.FORECAST.ETS.STAT($C$3:$C$32,$B$3:$B$32,7,12,1)</f>
        <v>313.56708456337969</v>
      </c>
    </row>
    <row r="10" spans="2:9" x14ac:dyDescent="0.25">
      <c r="B10" s="7">
        <v>43678</v>
      </c>
      <c r="C10" s="8">
        <v>4150</v>
      </c>
    </row>
    <row r="11" spans="2:9" x14ac:dyDescent="0.25">
      <c r="B11" s="7">
        <v>43709</v>
      </c>
      <c r="C11" s="8">
        <v>3800</v>
      </c>
    </row>
    <row r="12" spans="2:9" x14ac:dyDescent="0.25">
      <c r="B12" s="7">
        <v>43739</v>
      </c>
      <c r="C12" s="8">
        <v>3750</v>
      </c>
    </row>
    <row r="13" spans="2:9" x14ac:dyDescent="0.25">
      <c r="B13" s="7">
        <v>43770</v>
      </c>
      <c r="C13" s="8">
        <v>3700</v>
      </c>
    </row>
    <row r="14" spans="2:9" x14ac:dyDescent="0.25">
      <c r="B14" s="7">
        <v>43800</v>
      </c>
      <c r="C14" s="8">
        <v>3800</v>
      </c>
    </row>
    <row r="15" spans="2:9" x14ac:dyDescent="0.25">
      <c r="B15" s="7">
        <v>43831</v>
      </c>
      <c r="C15" s="8">
        <v>3100</v>
      </c>
    </row>
    <row r="16" spans="2:9" x14ac:dyDescent="0.25">
      <c r="B16" s="7">
        <v>43862</v>
      </c>
      <c r="C16" s="8">
        <v>3700</v>
      </c>
    </row>
    <row r="17" spans="2:6" x14ac:dyDescent="0.25">
      <c r="B17" s="7">
        <v>43891</v>
      </c>
      <c r="C17" s="8">
        <v>3500</v>
      </c>
    </row>
    <row r="18" spans="2:6" x14ac:dyDescent="0.25">
      <c r="B18" s="7">
        <v>43922</v>
      </c>
      <c r="C18" s="8">
        <v>3400</v>
      </c>
    </row>
    <row r="19" spans="2:6" x14ac:dyDescent="0.25">
      <c r="B19" s="7">
        <v>43952</v>
      </c>
      <c r="C19" s="8">
        <v>3350</v>
      </c>
    </row>
    <row r="20" spans="2:6" x14ac:dyDescent="0.25">
      <c r="B20" s="7">
        <v>43983</v>
      </c>
      <c r="C20" s="8">
        <v>4400</v>
      </c>
    </row>
    <row r="21" spans="2:6" x14ac:dyDescent="0.25">
      <c r="B21" s="7">
        <v>44013</v>
      </c>
      <c r="C21" s="8">
        <v>4500</v>
      </c>
    </row>
    <row r="22" spans="2:6" x14ac:dyDescent="0.25">
      <c r="B22" s="7">
        <v>44044</v>
      </c>
      <c r="C22" s="8">
        <v>4000</v>
      </c>
    </row>
    <row r="23" spans="2:6" x14ac:dyDescent="0.25">
      <c r="B23" s="7">
        <v>44075</v>
      </c>
      <c r="C23" s="8">
        <v>4200</v>
      </c>
    </row>
    <row r="24" spans="2:6" x14ac:dyDescent="0.25">
      <c r="B24" s="7">
        <v>44105</v>
      </c>
      <c r="C24" s="8">
        <v>3800</v>
      </c>
    </row>
    <row r="25" spans="2:6" x14ac:dyDescent="0.25">
      <c r="B25" s="7">
        <v>44136</v>
      </c>
      <c r="C25" s="8">
        <v>3500</v>
      </c>
    </row>
    <row r="26" spans="2:6" x14ac:dyDescent="0.25">
      <c r="B26" s="7">
        <v>44166</v>
      </c>
      <c r="C26" s="8">
        <v>3400</v>
      </c>
    </row>
    <row r="27" spans="2:6" x14ac:dyDescent="0.25">
      <c r="B27" s="7">
        <v>44197</v>
      </c>
      <c r="C27" s="8">
        <v>3200</v>
      </c>
    </row>
    <row r="28" spans="2:6" x14ac:dyDescent="0.25">
      <c r="B28" s="7">
        <v>44228</v>
      </c>
      <c r="C28" s="8">
        <v>3700</v>
      </c>
    </row>
    <row r="29" spans="2:6" x14ac:dyDescent="0.25">
      <c r="B29" s="7">
        <v>44256</v>
      </c>
      <c r="C29" s="8">
        <v>3600</v>
      </c>
    </row>
    <row r="30" spans="2:6" x14ac:dyDescent="0.25">
      <c r="B30" s="7">
        <v>44287</v>
      </c>
      <c r="C30" s="8">
        <v>4000</v>
      </c>
    </row>
    <row r="31" spans="2:6" x14ac:dyDescent="0.25">
      <c r="B31" s="7">
        <v>44317</v>
      </c>
      <c r="C31" s="8">
        <v>4400</v>
      </c>
    </row>
    <row r="32" spans="2:6" x14ac:dyDescent="0.25">
      <c r="B32" s="7">
        <v>44348</v>
      </c>
      <c r="C32" s="8">
        <v>5450</v>
      </c>
      <c r="D32" s="8">
        <v>5450</v>
      </c>
      <c r="E32" s="8">
        <v>5450</v>
      </c>
      <c r="F32" s="8">
        <v>5450</v>
      </c>
    </row>
    <row r="33" spans="2:6" x14ac:dyDescent="0.25">
      <c r="B33" s="7">
        <v>44378</v>
      </c>
      <c r="C33" s="8">
        <v>5550</v>
      </c>
      <c r="D33" s="8">
        <f t="shared" ref="D33:D58" si="0">_xlfn.FORECAST.ETS(B33,$C$3:$C$32,$B$3:$B$32,12,1)</f>
        <v>5512.943428440627</v>
      </c>
      <c r="E33" s="8">
        <f t="shared" ref="E33:E58" si="1">D33-_xlfn.FORECAST.ETS.CONFINT(B33,$C$3:$C$32,$B$3:$B$32,0.95,12,1)</f>
        <v>4802.9265001210633</v>
      </c>
      <c r="F33" s="8">
        <f t="shared" ref="F33:F58" si="2">D33+_xlfn.FORECAST.ETS.CONFINT(B33,$C$3:$C$32,$B$3:$B$32,0.95,12,1)</f>
        <v>6222.9603567601907</v>
      </c>
    </row>
    <row r="34" spans="2:6" x14ac:dyDescent="0.25">
      <c r="B34" s="7">
        <v>44409</v>
      </c>
      <c r="C34" s="8">
        <v>5050</v>
      </c>
      <c r="D34" s="8">
        <f t="shared" si="0"/>
        <v>5307.2508664146908</v>
      </c>
      <c r="E34" s="8">
        <f t="shared" si="1"/>
        <v>4419.3035141811342</v>
      </c>
      <c r="F34" s="8">
        <f t="shared" si="2"/>
        <v>6195.1982186482473</v>
      </c>
    </row>
    <row r="35" spans="2:6" x14ac:dyDescent="0.25">
      <c r="B35" s="7">
        <v>44440</v>
      </c>
      <c r="C35" s="8">
        <v>5250</v>
      </c>
      <c r="D35" s="8">
        <f t="shared" si="0"/>
        <v>5292.0262277971751</v>
      </c>
      <c r="E35" s="8">
        <f t="shared" si="1"/>
        <v>4255.9110505091066</v>
      </c>
      <c r="F35" s="8">
        <f t="shared" si="2"/>
        <v>6328.1414050852436</v>
      </c>
    </row>
    <row r="36" spans="2:6" x14ac:dyDescent="0.25">
      <c r="B36" s="7">
        <v>44470</v>
      </c>
      <c r="C36" s="8">
        <v>4850</v>
      </c>
      <c r="D36" s="8">
        <f t="shared" si="0"/>
        <v>5030.8454007677601</v>
      </c>
      <c r="E36" s="8">
        <f t="shared" si="1"/>
        <v>3864.9219352037767</v>
      </c>
      <c r="F36" s="8">
        <f t="shared" si="2"/>
        <v>6196.768866331744</v>
      </c>
    </row>
    <row r="37" spans="2:6" x14ac:dyDescent="0.25">
      <c r="B37" s="7">
        <v>44501</v>
      </c>
      <c r="D37" s="8">
        <f t="shared" si="0"/>
        <v>4856.9816396115148</v>
      </c>
      <c r="E37" s="8">
        <f t="shared" si="1"/>
        <v>3574.0240762350822</v>
      </c>
      <c r="F37" s="8">
        <f t="shared" si="2"/>
        <v>6139.9392029879473</v>
      </c>
    </row>
    <row r="38" spans="2:6" x14ac:dyDescent="0.25">
      <c r="B38" s="7">
        <v>44531</v>
      </c>
      <c r="D38" s="8">
        <f t="shared" si="0"/>
        <v>5013.3737628189265</v>
      </c>
      <c r="E38" s="8">
        <f t="shared" si="1"/>
        <v>3622.9265633643936</v>
      </c>
      <c r="F38" s="8">
        <f t="shared" si="2"/>
        <v>6403.8209622734594</v>
      </c>
    </row>
    <row r="39" spans="2:6" x14ac:dyDescent="0.25">
      <c r="B39" s="7">
        <v>44562</v>
      </c>
      <c r="D39" s="8">
        <f t="shared" si="0"/>
        <v>4522.2614643493489</v>
      </c>
      <c r="E39" s="8">
        <f t="shared" si="1"/>
        <v>3031.8023233665144</v>
      </c>
      <c r="F39" s="8">
        <f t="shared" si="2"/>
        <v>6012.7206053321834</v>
      </c>
    </row>
    <row r="40" spans="2:6" x14ac:dyDescent="0.25">
      <c r="B40" s="7">
        <v>44593</v>
      </c>
      <c r="D40" s="8">
        <f t="shared" si="0"/>
        <v>4877.1597556344295</v>
      </c>
      <c r="E40" s="8">
        <f t="shared" si="1"/>
        <v>3292.7493835786681</v>
      </c>
      <c r="F40" s="8">
        <f t="shared" si="2"/>
        <v>6461.5701276901909</v>
      </c>
    </row>
    <row r="41" spans="2:6" x14ac:dyDescent="0.25">
      <c r="B41" s="7">
        <v>44621</v>
      </c>
      <c r="D41" s="8">
        <f t="shared" si="0"/>
        <v>4803.0589652702629</v>
      </c>
      <c r="E41" s="8">
        <f t="shared" si="1"/>
        <v>3129.7365961092009</v>
      </c>
      <c r="F41" s="8">
        <f t="shared" si="2"/>
        <v>6476.3813344313248</v>
      </c>
    </row>
    <row r="42" spans="2:6" x14ac:dyDescent="0.25">
      <c r="B42" s="7">
        <v>44652</v>
      </c>
      <c r="D42" s="8">
        <f t="shared" si="0"/>
        <v>4941.0999598983663</v>
      </c>
      <c r="E42" s="8">
        <f t="shared" si="1"/>
        <v>3183.1397694053876</v>
      </c>
      <c r="F42" s="8">
        <f t="shared" si="2"/>
        <v>6699.0601503913449</v>
      </c>
    </row>
    <row r="43" spans="2:6" x14ac:dyDescent="0.25">
      <c r="B43" s="7">
        <v>44682</v>
      </c>
      <c r="D43" s="8">
        <f t="shared" si="0"/>
        <v>4949.1564862327505</v>
      </c>
      <c r="E43" s="8">
        <f t="shared" si="1"/>
        <v>3110.2421119358091</v>
      </c>
      <c r="F43" s="8">
        <f t="shared" si="2"/>
        <v>6788.0708605296913</v>
      </c>
    </row>
    <row r="44" spans="2:6" x14ac:dyDescent="0.25">
      <c r="B44" s="7">
        <v>44713</v>
      </c>
      <c r="D44" s="8">
        <f t="shared" si="0"/>
        <v>5688.4992621142328</v>
      </c>
      <c r="E44" s="8">
        <f t="shared" si="1"/>
        <v>3771.8472610205881</v>
      </c>
      <c r="F44" s="8">
        <f t="shared" si="2"/>
        <v>7605.1512632078775</v>
      </c>
    </row>
    <row r="45" spans="2:6" x14ac:dyDescent="0.25">
      <c r="B45" s="7">
        <v>44743</v>
      </c>
      <c r="D45" s="8">
        <f t="shared" si="0"/>
        <v>5751.857598336117</v>
      </c>
      <c r="E45" s="8">
        <f t="shared" si="1"/>
        <v>3705.1942992924551</v>
      </c>
      <c r="F45" s="8">
        <f t="shared" si="2"/>
        <v>7798.5208973797789</v>
      </c>
    </row>
    <row r="46" spans="2:6" x14ac:dyDescent="0.25">
      <c r="B46" s="7">
        <v>44774</v>
      </c>
      <c r="D46" s="8">
        <f t="shared" si="0"/>
        <v>5546.1650363101808</v>
      </c>
      <c r="E46" s="8">
        <f t="shared" si="1"/>
        <v>3429.0169434687768</v>
      </c>
      <c r="F46" s="8">
        <f t="shared" si="2"/>
        <v>7663.3131291515847</v>
      </c>
    </row>
    <row r="47" spans="2:6" x14ac:dyDescent="0.25">
      <c r="B47" s="7">
        <v>44805</v>
      </c>
      <c r="D47" s="8">
        <f t="shared" si="0"/>
        <v>5530.9403976926651</v>
      </c>
      <c r="E47" s="8">
        <f t="shared" si="1"/>
        <v>3345.4035684906275</v>
      </c>
      <c r="F47" s="8">
        <f t="shared" si="2"/>
        <v>7716.4772268947027</v>
      </c>
    </row>
    <row r="48" spans="2:6" x14ac:dyDescent="0.25">
      <c r="B48" s="7">
        <v>44835</v>
      </c>
      <c r="D48" s="8">
        <f t="shared" si="0"/>
        <v>5269.7595706632501</v>
      </c>
      <c r="E48" s="8">
        <f t="shared" si="1"/>
        <v>3017.7388731051965</v>
      </c>
      <c r="F48" s="8">
        <f t="shared" si="2"/>
        <v>7521.7802682213041</v>
      </c>
    </row>
    <row r="49" spans="2:6" x14ac:dyDescent="0.25">
      <c r="B49" s="7">
        <v>44866</v>
      </c>
      <c r="D49" s="8">
        <f t="shared" si="0"/>
        <v>5095.8958095070047</v>
      </c>
      <c r="E49" s="8">
        <f t="shared" si="1"/>
        <v>2779.1318969418567</v>
      </c>
      <c r="F49" s="8">
        <f t="shared" si="2"/>
        <v>7412.6597220721524</v>
      </c>
    </row>
    <row r="50" spans="2:6" x14ac:dyDescent="0.25">
      <c r="B50" s="7">
        <v>44896</v>
      </c>
      <c r="D50" s="8">
        <f t="shared" si="0"/>
        <v>5252.2879327144165</v>
      </c>
      <c r="E50" s="8">
        <f t="shared" si="1"/>
        <v>2872.3791838230845</v>
      </c>
      <c r="F50" s="8">
        <f t="shared" si="2"/>
        <v>7632.1966816057484</v>
      </c>
    </row>
    <row r="51" spans="2:6" x14ac:dyDescent="0.25">
      <c r="B51" s="7">
        <v>44927</v>
      </c>
      <c r="D51" s="8">
        <f t="shared" si="0"/>
        <v>4761.1756342448389</v>
      </c>
      <c r="E51" s="8">
        <f t="shared" si="1"/>
        <v>2319.5962048725455</v>
      </c>
      <c r="F51" s="8">
        <f t="shared" si="2"/>
        <v>7202.7550636171327</v>
      </c>
    </row>
    <row r="52" spans="2:6" x14ac:dyDescent="0.25">
      <c r="B52" s="7">
        <v>44958</v>
      </c>
      <c r="D52" s="8">
        <f t="shared" si="0"/>
        <v>5116.0739255299195</v>
      </c>
      <c r="E52" s="8">
        <f t="shared" si="1"/>
        <v>2614.1887552102389</v>
      </c>
      <c r="F52" s="8">
        <f t="shared" si="2"/>
        <v>7617.9590958496001</v>
      </c>
    </row>
    <row r="53" spans="2:6" x14ac:dyDescent="0.25">
      <c r="B53" s="7">
        <v>44986</v>
      </c>
      <c r="D53" s="8">
        <f t="shared" si="0"/>
        <v>5041.9731351657529</v>
      </c>
      <c r="E53" s="8">
        <f t="shared" si="1"/>
        <v>2481.0505381526386</v>
      </c>
      <c r="F53" s="8">
        <f t="shared" si="2"/>
        <v>7602.8957321788675</v>
      </c>
    </row>
    <row r="54" spans="2:6" x14ac:dyDescent="0.25">
      <c r="B54" s="7">
        <v>45017</v>
      </c>
      <c r="D54" s="8">
        <f t="shared" si="0"/>
        <v>5180.0141297938562</v>
      </c>
      <c r="E54" s="8">
        <f t="shared" si="1"/>
        <v>2561.2364482289281</v>
      </c>
      <c r="F54" s="8">
        <f t="shared" si="2"/>
        <v>7798.7918113587839</v>
      </c>
    </row>
    <row r="55" spans="2:6" x14ac:dyDescent="0.25">
      <c r="B55" s="7">
        <v>45047</v>
      </c>
      <c r="D55" s="8">
        <f t="shared" si="0"/>
        <v>5188.0706561282404</v>
      </c>
      <c r="E55" s="8">
        <f t="shared" si="1"/>
        <v>2512.5433424152643</v>
      </c>
      <c r="F55" s="8">
        <f t="shared" si="2"/>
        <v>7863.5979698412166</v>
      </c>
    </row>
    <row r="56" spans="2:6" x14ac:dyDescent="0.25">
      <c r="B56" s="7">
        <v>45078</v>
      </c>
      <c r="D56" s="8">
        <f t="shared" si="0"/>
        <v>5927.4134320097228</v>
      </c>
      <c r="E56" s="8">
        <f t="shared" si="1"/>
        <v>3196.1728459343681</v>
      </c>
      <c r="F56" s="8">
        <f t="shared" si="2"/>
        <v>8658.654018085077</v>
      </c>
    </row>
    <row r="57" spans="2:6" x14ac:dyDescent="0.25">
      <c r="B57" s="7">
        <v>45108</v>
      </c>
      <c r="D57" s="8">
        <f t="shared" si="0"/>
        <v>5990.771768231607</v>
      </c>
      <c r="E57" s="8">
        <f t="shared" si="1"/>
        <v>3164.5984605745944</v>
      </c>
      <c r="F57" s="8">
        <f t="shared" si="2"/>
        <v>8816.9450758886196</v>
      </c>
    </row>
    <row r="58" spans="2:6" x14ac:dyDescent="0.25">
      <c r="B58" s="7">
        <v>45139</v>
      </c>
      <c r="D58" s="8">
        <f t="shared" si="0"/>
        <v>5785.0792062056707</v>
      </c>
      <c r="E58" s="8">
        <f t="shared" si="1"/>
        <v>2905.8353704846927</v>
      </c>
      <c r="F58" s="8">
        <f t="shared" si="2"/>
        <v>8664.3230419266492</v>
      </c>
    </row>
  </sheetData>
  <pageMargins left="0.7" right="0.7" top="0.75" bottom="0.75" header="0.3" footer="0.3"/>
  <pageSetup paperSize="9" orientation="portrait" horizontalDpi="4294967293" verticalDpi="4294967293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6730-C07C-46D8-A810-75A458A3D352}">
  <dimension ref="B2:N14"/>
  <sheetViews>
    <sheetView workbookViewId="0"/>
  </sheetViews>
  <sheetFormatPr defaultRowHeight="15" x14ac:dyDescent="0.25"/>
  <cols>
    <col min="1" max="1" width="3.140625" customWidth="1"/>
    <col min="2" max="3" width="9.42578125" bestFit="1" customWidth="1"/>
    <col min="4" max="4" width="5" customWidth="1"/>
    <col min="13" max="14" width="9.42578125" bestFit="1" customWidth="1"/>
    <col min="15" max="15" width="4.7109375" customWidth="1"/>
  </cols>
  <sheetData>
    <row r="2" spans="2:14" x14ac:dyDescent="0.25">
      <c r="B2" t="s">
        <v>0</v>
      </c>
      <c r="C2" t="s">
        <v>16</v>
      </c>
      <c r="M2" t="s">
        <v>0</v>
      </c>
      <c r="N2" t="s">
        <v>16</v>
      </c>
    </row>
    <row r="3" spans="2:14" x14ac:dyDescent="0.25">
      <c r="B3">
        <v>1</v>
      </c>
      <c r="C3">
        <v>100</v>
      </c>
      <c r="M3">
        <v>1</v>
      </c>
      <c r="N3">
        <v>30</v>
      </c>
    </row>
    <row r="4" spans="2:14" x14ac:dyDescent="0.25">
      <c r="B4">
        <v>2</v>
      </c>
      <c r="C4">
        <v>200</v>
      </c>
      <c r="M4">
        <v>2</v>
      </c>
      <c r="N4">
        <v>260</v>
      </c>
    </row>
    <row r="5" spans="2:14" x14ac:dyDescent="0.25">
      <c r="B5">
        <v>3</v>
      </c>
      <c r="C5">
        <v>300</v>
      </c>
      <c r="M5">
        <v>3</v>
      </c>
      <c r="N5">
        <v>230</v>
      </c>
    </row>
    <row r="6" spans="2:14" x14ac:dyDescent="0.25">
      <c r="B6">
        <v>4</v>
      </c>
      <c r="C6">
        <v>400</v>
      </c>
      <c r="M6">
        <v>4</v>
      </c>
      <c r="N6">
        <v>400</v>
      </c>
    </row>
    <row r="7" spans="2:14" x14ac:dyDescent="0.25">
      <c r="B7">
        <v>5</v>
      </c>
      <c r="C7">
        <v>500</v>
      </c>
      <c r="M7">
        <v>5</v>
      </c>
      <c r="N7">
        <v>430</v>
      </c>
    </row>
    <row r="8" spans="2:14" x14ac:dyDescent="0.25">
      <c r="B8">
        <v>6</v>
      </c>
      <c r="C8">
        <v>600</v>
      </c>
      <c r="M8">
        <v>6</v>
      </c>
      <c r="N8">
        <v>670</v>
      </c>
    </row>
    <row r="9" spans="2:14" x14ac:dyDescent="0.25">
      <c r="B9">
        <v>7</v>
      </c>
      <c r="C9">
        <f t="shared" ref="C9:C14" si="0">_xlfn.FORECAST.LINEAR(B9,$C$3:$C$8,$B$3:$B$8)</f>
        <v>700</v>
      </c>
      <c r="M9">
        <v>7</v>
      </c>
      <c r="N9" s="10">
        <f>_xlfn.FORECAST.LINEAR(M9,$N$3:$N$8,$M$3:$M$8)</f>
        <v>724.66666666666674</v>
      </c>
    </row>
    <row r="10" spans="2:14" x14ac:dyDescent="0.25">
      <c r="B10">
        <v>8</v>
      </c>
      <c r="C10">
        <f t="shared" si="0"/>
        <v>800</v>
      </c>
      <c r="M10">
        <v>8</v>
      </c>
      <c r="N10" s="10">
        <f t="shared" ref="N10:N14" si="1">_xlfn.FORECAST.LINEAR(M10,$N$3:$N$8,$M$3:$M$8)</f>
        <v>835.52380952380963</v>
      </c>
    </row>
    <row r="11" spans="2:14" x14ac:dyDescent="0.25">
      <c r="B11">
        <v>9</v>
      </c>
      <c r="C11">
        <f t="shared" si="0"/>
        <v>900</v>
      </c>
      <c r="M11">
        <v>9</v>
      </c>
      <c r="N11" s="10">
        <f t="shared" si="1"/>
        <v>946.38095238095252</v>
      </c>
    </row>
    <row r="12" spans="2:14" x14ac:dyDescent="0.25">
      <c r="B12">
        <v>10</v>
      </c>
      <c r="C12">
        <f t="shared" si="0"/>
        <v>1000</v>
      </c>
      <c r="M12">
        <v>10</v>
      </c>
      <c r="N12" s="10">
        <f t="shared" si="1"/>
        <v>1057.2380952380954</v>
      </c>
    </row>
    <row r="13" spans="2:14" x14ac:dyDescent="0.25">
      <c r="B13">
        <v>11</v>
      </c>
      <c r="C13">
        <f t="shared" si="0"/>
        <v>1100</v>
      </c>
      <c r="M13">
        <v>11</v>
      </c>
      <c r="N13" s="10">
        <f t="shared" si="1"/>
        <v>1168.0952380952383</v>
      </c>
    </row>
    <row r="14" spans="2:14" x14ac:dyDescent="0.25">
      <c r="B14">
        <v>12</v>
      </c>
      <c r="C14">
        <f t="shared" si="0"/>
        <v>1200</v>
      </c>
      <c r="M14">
        <v>12</v>
      </c>
      <c r="N14" s="10">
        <f t="shared" si="1"/>
        <v>1278.952380952381</v>
      </c>
    </row>
  </sheetData>
  <pageMargins left="0.7" right="0.7" top="0.75" bottom="0.75" header="0.3" footer="0.3"/>
  <pageSetup paperSize="9" orientation="portrait" horizontalDpi="4294967293" verticalDpi="4294967293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E975-4075-4784-BE63-490962B4A2B2}">
  <dimension ref="B2:R42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10.5703125" bestFit="1" customWidth="1"/>
    <col min="4" max="4" width="5" customWidth="1"/>
    <col min="13" max="13" width="9.28515625" customWidth="1"/>
    <col min="14" max="14" width="7.140625" bestFit="1" customWidth="1"/>
    <col min="15" max="15" width="12.28515625" bestFit="1" customWidth="1"/>
    <col min="16" max="16" width="5.28515625" customWidth="1"/>
    <col min="17" max="17" width="9.42578125" bestFit="1" customWidth="1"/>
    <col min="18" max="18" width="12.28515625" bestFit="1" customWidth="1"/>
  </cols>
  <sheetData>
    <row r="2" spans="2:18" x14ac:dyDescent="0.25">
      <c r="B2" t="s">
        <v>0</v>
      </c>
      <c r="C2" t="s">
        <v>16</v>
      </c>
      <c r="N2" s="14" t="s">
        <v>30</v>
      </c>
      <c r="O2" s="15" t="s">
        <v>31</v>
      </c>
      <c r="Q2" s="14" t="s">
        <v>30</v>
      </c>
      <c r="R2" s="15" t="s">
        <v>31</v>
      </c>
    </row>
    <row r="3" spans="2:18" x14ac:dyDescent="0.25">
      <c r="B3" s="12" t="s">
        <v>18</v>
      </c>
      <c r="C3" s="10">
        <v>100</v>
      </c>
    </row>
    <row r="4" spans="2:18" x14ac:dyDescent="0.25">
      <c r="B4" s="12" t="s">
        <v>19</v>
      </c>
      <c r="C4" s="10">
        <v>200</v>
      </c>
      <c r="N4" t="s">
        <v>0</v>
      </c>
      <c r="O4" t="s">
        <v>16</v>
      </c>
      <c r="Q4" t="s">
        <v>0</v>
      </c>
      <c r="R4" t="s">
        <v>16</v>
      </c>
    </row>
    <row r="5" spans="2:18" x14ac:dyDescent="0.25">
      <c r="B5" s="12" t="s">
        <v>20</v>
      </c>
      <c r="C5" s="10">
        <v>300</v>
      </c>
      <c r="N5" s="14">
        <v>1</v>
      </c>
      <c r="O5" s="14">
        <v>100</v>
      </c>
      <c r="Q5" s="14">
        <v>1</v>
      </c>
      <c r="R5" s="14">
        <v>100</v>
      </c>
    </row>
    <row r="6" spans="2:18" x14ac:dyDescent="0.25">
      <c r="B6" s="12" t="s">
        <v>21</v>
      </c>
      <c r="C6" s="10">
        <v>400</v>
      </c>
      <c r="N6" s="14">
        <v>6</v>
      </c>
      <c r="O6" s="14">
        <v>600</v>
      </c>
      <c r="Q6" s="14">
        <v>6</v>
      </c>
      <c r="R6" s="14">
        <v>600</v>
      </c>
    </row>
    <row r="7" spans="2:18" x14ac:dyDescent="0.25">
      <c r="B7" s="12" t="s">
        <v>22</v>
      </c>
      <c r="C7" s="10">
        <v>500</v>
      </c>
      <c r="N7" s="14">
        <v>4</v>
      </c>
      <c r="O7" s="14">
        <v>400</v>
      </c>
      <c r="Q7" s="14">
        <v>2</v>
      </c>
      <c r="R7" s="14">
        <v>200</v>
      </c>
    </row>
    <row r="8" spans="2:18" x14ac:dyDescent="0.25">
      <c r="B8" s="12" t="s">
        <v>23</v>
      </c>
      <c r="C8" s="10">
        <v>600</v>
      </c>
      <c r="N8" s="14">
        <v>2</v>
      </c>
      <c r="O8" s="14">
        <v>200</v>
      </c>
      <c r="Q8" s="14">
        <v>5</v>
      </c>
      <c r="R8" s="14">
        <v>500</v>
      </c>
    </row>
    <row r="9" spans="2:18" x14ac:dyDescent="0.25">
      <c r="B9" s="12" t="s">
        <v>24</v>
      </c>
      <c r="C9" s="10" t="e">
        <f>_xlfn.FORECAST.LINEAR(B9,$C$3:$C$8,$B$3:$B$8)</f>
        <v>#VALUE!</v>
      </c>
      <c r="N9" s="14">
        <v>5</v>
      </c>
      <c r="O9" s="14">
        <v>500</v>
      </c>
      <c r="Q9" s="14">
        <v>3</v>
      </c>
      <c r="R9" s="14">
        <v>300</v>
      </c>
    </row>
    <row r="10" spans="2:18" x14ac:dyDescent="0.25">
      <c r="B10" s="12" t="s">
        <v>25</v>
      </c>
      <c r="C10" s="10" t="e">
        <f t="shared" ref="C10:C14" si="0">_xlfn.FORECAST.LINEAR(B10,$C$3:$C$8,$B$3:$B$8)</f>
        <v>#VALUE!</v>
      </c>
      <c r="N10" s="14">
        <v>3</v>
      </c>
      <c r="O10" s="14">
        <v>300</v>
      </c>
      <c r="Q10" s="15">
        <v>10</v>
      </c>
      <c r="R10" s="15">
        <f>_xlfn.FORECAST.LINEAR(Q10,$O$5:$O$10,$N$5:$N$10)</f>
        <v>1000</v>
      </c>
    </row>
    <row r="11" spans="2:18" x14ac:dyDescent="0.25">
      <c r="B11" s="12" t="s">
        <v>26</v>
      </c>
      <c r="C11" s="10" t="e">
        <f t="shared" si="0"/>
        <v>#VALUE!</v>
      </c>
      <c r="N11" s="15">
        <v>10</v>
      </c>
      <c r="O11" s="15">
        <f>_xlfn.FORECAST.LINEAR(N11,$O$5:$O$10,$N$5:$N$10)</f>
        <v>1000</v>
      </c>
      <c r="Q11" s="15">
        <v>12</v>
      </c>
      <c r="R11" s="15">
        <f t="shared" ref="R11:R15" si="1">_xlfn.FORECAST.LINEAR(Q11,$O$5:$O$10,$N$5:$N$10)</f>
        <v>1200</v>
      </c>
    </row>
    <row r="12" spans="2:18" x14ac:dyDescent="0.25">
      <c r="B12" s="12" t="s">
        <v>27</v>
      </c>
      <c r="C12" s="10" t="e">
        <f t="shared" si="0"/>
        <v>#VALUE!</v>
      </c>
      <c r="N12" s="15">
        <v>12</v>
      </c>
      <c r="O12" s="15">
        <f t="shared" ref="O12:O16" si="2">_xlfn.FORECAST.LINEAR(N12,$O$5:$O$10,$N$5:$N$10)</f>
        <v>1200</v>
      </c>
      <c r="Q12" s="15">
        <v>11</v>
      </c>
      <c r="R12" s="15">
        <f t="shared" si="1"/>
        <v>1100</v>
      </c>
    </row>
    <row r="13" spans="2:18" x14ac:dyDescent="0.25">
      <c r="B13" s="12" t="s">
        <v>28</v>
      </c>
      <c r="C13" s="10" t="e">
        <f t="shared" si="0"/>
        <v>#VALUE!</v>
      </c>
      <c r="N13" s="15">
        <v>11</v>
      </c>
      <c r="O13" s="15">
        <f t="shared" si="2"/>
        <v>1100</v>
      </c>
      <c r="Q13" s="15">
        <v>9</v>
      </c>
      <c r="R13" s="15">
        <f t="shared" si="1"/>
        <v>900</v>
      </c>
    </row>
    <row r="14" spans="2:18" x14ac:dyDescent="0.25">
      <c r="B14" s="12" t="s">
        <v>29</v>
      </c>
      <c r="C14" s="10" t="e">
        <f t="shared" si="0"/>
        <v>#VALUE!</v>
      </c>
      <c r="N14" s="15">
        <v>9</v>
      </c>
      <c r="O14" s="15">
        <f t="shared" si="2"/>
        <v>900</v>
      </c>
      <c r="Q14" s="15">
        <v>8</v>
      </c>
      <c r="R14" s="15">
        <f t="shared" si="1"/>
        <v>800</v>
      </c>
    </row>
    <row r="15" spans="2:18" x14ac:dyDescent="0.25">
      <c r="N15" s="15">
        <v>8</v>
      </c>
      <c r="O15" s="15">
        <f t="shared" si="2"/>
        <v>800</v>
      </c>
      <c r="Q15" s="15">
        <v>7</v>
      </c>
      <c r="R15" s="15">
        <f t="shared" si="1"/>
        <v>700</v>
      </c>
    </row>
    <row r="16" spans="2:18" x14ac:dyDescent="0.25">
      <c r="B16" t="s">
        <v>0</v>
      </c>
      <c r="C16" t="s">
        <v>16</v>
      </c>
      <c r="N16" s="15">
        <v>7</v>
      </c>
      <c r="O16" s="15">
        <f t="shared" si="2"/>
        <v>700</v>
      </c>
    </row>
    <row r="17" spans="2:18" x14ac:dyDescent="0.25">
      <c r="B17" s="12">
        <v>44197</v>
      </c>
      <c r="C17" s="10">
        <v>100</v>
      </c>
    </row>
    <row r="18" spans="2:18" x14ac:dyDescent="0.25">
      <c r="B18" s="12">
        <v>44228</v>
      </c>
      <c r="C18" s="10">
        <v>200</v>
      </c>
    </row>
    <row r="19" spans="2:18" x14ac:dyDescent="0.25">
      <c r="B19" s="12">
        <v>44256</v>
      </c>
      <c r="C19" s="10">
        <v>300</v>
      </c>
    </row>
    <row r="20" spans="2:18" x14ac:dyDescent="0.25">
      <c r="B20" s="12">
        <v>44287</v>
      </c>
      <c r="C20" s="10">
        <v>400</v>
      </c>
      <c r="N20" s="16" t="s">
        <v>32</v>
      </c>
      <c r="O20" s="17" t="s">
        <v>33</v>
      </c>
      <c r="Q20" s="16" t="s">
        <v>32</v>
      </c>
      <c r="R20" s="17" t="s">
        <v>33</v>
      </c>
    </row>
    <row r="21" spans="2:18" x14ac:dyDescent="0.25">
      <c r="B21" s="12">
        <v>44317</v>
      </c>
      <c r="C21" s="10">
        <v>500</v>
      </c>
      <c r="N21" s="14">
        <v>2000</v>
      </c>
      <c r="O21" s="18">
        <v>10.883333333333333</v>
      </c>
      <c r="Q21" s="20">
        <v>36708</v>
      </c>
      <c r="R21" s="18">
        <v>10.883333333333333</v>
      </c>
    </row>
    <row r="22" spans="2:18" x14ac:dyDescent="0.25">
      <c r="B22" s="12">
        <v>44348</v>
      </c>
      <c r="C22" s="10">
        <v>600</v>
      </c>
      <c r="N22" s="14">
        <v>2001</v>
      </c>
      <c r="O22" s="18">
        <v>10.35</v>
      </c>
      <c r="Q22" s="20">
        <f>EDATE(Q21,12)</f>
        <v>37073</v>
      </c>
      <c r="R22" s="18">
        <v>10.35</v>
      </c>
    </row>
    <row r="23" spans="2:18" x14ac:dyDescent="0.25">
      <c r="B23" s="12">
        <v>44378</v>
      </c>
      <c r="C23" s="10">
        <f t="shared" ref="C23:C28" si="3">_xlfn.FORECAST.LINEAR(B23,$C$17:$C$22,$B$17:$B$22)</f>
        <v>701.71265661658254</v>
      </c>
      <c r="N23" s="14">
        <v>2002</v>
      </c>
      <c r="O23" s="18">
        <v>10.75</v>
      </c>
      <c r="Q23" s="20">
        <f t="shared" ref="Q23:Q42" si="4">EDATE(Q22,12)</f>
        <v>37438</v>
      </c>
      <c r="R23" s="18">
        <v>10.75</v>
      </c>
    </row>
    <row r="24" spans="2:18" x14ac:dyDescent="0.25">
      <c r="B24" s="12">
        <v>44409</v>
      </c>
      <c r="C24" s="10">
        <f t="shared" si="3"/>
        <v>804.73400170425884</v>
      </c>
      <c r="N24" s="14">
        <v>2003</v>
      </c>
      <c r="O24" s="18">
        <v>10.333333333333334</v>
      </c>
      <c r="Q24" s="20">
        <f t="shared" si="4"/>
        <v>37803</v>
      </c>
      <c r="R24" s="18">
        <v>10.333333333333334</v>
      </c>
    </row>
    <row r="25" spans="2:18" x14ac:dyDescent="0.25">
      <c r="B25" s="12">
        <v>44440</v>
      </c>
      <c r="C25" s="10">
        <f t="shared" si="3"/>
        <v>907.75534679193515</v>
      </c>
      <c r="N25" s="14">
        <v>2004</v>
      </c>
      <c r="O25" s="18">
        <v>10.333333333333334</v>
      </c>
      <c r="Q25" s="20">
        <f t="shared" si="4"/>
        <v>38169</v>
      </c>
      <c r="R25" s="18">
        <v>10.333333333333334</v>
      </c>
    </row>
    <row r="26" spans="2:18" x14ac:dyDescent="0.25">
      <c r="B26" s="12">
        <v>44470</v>
      </c>
      <c r="C26" s="10">
        <f t="shared" si="3"/>
        <v>1007.453422683262</v>
      </c>
      <c r="N26" s="14">
        <v>2005</v>
      </c>
      <c r="O26" s="18">
        <v>10.65</v>
      </c>
      <c r="Q26" s="20">
        <f t="shared" si="4"/>
        <v>38534</v>
      </c>
      <c r="R26" s="18">
        <v>10.65</v>
      </c>
    </row>
    <row r="27" spans="2:18" x14ac:dyDescent="0.25">
      <c r="B27" s="12">
        <v>44501</v>
      </c>
      <c r="C27" s="10">
        <f t="shared" si="3"/>
        <v>1110.4747677709383</v>
      </c>
      <c r="N27" s="14">
        <v>2006</v>
      </c>
      <c r="O27" s="18">
        <v>11.199999999999998</v>
      </c>
      <c r="Q27" s="20">
        <f t="shared" si="4"/>
        <v>38899</v>
      </c>
      <c r="R27" s="18">
        <v>11.199999999999998</v>
      </c>
    </row>
    <row r="28" spans="2:18" x14ac:dyDescent="0.25">
      <c r="B28" s="12">
        <v>44531</v>
      </c>
      <c r="C28" s="10">
        <f t="shared" si="3"/>
        <v>1210.1728436622361</v>
      </c>
      <c r="N28" s="14">
        <v>2007</v>
      </c>
      <c r="O28" s="18">
        <v>11.208333333333334</v>
      </c>
      <c r="Q28" s="20">
        <f t="shared" si="4"/>
        <v>39264</v>
      </c>
      <c r="R28" s="18">
        <v>11.208333333333334</v>
      </c>
    </row>
    <row r="29" spans="2:18" x14ac:dyDescent="0.25">
      <c r="N29" s="14">
        <v>2008</v>
      </c>
      <c r="O29" s="18">
        <v>10.591666666666667</v>
      </c>
      <c r="Q29" s="20">
        <f t="shared" si="4"/>
        <v>39630</v>
      </c>
      <c r="R29" s="18">
        <v>10.591666666666667</v>
      </c>
    </row>
    <row r="30" spans="2:18" x14ac:dyDescent="0.25">
      <c r="B30" t="s">
        <v>0</v>
      </c>
      <c r="C30" t="s">
        <v>16</v>
      </c>
      <c r="N30" s="14">
        <v>2009</v>
      </c>
      <c r="O30" s="18">
        <v>10.508333333333335</v>
      </c>
      <c r="Q30" s="20">
        <f t="shared" si="4"/>
        <v>39995</v>
      </c>
      <c r="R30" s="18">
        <v>10.508333333333335</v>
      </c>
    </row>
    <row r="31" spans="2:18" x14ac:dyDescent="0.25">
      <c r="B31" s="13">
        <v>44197</v>
      </c>
      <c r="C31" s="10">
        <v>100</v>
      </c>
      <c r="N31" s="14">
        <v>2010</v>
      </c>
      <c r="O31" s="18">
        <v>9.125</v>
      </c>
      <c r="Q31" s="20">
        <f t="shared" si="4"/>
        <v>40360</v>
      </c>
      <c r="R31" s="18">
        <v>9.125</v>
      </c>
    </row>
    <row r="32" spans="2:18" x14ac:dyDescent="0.25">
      <c r="B32" s="13">
        <v>44228</v>
      </c>
      <c r="C32" s="10">
        <v>200</v>
      </c>
      <c r="N32" s="14">
        <v>2011</v>
      </c>
      <c r="O32" s="18">
        <v>10.9</v>
      </c>
      <c r="Q32" s="20">
        <f t="shared" si="4"/>
        <v>40725</v>
      </c>
      <c r="R32" s="18">
        <v>10.9</v>
      </c>
    </row>
    <row r="33" spans="2:18" x14ac:dyDescent="0.25">
      <c r="B33" s="13">
        <v>44256</v>
      </c>
      <c r="C33" s="10">
        <v>300</v>
      </c>
      <c r="N33" s="14">
        <v>2012</v>
      </c>
      <c r="O33" s="18">
        <v>10.341666666666667</v>
      </c>
      <c r="Q33" s="20">
        <f t="shared" si="4"/>
        <v>41091</v>
      </c>
      <c r="R33" s="18">
        <v>10.341666666666667</v>
      </c>
    </row>
    <row r="34" spans="2:18" x14ac:dyDescent="0.25">
      <c r="B34" s="13">
        <v>44287</v>
      </c>
      <c r="C34" s="10">
        <v>400</v>
      </c>
      <c r="N34" s="14">
        <v>2013</v>
      </c>
      <c r="O34" s="18">
        <v>9.8000000000000025</v>
      </c>
      <c r="Q34" s="20">
        <f t="shared" si="4"/>
        <v>41456</v>
      </c>
      <c r="R34" s="18">
        <v>9.8000000000000025</v>
      </c>
    </row>
    <row r="35" spans="2:18" x14ac:dyDescent="0.25">
      <c r="B35" s="13">
        <v>44317</v>
      </c>
      <c r="C35" s="10">
        <v>500</v>
      </c>
      <c r="N35" s="14">
        <v>2014</v>
      </c>
      <c r="O35" s="18">
        <v>11.691666666666668</v>
      </c>
      <c r="Q35" s="20">
        <f t="shared" si="4"/>
        <v>41821</v>
      </c>
      <c r="R35" s="18">
        <v>11.691666666666668</v>
      </c>
    </row>
    <row r="36" spans="2:18" x14ac:dyDescent="0.25">
      <c r="B36" s="13">
        <v>44348</v>
      </c>
      <c r="C36" s="10">
        <v>600</v>
      </c>
      <c r="N36" s="14">
        <v>2015</v>
      </c>
      <c r="O36" s="18">
        <v>10.866666666666667</v>
      </c>
      <c r="Q36" s="20">
        <f t="shared" si="4"/>
        <v>42186</v>
      </c>
      <c r="R36" s="18">
        <v>10.866666666666667</v>
      </c>
    </row>
    <row r="37" spans="2:18" x14ac:dyDescent="0.25">
      <c r="B37" s="13">
        <v>44378</v>
      </c>
      <c r="C37" s="10">
        <f>_xlfn.FORECAST.LINEAR(B37,$C$31:$C$36,$B$31:$B$36)</f>
        <v>701.71265661658254</v>
      </c>
      <c r="N37" s="14">
        <v>2016</v>
      </c>
      <c r="O37" s="18">
        <v>10.700000000000001</v>
      </c>
      <c r="Q37" s="20">
        <f t="shared" si="4"/>
        <v>42552</v>
      </c>
      <c r="R37" s="18">
        <v>10.700000000000001</v>
      </c>
    </row>
    <row r="38" spans="2:18" x14ac:dyDescent="0.25">
      <c r="B38" s="13">
        <v>44409</v>
      </c>
      <c r="C38" s="10">
        <f>_xlfn.FORECAST.LINEAR(B38,$C$31:$C$36,$B$31:$B$36)</f>
        <v>804.73400170425884</v>
      </c>
      <c r="N38" s="14">
        <v>2017</v>
      </c>
      <c r="O38" s="18">
        <v>10.933333333333332</v>
      </c>
      <c r="Q38" s="20">
        <f t="shared" si="4"/>
        <v>42917</v>
      </c>
      <c r="R38" s="18">
        <v>10.933333333333332</v>
      </c>
    </row>
    <row r="39" spans="2:18" x14ac:dyDescent="0.25">
      <c r="B39" s="13">
        <v>44440</v>
      </c>
      <c r="C39" s="10">
        <f t="shared" ref="C39:C42" si="5">_xlfn.FORECAST.LINEAR(B39,$C$31:$C$36,$B$31:$B$36)</f>
        <v>907.75534679193515</v>
      </c>
      <c r="N39" s="15">
        <v>2018</v>
      </c>
      <c r="O39" s="19">
        <f>_xlfn.FORECAST.LINEAR(N39,$O$21:$O$38,$N$21:$N$38)</f>
        <v>10.696514161220046</v>
      </c>
      <c r="Q39" s="21">
        <f t="shared" si="4"/>
        <v>43282</v>
      </c>
      <c r="R39" s="19">
        <f>_xlfn.FORECAST.LINEAR(Q39,$R$21:$R$38,$Q$21:$Q$38)</f>
        <v>10.696482374431406</v>
      </c>
    </row>
    <row r="40" spans="2:18" x14ac:dyDescent="0.25">
      <c r="B40" s="13">
        <v>44470</v>
      </c>
      <c r="C40" s="10">
        <f t="shared" si="5"/>
        <v>1007.453422683262</v>
      </c>
      <c r="N40" s="15">
        <v>2019</v>
      </c>
      <c r="O40" s="19">
        <f t="shared" ref="O40:O42" si="6">_xlfn.FORECAST.LINEAR(N40,$O$21:$O$38,$N$21:$N$38)</f>
        <v>10.70452929709896</v>
      </c>
      <c r="Q40" s="21">
        <f t="shared" si="4"/>
        <v>43647</v>
      </c>
      <c r="R40" s="19">
        <f t="shared" ref="R40:R42" si="7">_xlfn.FORECAST.LINEAR(Q40,$R$21:$R$38,$Q$21:$Q$38)</f>
        <v>10.704489033092539</v>
      </c>
    </row>
    <row r="41" spans="2:18" x14ac:dyDescent="0.25">
      <c r="B41" s="13">
        <v>44501</v>
      </c>
      <c r="C41" s="10">
        <f t="shared" si="5"/>
        <v>1110.4747677709383</v>
      </c>
      <c r="N41" s="15">
        <v>2020</v>
      </c>
      <c r="O41" s="19">
        <f t="shared" si="6"/>
        <v>10.712544432977873</v>
      </c>
      <c r="Q41" s="21">
        <f t="shared" si="4"/>
        <v>44013</v>
      </c>
      <c r="R41" s="19">
        <f t="shared" si="7"/>
        <v>10.712517627804797</v>
      </c>
    </row>
    <row r="42" spans="2:18" x14ac:dyDescent="0.25">
      <c r="B42" s="13">
        <v>44531</v>
      </c>
      <c r="C42" s="10">
        <f t="shared" si="5"/>
        <v>1210.1728436622361</v>
      </c>
      <c r="N42" s="15">
        <v>2021</v>
      </c>
      <c r="O42" s="19">
        <f t="shared" si="6"/>
        <v>10.720559568856787</v>
      </c>
      <c r="Q42" s="21">
        <f t="shared" si="4"/>
        <v>44378</v>
      </c>
      <c r="R42" s="19">
        <f t="shared" si="7"/>
        <v>10.720524286465929</v>
      </c>
    </row>
  </sheetData>
  <pageMargins left="0.7" right="0.7" top="0.75" bottom="0.75" header="0.3" footer="0.3"/>
  <pageSetup paperSize="9" orientation="portrait" horizontalDpi="4294967293" verticalDpi="4294967293" r:id="rId1"/>
  <drawing r:id="rId2"/>
  <tableParts count="5"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7653-7FF8-4F30-8744-F86CDEA325FF}">
  <dimension ref="B2:I14"/>
  <sheetViews>
    <sheetView workbookViewId="0"/>
  </sheetViews>
  <sheetFormatPr defaultRowHeight="15" x14ac:dyDescent="0.25"/>
  <cols>
    <col min="1" max="1" width="3.140625" customWidth="1"/>
    <col min="2" max="3" width="9.42578125" bestFit="1" customWidth="1"/>
    <col min="4" max="4" width="5" customWidth="1"/>
    <col min="5" max="5" width="57.140625" customWidth="1"/>
    <col min="6" max="6" width="5.140625" customWidth="1"/>
    <col min="7" max="8" width="9.42578125" bestFit="1" customWidth="1"/>
    <col min="9" max="9" width="22" bestFit="1" customWidth="1"/>
    <col min="10" max="10" width="4.42578125" customWidth="1"/>
    <col min="11" max="11" width="57.140625" customWidth="1"/>
  </cols>
  <sheetData>
    <row r="2" spans="2:9" x14ac:dyDescent="0.25">
      <c r="B2" t="s">
        <v>0</v>
      </c>
      <c r="C2" t="s">
        <v>16</v>
      </c>
      <c r="G2" t="s">
        <v>0</v>
      </c>
      <c r="H2" t="s">
        <v>16</v>
      </c>
      <c r="I2" t="s">
        <v>17</v>
      </c>
    </row>
    <row r="3" spans="2:9" x14ac:dyDescent="0.25">
      <c r="B3">
        <v>1</v>
      </c>
      <c r="C3">
        <v>100</v>
      </c>
      <c r="G3" s="11">
        <v>1</v>
      </c>
      <c r="H3" s="11">
        <v>100</v>
      </c>
    </row>
    <row r="4" spans="2:9" x14ac:dyDescent="0.25">
      <c r="B4">
        <v>2</v>
      </c>
      <c r="C4">
        <v>200</v>
      </c>
      <c r="G4" s="11">
        <v>2</v>
      </c>
      <c r="H4" s="11">
        <v>200</v>
      </c>
    </row>
    <row r="5" spans="2:9" x14ac:dyDescent="0.25">
      <c r="B5">
        <v>4</v>
      </c>
      <c r="C5">
        <v>400</v>
      </c>
      <c r="G5" s="11">
        <v>3</v>
      </c>
      <c r="H5" s="11">
        <v>300</v>
      </c>
    </row>
    <row r="6" spans="2:9" x14ac:dyDescent="0.25">
      <c r="B6">
        <v>5</v>
      </c>
      <c r="C6">
        <v>500</v>
      </c>
      <c r="G6" s="11">
        <v>4</v>
      </c>
      <c r="H6" s="11">
        <v>400</v>
      </c>
    </row>
    <row r="7" spans="2:9" x14ac:dyDescent="0.25">
      <c r="B7">
        <v>6</v>
      </c>
      <c r="C7">
        <v>600</v>
      </c>
      <c r="G7" s="11">
        <v>5</v>
      </c>
      <c r="H7" s="11">
        <v>500</v>
      </c>
    </row>
    <row r="8" spans="2:9" x14ac:dyDescent="0.25">
      <c r="B8">
        <v>7</v>
      </c>
      <c r="C8">
        <f>_xlfn.FORECAST.LINEAR(B8,$C$3:$C$7,$B$3:$B$7)</f>
        <v>700</v>
      </c>
      <c r="G8" s="11">
        <v>6</v>
      </c>
      <c r="H8" s="11">
        <v>600</v>
      </c>
      <c r="I8" s="11">
        <v>600</v>
      </c>
    </row>
    <row r="9" spans="2:9" x14ac:dyDescent="0.25">
      <c r="B9">
        <v>8</v>
      </c>
      <c r="C9">
        <f t="shared" ref="C9:C13" si="0">_xlfn.FORECAST.LINEAR(B9,$C$3:$C$7,$B$3:$B$7)</f>
        <v>800</v>
      </c>
      <c r="G9" s="11">
        <v>7</v>
      </c>
      <c r="I9" s="11">
        <f t="shared" ref="I9:I14" si="1">_xlfn.FORECAST.ETS(G9,$H$3:$H$8,$G$3:$G$8,1,1)</f>
        <v>700</v>
      </c>
    </row>
    <row r="10" spans="2:9" x14ac:dyDescent="0.25">
      <c r="B10">
        <v>9</v>
      </c>
      <c r="C10">
        <f t="shared" si="0"/>
        <v>900</v>
      </c>
      <c r="G10" s="11">
        <v>8</v>
      </c>
      <c r="I10" s="11">
        <f t="shared" si="1"/>
        <v>800</v>
      </c>
    </row>
    <row r="11" spans="2:9" x14ac:dyDescent="0.25">
      <c r="B11">
        <v>10</v>
      </c>
      <c r="C11">
        <f t="shared" si="0"/>
        <v>1000</v>
      </c>
      <c r="G11" s="11">
        <v>9</v>
      </c>
      <c r="I11" s="11">
        <f t="shared" si="1"/>
        <v>900</v>
      </c>
    </row>
    <row r="12" spans="2:9" x14ac:dyDescent="0.25">
      <c r="B12">
        <v>11</v>
      </c>
      <c r="C12">
        <f t="shared" si="0"/>
        <v>1100</v>
      </c>
      <c r="G12" s="11">
        <v>10</v>
      </c>
      <c r="I12" s="11">
        <f t="shared" si="1"/>
        <v>1000</v>
      </c>
    </row>
    <row r="13" spans="2:9" x14ac:dyDescent="0.25">
      <c r="B13">
        <v>12</v>
      </c>
      <c r="C13">
        <f t="shared" si="0"/>
        <v>1200</v>
      </c>
      <c r="G13" s="11">
        <v>11</v>
      </c>
      <c r="I13" s="11">
        <f t="shared" si="1"/>
        <v>1100</v>
      </c>
    </row>
    <row r="14" spans="2:9" x14ac:dyDescent="0.25">
      <c r="G14" s="11">
        <v>12</v>
      </c>
      <c r="I14" s="11">
        <f t="shared" si="1"/>
        <v>1200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E972-9145-41DB-8C8B-7D763D8BC472}">
  <dimension ref="B2:C36"/>
  <sheetViews>
    <sheetView workbookViewId="0"/>
  </sheetViews>
  <sheetFormatPr defaultRowHeight="15" x14ac:dyDescent="0.25"/>
  <cols>
    <col min="1" max="1" width="3.140625" style="3" customWidth="1"/>
    <col min="2" max="2" width="9.42578125" style="3" bestFit="1" customWidth="1"/>
    <col min="3" max="3" width="9" style="3" bestFit="1" customWidth="1"/>
    <col min="4" max="4" width="3.5703125" style="3" customWidth="1"/>
    <col min="5" max="5" width="70.7109375" style="3" customWidth="1"/>
    <col min="6" max="6" width="4" style="3" customWidth="1"/>
    <col min="7" max="7" width="70.7109375" style="3" customWidth="1"/>
    <col min="8" max="16384" width="9.140625" style="3"/>
  </cols>
  <sheetData>
    <row r="2" spans="2:3" s="4" customFormat="1" x14ac:dyDescent="0.25">
      <c r="B2" s="5" t="s">
        <v>0</v>
      </c>
      <c r="C2" s="5" t="s">
        <v>1</v>
      </c>
    </row>
    <row r="3" spans="2:3" x14ac:dyDescent="0.25">
      <c r="B3" s="6">
        <v>43466</v>
      </c>
      <c r="C3" s="1">
        <v>3200</v>
      </c>
    </row>
    <row r="4" spans="2:3" x14ac:dyDescent="0.25">
      <c r="B4" s="6">
        <f>EDATE(B3,1)</f>
        <v>43497</v>
      </c>
      <c r="C4" s="1">
        <v>2700</v>
      </c>
    </row>
    <row r="5" spans="2:3" x14ac:dyDescent="0.25">
      <c r="B5" s="6">
        <f t="shared" ref="B5:B36" si="0">EDATE(B4,1)</f>
        <v>43525</v>
      </c>
      <c r="C5" s="1">
        <v>2900</v>
      </c>
    </row>
    <row r="6" spans="2:3" x14ac:dyDescent="0.25">
      <c r="B6" s="6">
        <f t="shared" si="0"/>
        <v>43556</v>
      </c>
      <c r="C6" s="1">
        <v>3400</v>
      </c>
    </row>
    <row r="7" spans="2:3" x14ac:dyDescent="0.25">
      <c r="B7" s="6">
        <f t="shared" si="0"/>
        <v>43586</v>
      </c>
      <c r="C7" s="1">
        <v>3700</v>
      </c>
    </row>
    <row r="8" spans="2:3" x14ac:dyDescent="0.25">
      <c r="B8" s="6">
        <f t="shared" si="0"/>
        <v>43617</v>
      </c>
      <c r="C8" s="1">
        <v>3900</v>
      </c>
    </row>
    <row r="9" spans="2:3" x14ac:dyDescent="0.25">
      <c r="B9" s="6">
        <f t="shared" si="0"/>
        <v>43647</v>
      </c>
      <c r="C9" s="1">
        <v>4100</v>
      </c>
    </row>
    <row r="10" spans="2:3" x14ac:dyDescent="0.25">
      <c r="B10" s="6">
        <f t="shared" si="0"/>
        <v>43678</v>
      </c>
      <c r="C10" s="1">
        <v>4150</v>
      </c>
    </row>
    <row r="11" spans="2:3" x14ac:dyDescent="0.25">
      <c r="B11" s="6">
        <f t="shared" si="0"/>
        <v>43709</v>
      </c>
      <c r="C11" s="1">
        <v>3800</v>
      </c>
    </row>
    <row r="12" spans="2:3" x14ac:dyDescent="0.25">
      <c r="B12" s="6">
        <f t="shared" si="0"/>
        <v>43739</v>
      </c>
      <c r="C12" s="1">
        <v>3750</v>
      </c>
    </row>
    <row r="13" spans="2:3" x14ac:dyDescent="0.25">
      <c r="B13" s="6">
        <f t="shared" si="0"/>
        <v>43770</v>
      </c>
      <c r="C13" s="1">
        <v>3700</v>
      </c>
    </row>
    <row r="14" spans="2:3" x14ac:dyDescent="0.25">
      <c r="B14" s="6">
        <f t="shared" si="0"/>
        <v>43800</v>
      </c>
      <c r="C14" s="1">
        <v>3800</v>
      </c>
    </row>
    <row r="15" spans="2:3" x14ac:dyDescent="0.25">
      <c r="B15" s="6">
        <f t="shared" si="0"/>
        <v>43831</v>
      </c>
      <c r="C15" s="1">
        <v>3100</v>
      </c>
    </row>
    <row r="16" spans="2:3" x14ac:dyDescent="0.25">
      <c r="B16" s="6">
        <f t="shared" si="0"/>
        <v>43862</v>
      </c>
      <c r="C16" s="1">
        <v>3700</v>
      </c>
    </row>
    <row r="17" spans="2:3" x14ac:dyDescent="0.25">
      <c r="B17" s="6">
        <f t="shared" si="0"/>
        <v>43891</v>
      </c>
      <c r="C17" s="1">
        <v>3500</v>
      </c>
    </row>
    <row r="18" spans="2:3" x14ac:dyDescent="0.25">
      <c r="B18" s="6">
        <f t="shared" si="0"/>
        <v>43922</v>
      </c>
      <c r="C18" s="1">
        <v>3400</v>
      </c>
    </row>
    <row r="19" spans="2:3" x14ac:dyDescent="0.25">
      <c r="B19" s="6">
        <f t="shared" si="0"/>
        <v>43952</v>
      </c>
      <c r="C19" s="1">
        <v>3350</v>
      </c>
    </row>
    <row r="20" spans="2:3" x14ac:dyDescent="0.25">
      <c r="B20" s="6">
        <f t="shared" si="0"/>
        <v>43983</v>
      </c>
      <c r="C20" s="1">
        <v>4400</v>
      </c>
    </row>
    <row r="21" spans="2:3" x14ac:dyDescent="0.25">
      <c r="B21" s="6">
        <f t="shared" si="0"/>
        <v>44013</v>
      </c>
      <c r="C21" s="1">
        <v>4500</v>
      </c>
    </row>
    <row r="22" spans="2:3" x14ac:dyDescent="0.25">
      <c r="B22" s="6">
        <f t="shared" si="0"/>
        <v>44044</v>
      </c>
      <c r="C22" s="1">
        <v>4000</v>
      </c>
    </row>
    <row r="23" spans="2:3" x14ac:dyDescent="0.25">
      <c r="B23" s="6">
        <f t="shared" si="0"/>
        <v>44075</v>
      </c>
      <c r="C23" s="1">
        <v>4200</v>
      </c>
    </row>
    <row r="24" spans="2:3" x14ac:dyDescent="0.25">
      <c r="B24" s="6">
        <f t="shared" si="0"/>
        <v>44105</v>
      </c>
      <c r="C24" s="1">
        <v>3800</v>
      </c>
    </row>
    <row r="25" spans="2:3" x14ac:dyDescent="0.25">
      <c r="B25" s="6">
        <f t="shared" si="0"/>
        <v>44136</v>
      </c>
      <c r="C25" s="1">
        <v>3500</v>
      </c>
    </row>
    <row r="26" spans="2:3" x14ac:dyDescent="0.25">
      <c r="B26" s="6">
        <f t="shared" si="0"/>
        <v>44166</v>
      </c>
      <c r="C26" s="1">
        <v>3400</v>
      </c>
    </row>
    <row r="27" spans="2:3" x14ac:dyDescent="0.25">
      <c r="B27" s="6">
        <f t="shared" si="0"/>
        <v>44197</v>
      </c>
      <c r="C27" s="1">
        <v>3200</v>
      </c>
    </row>
    <row r="28" spans="2:3" x14ac:dyDescent="0.25">
      <c r="B28" s="6">
        <f t="shared" si="0"/>
        <v>44228</v>
      </c>
      <c r="C28" s="1">
        <v>3700</v>
      </c>
    </row>
    <row r="29" spans="2:3" x14ac:dyDescent="0.25">
      <c r="B29" s="6">
        <f t="shared" si="0"/>
        <v>44256</v>
      </c>
      <c r="C29" s="1">
        <v>3600</v>
      </c>
    </row>
    <row r="30" spans="2:3" x14ac:dyDescent="0.25">
      <c r="B30" s="6">
        <f t="shared" si="0"/>
        <v>44287</v>
      </c>
      <c r="C30" s="1">
        <v>4000</v>
      </c>
    </row>
    <row r="31" spans="2:3" x14ac:dyDescent="0.25">
      <c r="B31" s="6">
        <f t="shared" si="0"/>
        <v>44317</v>
      </c>
      <c r="C31" s="1">
        <v>4400</v>
      </c>
    </row>
    <row r="32" spans="2:3" x14ac:dyDescent="0.25">
      <c r="B32" s="6">
        <f t="shared" si="0"/>
        <v>44348</v>
      </c>
      <c r="C32" s="2">
        <v>5450</v>
      </c>
    </row>
    <row r="33" spans="2:3" x14ac:dyDescent="0.25">
      <c r="B33" s="6">
        <f t="shared" si="0"/>
        <v>44378</v>
      </c>
      <c r="C33" s="2">
        <v>5550</v>
      </c>
    </row>
    <row r="34" spans="2:3" x14ac:dyDescent="0.25">
      <c r="B34" s="6">
        <f t="shared" si="0"/>
        <v>44409</v>
      </c>
      <c r="C34" s="2">
        <v>5050</v>
      </c>
    </row>
    <row r="35" spans="2:3" x14ac:dyDescent="0.25">
      <c r="B35" s="6">
        <f t="shared" si="0"/>
        <v>44440</v>
      </c>
      <c r="C35" s="2">
        <v>5250</v>
      </c>
    </row>
    <row r="36" spans="2:3" x14ac:dyDescent="0.25">
      <c r="B36" s="6">
        <f t="shared" si="0"/>
        <v>44470</v>
      </c>
      <c r="C36" s="2">
        <v>4850</v>
      </c>
    </row>
  </sheetData>
  <pageMargins left="0.7" right="0.7" top="0.75" bottom="0.75" header="0.3" footer="0.3"/>
  <ignoredErrors>
    <ignoredError sqref="B3" calculatedColumn="1"/>
  </ignoredErrors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7F67-D455-4F80-AD5A-D916BA930C8C}">
  <dimension ref="B2:I14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7" max="7" width="4.28515625" customWidth="1"/>
    <col min="8" max="8" width="13.85546875" bestFit="1" customWidth="1"/>
    <col min="9" max="9" width="10.28515625" bestFit="1" customWidth="1"/>
    <col min="10" max="10" width="3.5703125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_xlfn.FORECAST.ETS.STAT($C$3:$C$8,$B$3:$B$8,1,1,1)</f>
        <v>0.9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_xlfn.FORECAST.ETS.STAT($C$3:$C$8,$B$3:$B$8,2,1,1)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_xlfn.FORECAST.ETS.STAT($C$3:$C$8,$B$3:$B$8,3,1,1)</f>
        <v>2.2204460492503131E-16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_xlfn.FORECAST.ETS.STAT($C$3:$C$8,$B$3:$B$8,4,1,1)</f>
        <v>0.59906797263481792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_xlfn.FORECAST.ETS.STAT($C$3:$C$8,$B$3:$B$8,5,1,1)</f>
        <v>6.4602199457098039E-2</v>
      </c>
    </row>
    <row r="8" spans="2:9" x14ac:dyDescent="0.25">
      <c r="B8" s="7">
        <v>43617</v>
      </c>
      <c r="C8" s="8">
        <v>3900</v>
      </c>
      <c r="D8" s="8">
        <v>3900</v>
      </c>
      <c r="E8" s="8">
        <v>3900</v>
      </c>
      <c r="F8" s="8">
        <v>3900</v>
      </c>
      <c r="H8" t="s">
        <v>12</v>
      </c>
      <c r="I8" s="9">
        <f>_xlfn.FORECAST.ETS.STAT($C$3:$C$8,$B$3:$B$8,6,1,1)</f>
        <v>203.68311069583811</v>
      </c>
    </row>
    <row r="9" spans="2:9" x14ac:dyDescent="0.25">
      <c r="B9" s="7">
        <v>43647</v>
      </c>
      <c r="D9" s="8">
        <f t="shared" ref="D9:D14" si="0">_xlfn.FORECAST.ETS(B9,$C$3:$C$8,$B$3:$B$8,1,1)</f>
        <v>4145.7012966919565</v>
      </c>
      <c r="E9" s="8">
        <f t="shared" ref="E9:E14" si="1">D9-_xlfn.FORECAST.ETS.CONFINT(B9,$C$3:$C$8,$B$3:$B$8,0.95,1,1)</f>
        <v>3508.5721132174467</v>
      </c>
      <c r="F9" s="8">
        <f t="shared" ref="F9:F14" si="2">D9+_xlfn.FORECAST.ETS.CONFINT(B9,$C$3:$C$8,$B$3:$B$8,0.95,1,1)</f>
        <v>4782.8304801664663</v>
      </c>
      <c r="H9" t="s">
        <v>13</v>
      </c>
      <c r="I9" s="9">
        <f>_xlfn.FORECAST.ETS.STAT($C$3:$C$8,$B$3:$B$8,7,1,1)</f>
        <v>325.0718832081119</v>
      </c>
    </row>
    <row r="10" spans="2:9" x14ac:dyDescent="0.25">
      <c r="B10" s="7">
        <v>43678</v>
      </c>
      <c r="D10" s="8">
        <f t="shared" si="0"/>
        <v>4387.9938490406957</v>
      </c>
      <c r="E10" s="8">
        <f t="shared" si="1"/>
        <v>3530.397850942325</v>
      </c>
      <c r="F10" s="8">
        <f t="shared" si="2"/>
        <v>5245.5898471390665</v>
      </c>
    </row>
    <row r="11" spans="2:9" x14ac:dyDescent="0.25">
      <c r="B11" s="7">
        <v>43709</v>
      </c>
      <c r="D11" s="8">
        <f t="shared" si="0"/>
        <v>4630.286401389435</v>
      </c>
      <c r="E11" s="8">
        <f t="shared" si="1"/>
        <v>3597.9395150434948</v>
      </c>
      <c r="F11" s="8">
        <f t="shared" si="2"/>
        <v>5662.6332877353752</v>
      </c>
    </row>
    <row r="12" spans="2:9" x14ac:dyDescent="0.25">
      <c r="B12" s="7">
        <v>43739</v>
      </c>
      <c r="D12" s="8">
        <f t="shared" si="0"/>
        <v>4872.5789537381743</v>
      </c>
      <c r="E12" s="8">
        <f t="shared" si="1"/>
        <v>3690.7405545974375</v>
      </c>
      <c r="F12" s="8">
        <f t="shared" si="2"/>
        <v>6054.4173528789106</v>
      </c>
    </row>
    <row r="13" spans="2:9" x14ac:dyDescent="0.25">
      <c r="B13" s="7">
        <v>43770</v>
      </c>
      <c r="D13" s="8">
        <f t="shared" si="0"/>
        <v>5114.8715060869135</v>
      </c>
      <c r="E13" s="8">
        <f t="shared" si="1"/>
        <v>3800.1557833439019</v>
      </c>
      <c r="F13" s="8">
        <f t="shared" si="2"/>
        <v>6429.5872288299252</v>
      </c>
    </row>
    <row r="14" spans="2:9" x14ac:dyDescent="0.25">
      <c r="B14" s="7">
        <v>43800</v>
      </c>
      <c r="D14" s="8">
        <f t="shared" si="0"/>
        <v>5357.1640584356528</v>
      </c>
      <c r="E14" s="8">
        <f t="shared" si="1"/>
        <v>3921.5641157469627</v>
      </c>
      <c r="F14" s="8">
        <f t="shared" si="2"/>
        <v>6792.7640011243429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3FA1-FCDB-4A07-911F-F4BCE6E7005B}">
  <dimension ref="B2:I25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7" max="7" width="4.42578125" customWidth="1"/>
    <col min="8" max="8" width="13.85546875" bestFit="1" customWidth="1"/>
    <col min="9" max="9" width="10.28515625" bestFit="1" customWidth="1"/>
    <col min="10" max="10" width="3.5703125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_xlfn.FORECAST.ETS.STAT($C$3:$C$14,$B$3:$B$14,1,1,1)</f>
        <v>2E-3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_xlfn.FORECAST.ETS.STAT($C$3:$C$14,$B$3:$B$14,2,1,1)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_xlfn.FORECAST.ETS.STAT($C$3:$C$14,$B$3:$B$14,3,1,1)</f>
        <v>2.2204460492503131E-16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_xlfn.FORECAST.ETS.STAT($C$3:$C$14,$B$3:$B$14,4,1,1)</f>
        <v>0.95340379786337748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_xlfn.FORECAST.ETS.STAT($C$3:$C$14,$B$3:$B$14,5,1,1)</f>
        <v>6.7940050784319805E-2</v>
      </c>
    </row>
    <row r="8" spans="2:9" x14ac:dyDescent="0.25">
      <c r="B8" s="7">
        <v>43617</v>
      </c>
      <c r="C8" s="8">
        <v>3900</v>
      </c>
      <c r="H8" t="s">
        <v>12</v>
      </c>
      <c r="I8" s="9">
        <f>_xlfn.FORECAST.ETS.STAT($C$3:$C$14,$B$3:$B$14,6,1,1)</f>
        <v>265.59105797622658</v>
      </c>
    </row>
    <row r="9" spans="2:9" x14ac:dyDescent="0.25">
      <c r="B9" s="7">
        <v>43647</v>
      </c>
      <c r="C9" s="8">
        <v>4100</v>
      </c>
      <c r="H9" t="s">
        <v>13</v>
      </c>
      <c r="I9" s="9">
        <f>_xlfn.FORECAST.ETS.STAT($C$3:$C$14,$B$3:$B$14,7,1,1)</f>
        <v>287.77501913402267</v>
      </c>
    </row>
    <row r="10" spans="2:9" x14ac:dyDescent="0.25">
      <c r="B10" s="7">
        <v>43678</v>
      </c>
      <c r="C10" s="8">
        <v>4150</v>
      </c>
    </row>
    <row r="11" spans="2:9" x14ac:dyDescent="0.25">
      <c r="B11" s="7">
        <v>43709</v>
      </c>
      <c r="C11" s="8">
        <v>3800</v>
      </c>
    </row>
    <row r="12" spans="2:9" x14ac:dyDescent="0.25">
      <c r="B12" s="7">
        <v>43739</v>
      </c>
      <c r="C12" s="8">
        <v>3750</v>
      </c>
    </row>
    <row r="13" spans="2:9" x14ac:dyDescent="0.25">
      <c r="B13" s="7">
        <v>43770</v>
      </c>
      <c r="C13" s="8">
        <v>3700</v>
      </c>
    </row>
    <row r="14" spans="2:9" x14ac:dyDescent="0.25">
      <c r="B14" s="7">
        <v>43800</v>
      </c>
      <c r="C14" s="8">
        <v>3800</v>
      </c>
      <c r="D14" s="8">
        <v>3800</v>
      </c>
      <c r="E14" s="8">
        <v>3800</v>
      </c>
      <c r="F14" s="8">
        <v>3800</v>
      </c>
    </row>
    <row r="15" spans="2:9" x14ac:dyDescent="0.25">
      <c r="B15" s="7">
        <v>43831</v>
      </c>
      <c r="D15" s="8">
        <f t="shared" ref="D15:D20" si="0">_xlfn.FORECAST.ETS(B15,$C$3:$C$14,$B$3:$B$14,1,1)</f>
        <v>4244.2081582129058</v>
      </c>
      <c r="E15" s="8">
        <f t="shared" ref="E15:E20" si="1">D15-_xlfn.FORECAST.ETS.CONFINT(B15,$C$3:$C$14,$B$3:$B$14,0.95,1,1)</f>
        <v>3609.1576580851461</v>
      </c>
      <c r="F15" s="8">
        <f t="shared" ref="F15:F20" si="2">D15+_xlfn.FORECAST.ETS.CONFINT(B15,$C$3:$C$14,$B$3:$B$14,0.95,1,1)</f>
        <v>4879.2586583406655</v>
      </c>
    </row>
    <row r="16" spans="2:9" x14ac:dyDescent="0.25">
      <c r="B16" s="7">
        <v>43862</v>
      </c>
      <c r="D16" s="8">
        <f t="shared" si="0"/>
        <v>4330.9281471505965</v>
      </c>
      <c r="E16" s="8">
        <f t="shared" si="1"/>
        <v>3695.8747893020163</v>
      </c>
      <c r="F16" s="8">
        <f t="shared" si="2"/>
        <v>4965.9815049991767</v>
      </c>
    </row>
    <row r="17" spans="2:6" x14ac:dyDescent="0.25">
      <c r="B17" s="7">
        <v>43891</v>
      </c>
      <c r="D17" s="8">
        <f t="shared" si="0"/>
        <v>4417.6481360882863</v>
      </c>
      <c r="E17" s="8">
        <f t="shared" si="1"/>
        <v>3782.5896978788878</v>
      </c>
      <c r="F17" s="8">
        <f t="shared" si="2"/>
        <v>5052.7065742976847</v>
      </c>
    </row>
    <row r="18" spans="2:6" x14ac:dyDescent="0.25">
      <c r="B18" s="7">
        <v>43922</v>
      </c>
      <c r="D18" s="8">
        <f t="shared" si="0"/>
        <v>4504.368125025976</v>
      </c>
      <c r="E18" s="8">
        <f t="shared" si="1"/>
        <v>3869.3017488341616</v>
      </c>
      <c r="F18" s="8">
        <f t="shared" si="2"/>
        <v>5139.434501217791</v>
      </c>
    </row>
    <row r="19" spans="2:6" x14ac:dyDescent="0.25">
      <c r="B19" s="7">
        <v>43952</v>
      </c>
      <c r="D19" s="8">
        <f t="shared" si="0"/>
        <v>4591.0881139636667</v>
      </c>
      <c r="E19" s="8">
        <f t="shared" si="1"/>
        <v>3956.0103072514803</v>
      </c>
      <c r="F19" s="8">
        <f t="shared" si="2"/>
        <v>5226.1659206758532</v>
      </c>
    </row>
    <row r="20" spans="2:6" x14ac:dyDescent="0.25">
      <c r="B20" s="7">
        <v>43983</v>
      </c>
      <c r="D20" s="8">
        <f t="shared" si="0"/>
        <v>4677.8081029013565</v>
      </c>
      <c r="E20" s="8">
        <f t="shared" si="1"/>
        <v>4042.7147383114652</v>
      </c>
      <c r="F20" s="8">
        <f t="shared" si="2"/>
        <v>5312.9014674912478</v>
      </c>
    </row>
    <row r="25" spans="2:6" x14ac:dyDescent="0.25">
      <c r="F25" s="8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C9205-EDC0-439D-B200-D343D5E68997}">
  <dimension ref="B2:I37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8" max="8" width="13.85546875" bestFit="1" customWidth="1"/>
    <col min="9" max="9" width="10.28515625" bestFit="1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_xlfn.FORECAST.ETS.STAT($C$3:$C$26,$B$3:$B$26,1,1,1)</f>
        <v>0.75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_xlfn.FORECAST.ETS.STAT($C$3:$C$26,$B$3:$B$26,2,1,1)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_xlfn.FORECAST.ETS.STAT($C$3:$C$26,$B$3:$B$26,3,1,1)</f>
        <v>2.2204460492503131E-16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_xlfn.FORECAST.ETS.STAT($C$3:$C$26,$B$3:$B$26,4,1,1)</f>
        <v>1.2309420726559883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_xlfn.FORECAST.ETS.STAT($C$3:$C$26,$B$3:$B$26,5,1,1)</f>
        <v>9.0185635684393264E-2</v>
      </c>
    </row>
    <row r="8" spans="2:9" x14ac:dyDescent="0.25">
      <c r="B8" s="7">
        <v>43617</v>
      </c>
      <c r="C8" s="8">
        <v>3900</v>
      </c>
      <c r="H8" t="s">
        <v>12</v>
      </c>
      <c r="I8" s="9">
        <f>_xlfn.FORECAST.ETS.STAT($C$3:$C$26,$B$3:$B$26,6,1,1)</f>
        <v>351.69773504456811</v>
      </c>
    </row>
    <row r="9" spans="2:9" x14ac:dyDescent="0.25">
      <c r="B9" s="7">
        <v>43647</v>
      </c>
      <c r="C9" s="8">
        <v>4100</v>
      </c>
      <c r="H9" t="s">
        <v>13</v>
      </c>
      <c r="I9" s="9">
        <f>_xlfn.FORECAST.ETS.STAT($C$3:$C$26,$B$3:$B$26,7,1,1)</f>
        <v>439.91397768337288</v>
      </c>
    </row>
    <row r="10" spans="2:9" x14ac:dyDescent="0.25">
      <c r="B10" s="7">
        <v>43678</v>
      </c>
      <c r="C10" s="8">
        <v>4150</v>
      </c>
    </row>
    <row r="11" spans="2:9" x14ac:dyDescent="0.25">
      <c r="B11" s="7">
        <v>43709</v>
      </c>
      <c r="C11" s="8">
        <v>3800</v>
      </c>
    </row>
    <row r="12" spans="2:9" x14ac:dyDescent="0.25">
      <c r="B12" s="7">
        <v>43739</v>
      </c>
      <c r="C12" s="8">
        <v>3750</v>
      </c>
    </row>
    <row r="13" spans="2:9" x14ac:dyDescent="0.25">
      <c r="B13" s="7">
        <v>43770</v>
      </c>
      <c r="C13" s="8">
        <v>3700</v>
      </c>
    </row>
    <row r="14" spans="2:9" x14ac:dyDescent="0.25">
      <c r="B14" s="7">
        <v>43800</v>
      </c>
      <c r="C14" s="8">
        <v>3800</v>
      </c>
    </row>
    <row r="15" spans="2:9" x14ac:dyDescent="0.25">
      <c r="B15" s="7">
        <v>43831</v>
      </c>
      <c r="C15" s="8">
        <v>3100</v>
      </c>
    </row>
    <row r="16" spans="2:9" x14ac:dyDescent="0.25">
      <c r="B16" s="7">
        <v>43862</v>
      </c>
      <c r="C16" s="8">
        <v>3700</v>
      </c>
    </row>
    <row r="17" spans="2:8" x14ac:dyDescent="0.25">
      <c r="B17" s="7">
        <v>43891</v>
      </c>
      <c r="C17" s="8">
        <v>3500</v>
      </c>
    </row>
    <row r="18" spans="2:8" x14ac:dyDescent="0.25">
      <c r="B18" s="7">
        <v>43922</v>
      </c>
      <c r="C18" s="8">
        <v>3400</v>
      </c>
    </row>
    <row r="19" spans="2:8" x14ac:dyDescent="0.25">
      <c r="B19" s="7">
        <v>43952</v>
      </c>
      <c r="C19" s="8">
        <v>3350</v>
      </c>
    </row>
    <row r="20" spans="2:8" x14ac:dyDescent="0.25">
      <c r="B20" s="7">
        <v>43983</v>
      </c>
      <c r="C20" s="8">
        <v>4400</v>
      </c>
    </row>
    <row r="21" spans="2:8" x14ac:dyDescent="0.25">
      <c r="B21" s="7">
        <v>44013</v>
      </c>
      <c r="C21" s="8">
        <v>4500</v>
      </c>
    </row>
    <row r="22" spans="2:8" x14ac:dyDescent="0.25">
      <c r="B22" s="7">
        <v>44044</v>
      </c>
      <c r="C22" s="8">
        <v>4000</v>
      </c>
    </row>
    <row r="23" spans="2:8" x14ac:dyDescent="0.25">
      <c r="B23" s="7">
        <v>44075</v>
      </c>
      <c r="C23" s="8">
        <v>4200</v>
      </c>
    </row>
    <row r="24" spans="2:8" x14ac:dyDescent="0.25">
      <c r="B24" s="7">
        <v>44105</v>
      </c>
      <c r="C24" s="8">
        <v>3800</v>
      </c>
    </row>
    <row r="25" spans="2:8" x14ac:dyDescent="0.25">
      <c r="B25" s="7">
        <v>44136</v>
      </c>
      <c r="C25" s="8">
        <v>3500</v>
      </c>
    </row>
    <row r="26" spans="2:8" x14ac:dyDescent="0.25">
      <c r="B26" s="7">
        <v>44166</v>
      </c>
      <c r="C26" s="8">
        <v>3400</v>
      </c>
      <c r="D26" s="8">
        <v>3400</v>
      </c>
      <c r="E26" s="8">
        <v>3400</v>
      </c>
      <c r="F26" s="8">
        <v>3400</v>
      </c>
    </row>
    <row r="27" spans="2:8" x14ac:dyDescent="0.25">
      <c r="B27" s="7">
        <v>44197</v>
      </c>
      <c r="D27" s="8">
        <f t="shared" ref="D27:D37" si="0">_xlfn.FORECAST.ETS(B27,$C$3:$C$26,$B$3:$B$26,1,1)</f>
        <v>3481.5152641751029</v>
      </c>
      <c r="E27" s="8">
        <f t="shared" ref="E27:E37" si="1">D27-_xlfn.FORECAST.ETS.CONFINT(B27,$C$3:$C$26,$B$3:$B$26,0.95,1,1)</f>
        <v>2743.1254325386026</v>
      </c>
      <c r="F27" s="8">
        <f t="shared" ref="F27:F37" si="2">D27+_xlfn.FORECAST.ETS.CONFINT(B27,$C$3:$C$26,$B$3:$B$26,0.95,1,1)</f>
        <v>4219.9050958116031</v>
      </c>
    </row>
    <row r="28" spans="2:8" x14ac:dyDescent="0.25">
      <c r="B28" s="7">
        <v>44228</v>
      </c>
      <c r="D28" s="8">
        <f t="shared" si="0"/>
        <v>3505.3461026589321</v>
      </c>
      <c r="E28" s="8">
        <f t="shared" si="1"/>
        <v>2581.9155902772372</v>
      </c>
      <c r="F28" s="8">
        <f t="shared" si="2"/>
        <v>4428.7766150406269</v>
      </c>
    </row>
    <row r="29" spans="2:8" x14ac:dyDescent="0.25">
      <c r="B29" s="7">
        <v>44256</v>
      </c>
      <c r="D29" s="8">
        <f t="shared" si="0"/>
        <v>3529.1769411427608</v>
      </c>
      <c r="E29" s="8">
        <f t="shared" si="1"/>
        <v>2451.6576866026453</v>
      </c>
      <c r="F29" s="8">
        <f t="shared" si="2"/>
        <v>4606.6961956828764</v>
      </c>
    </row>
    <row r="30" spans="2:8" x14ac:dyDescent="0.25">
      <c r="B30" s="7">
        <v>44287</v>
      </c>
      <c r="D30" s="8">
        <f t="shared" si="0"/>
        <v>3553.00777962659</v>
      </c>
      <c r="E30" s="8">
        <f t="shared" si="1"/>
        <v>2340.4929830056299</v>
      </c>
      <c r="F30" s="8">
        <f t="shared" si="2"/>
        <v>4765.5225762475502</v>
      </c>
      <c r="H30" t="s">
        <v>14</v>
      </c>
    </row>
    <row r="31" spans="2:8" x14ac:dyDescent="0.25">
      <c r="B31" s="7">
        <v>44317</v>
      </c>
      <c r="D31" s="8">
        <f t="shared" si="0"/>
        <v>3576.8386181104188</v>
      </c>
      <c r="E31" s="8">
        <f t="shared" si="1"/>
        <v>2242.6129378011055</v>
      </c>
      <c r="F31" s="8">
        <f t="shared" si="2"/>
        <v>4911.064298419732</v>
      </c>
      <c r="H31" s="8"/>
    </row>
    <row r="32" spans="2:8" x14ac:dyDescent="0.25">
      <c r="B32" s="7">
        <v>44348</v>
      </c>
      <c r="D32" s="8">
        <f t="shared" si="0"/>
        <v>3600.669456594248</v>
      </c>
      <c r="E32" s="8">
        <f t="shared" si="1"/>
        <v>2154.6587594484699</v>
      </c>
      <c r="F32" s="8">
        <f t="shared" si="2"/>
        <v>5046.6801537400261</v>
      </c>
    </row>
    <row r="33" spans="2:6" x14ac:dyDescent="0.25">
      <c r="B33" s="7">
        <v>44378</v>
      </c>
      <c r="D33" s="8">
        <f t="shared" si="0"/>
        <v>3624.5002950780768</v>
      </c>
      <c r="E33" s="8">
        <f t="shared" si="1"/>
        <v>2074.4810909217667</v>
      </c>
      <c r="F33" s="8">
        <f t="shared" si="2"/>
        <v>5174.5194992343868</v>
      </c>
    </row>
    <row r="34" spans="2:6" x14ac:dyDescent="0.25">
      <c r="B34" s="7">
        <v>44409</v>
      </c>
      <c r="D34" s="8">
        <f t="shared" si="0"/>
        <v>3648.331133561906</v>
      </c>
      <c r="E34" s="8">
        <f t="shared" si="1"/>
        <v>2000.6063241911284</v>
      </c>
      <c r="F34" s="8">
        <f t="shared" si="2"/>
        <v>5296.055942932684</v>
      </c>
    </row>
    <row r="35" spans="2:6" x14ac:dyDescent="0.25">
      <c r="B35" s="7">
        <v>44440</v>
      </c>
      <c r="D35" s="8">
        <f t="shared" si="0"/>
        <v>3672.1619720457347</v>
      </c>
      <c r="E35" s="8">
        <f t="shared" si="1"/>
        <v>1931.9721636665113</v>
      </c>
      <c r="F35" s="8">
        <f t="shared" si="2"/>
        <v>5412.3517804249586</v>
      </c>
    </row>
    <row r="36" spans="2:6" x14ac:dyDescent="0.25">
      <c r="B36" s="7">
        <v>44470</v>
      </c>
      <c r="D36" s="8">
        <f t="shared" si="0"/>
        <v>3695.9928105295639</v>
      </c>
      <c r="E36" s="8">
        <f t="shared" si="1"/>
        <v>1867.7829787527771</v>
      </c>
      <c r="F36" s="8">
        <f t="shared" si="2"/>
        <v>5524.2026423063508</v>
      </c>
    </row>
    <row r="37" spans="2:6" x14ac:dyDescent="0.25">
      <c r="B37" s="7">
        <v>44501</v>
      </c>
      <c r="D37" s="8">
        <f t="shared" si="0"/>
        <v>3719.8236490133927</v>
      </c>
      <c r="E37" s="8">
        <f t="shared" si="1"/>
        <v>1807.4246327748317</v>
      </c>
      <c r="F37" s="8">
        <f t="shared" si="2"/>
        <v>5632.2226652519539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A775-71C5-4C0F-8CFD-12D8E74FC67D}">
  <dimension ref="B2:I37"/>
  <sheetViews>
    <sheetView workbookViewId="0"/>
  </sheetViews>
  <sheetFormatPr defaultRowHeight="15" x14ac:dyDescent="0.25"/>
  <cols>
    <col min="1" max="1" width="3.140625" customWidth="1"/>
    <col min="2" max="2" width="9.42578125" bestFit="1" customWidth="1"/>
    <col min="3" max="3" width="9" bestFit="1" customWidth="1"/>
    <col min="4" max="4" width="21.5703125" bestFit="1" customWidth="1"/>
    <col min="5" max="5" width="39.42578125" bestFit="1" customWidth="1"/>
    <col min="6" max="6" width="40.28515625" bestFit="1" customWidth="1"/>
    <col min="8" max="8" width="13.85546875" bestFit="1" customWidth="1"/>
    <col min="9" max="9" width="10.28515625" bestFit="1" customWidth="1"/>
  </cols>
  <sheetData>
    <row r="2" spans="2:9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5</v>
      </c>
      <c r="I2" t="s">
        <v>6</v>
      </c>
    </row>
    <row r="3" spans="2:9" x14ac:dyDescent="0.25">
      <c r="B3" s="7">
        <v>43466</v>
      </c>
      <c r="C3" s="8">
        <v>3200</v>
      </c>
      <c r="H3" t="s">
        <v>7</v>
      </c>
      <c r="I3" s="9">
        <f>_xlfn.FORECAST.ETS.STAT($C$3:$C$26,$B$3:$B$26,1,12,1)</f>
        <v>2E-3</v>
      </c>
    </row>
    <row r="4" spans="2:9" x14ac:dyDescent="0.25">
      <c r="B4" s="7">
        <v>43497</v>
      </c>
      <c r="C4" s="8">
        <v>2700</v>
      </c>
      <c r="H4" t="s">
        <v>8</v>
      </c>
      <c r="I4" s="9">
        <f>_xlfn.FORECAST.ETS.STAT($C$3:$C$26,$B$3:$B$26,2,12,1)</f>
        <v>1E-3</v>
      </c>
    </row>
    <row r="5" spans="2:9" x14ac:dyDescent="0.25">
      <c r="B5" s="7">
        <v>43525</v>
      </c>
      <c r="C5" s="8">
        <v>2900</v>
      </c>
      <c r="H5" t="s">
        <v>9</v>
      </c>
      <c r="I5" s="9">
        <f>_xlfn.FORECAST.ETS.STAT($C$3:$C$26,$B$3:$B$26,3,12,1)</f>
        <v>0.5</v>
      </c>
    </row>
    <row r="6" spans="2:9" x14ac:dyDescent="0.25">
      <c r="B6" s="7">
        <v>43556</v>
      </c>
      <c r="C6" s="8">
        <v>3400</v>
      </c>
      <c r="H6" t="s">
        <v>10</v>
      </c>
      <c r="I6" s="9">
        <f>_xlfn.FORECAST.ETS.STAT($C$3:$C$26,$B$3:$B$26,4,12,1)</f>
        <v>0.89007443333431746</v>
      </c>
    </row>
    <row r="7" spans="2:9" x14ac:dyDescent="0.25">
      <c r="B7" s="7">
        <v>43586</v>
      </c>
      <c r="C7" s="8">
        <v>3700</v>
      </c>
      <c r="H7" t="s">
        <v>11</v>
      </c>
      <c r="I7" s="9">
        <f>_xlfn.FORECAST.ETS.STAT($C$3:$C$26,$B$3:$B$26,5,12,1)</f>
        <v>6.668810318039653E-2</v>
      </c>
    </row>
    <row r="8" spans="2:9" x14ac:dyDescent="0.25">
      <c r="B8" s="7">
        <v>43617</v>
      </c>
      <c r="C8" s="8">
        <v>3900</v>
      </c>
      <c r="H8" t="s">
        <v>12</v>
      </c>
      <c r="I8" s="9">
        <f>_xlfn.FORECAST.ETS.STAT($C$3:$C$26,$B$3:$B$26,6,12,1)</f>
        <v>254.30698095266214</v>
      </c>
    </row>
    <row r="9" spans="2:9" x14ac:dyDescent="0.25">
      <c r="B9" s="7">
        <v>43647</v>
      </c>
      <c r="C9" s="8">
        <v>4100</v>
      </c>
      <c r="H9" t="s">
        <v>13</v>
      </c>
      <c r="I9" s="9">
        <f>_xlfn.FORECAST.ETS.STAT($C$3:$C$26,$B$3:$B$26,7,12,1)</f>
        <v>295.2188887506673</v>
      </c>
    </row>
    <row r="10" spans="2:9" x14ac:dyDescent="0.25">
      <c r="B10" s="7">
        <v>43678</v>
      </c>
      <c r="C10" s="8">
        <v>4150</v>
      </c>
    </row>
    <row r="11" spans="2:9" x14ac:dyDescent="0.25">
      <c r="B11" s="7">
        <v>43709</v>
      </c>
      <c r="C11" s="8">
        <v>3800</v>
      </c>
    </row>
    <row r="12" spans="2:9" x14ac:dyDescent="0.25">
      <c r="B12" s="7">
        <v>43739</v>
      </c>
      <c r="C12" s="8">
        <v>3750</v>
      </c>
    </row>
    <row r="13" spans="2:9" x14ac:dyDescent="0.25">
      <c r="B13" s="7">
        <v>43770</v>
      </c>
      <c r="C13" s="8">
        <v>3700</v>
      </c>
    </row>
    <row r="14" spans="2:9" x14ac:dyDescent="0.25">
      <c r="B14" s="7">
        <v>43800</v>
      </c>
      <c r="C14" s="8">
        <v>3800</v>
      </c>
    </row>
    <row r="15" spans="2:9" x14ac:dyDescent="0.25">
      <c r="B15" s="7">
        <v>43831</v>
      </c>
      <c r="C15" s="8">
        <v>3100</v>
      </c>
    </row>
    <row r="16" spans="2:9" x14ac:dyDescent="0.25">
      <c r="B16" s="7">
        <v>43862</v>
      </c>
      <c r="C16" s="8">
        <v>3700</v>
      </c>
    </row>
    <row r="17" spans="2:8" x14ac:dyDescent="0.25">
      <c r="B17" s="7">
        <v>43891</v>
      </c>
      <c r="C17" s="8">
        <v>3500</v>
      </c>
    </row>
    <row r="18" spans="2:8" x14ac:dyDescent="0.25">
      <c r="B18" s="7">
        <v>43922</v>
      </c>
      <c r="C18" s="8">
        <v>3400</v>
      </c>
    </row>
    <row r="19" spans="2:8" x14ac:dyDescent="0.25">
      <c r="B19" s="7">
        <v>43952</v>
      </c>
      <c r="C19" s="8">
        <v>3350</v>
      </c>
    </row>
    <row r="20" spans="2:8" x14ac:dyDescent="0.25">
      <c r="B20" s="7">
        <v>43983</v>
      </c>
      <c r="C20" s="8">
        <v>4400</v>
      </c>
    </row>
    <row r="21" spans="2:8" x14ac:dyDescent="0.25">
      <c r="B21" s="7">
        <v>44013</v>
      </c>
      <c r="C21" s="8">
        <v>4500</v>
      </c>
    </row>
    <row r="22" spans="2:8" x14ac:dyDescent="0.25">
      <c r="B22" s="7">
        <v>44044</v>
      </c>
      <c r="C22" s="8">
        <v>4000</v>
      </c>
    </row>
    <row r="23" spans="2:8" x14ac:dyDescent="0.25">
      <c r="B23" s="7">
        <v>44075</v>
      </c>
      <c r="C23" s="8">
        <v>4200</v>
      </c>
    </row>
    <row r="24" spans="2:8" x14ac:dyDescent="0.25">
      <c r="B24" s="7">
        <v>44105</v>
      </c>
      <c r="C24" s="8">
        <v>3800</v>
      </c>
    </row>
    <row r="25" spans="2:8" x14ac:dyDescent="0.25">
      <c r="B25" s="7">
        <v>44136</v>
      </c>
      <c r="C25" s="8">
        <v>3500</v>
      </c>
    </row>
    <row r="26" spans="2:8" x14ac:dyDescent="0.25">
      <c r="B26" s="7">
        <v>44166</v>
      </c>
      <c r="C26" s="8">
        <v>3400</v>
      </c>
      <c r="D26" s="8">
        <v>3400</v>
      </c>
      <c r="E26" s="8">
        <v>3400</v>
      </c>
      <c r="F26" s="8">
        <v>3400</v>
      </c>
    </row>
    <row r="27" spans="2:8" x14ac:dyDescent="0.25">
      <c r="B27" s="7">
        <v>44197</v>
      </c>
      <c r="D27" s="8">
        <f t="shared" ref="D27:D37" si="0">_xlfn.FORECAST.ETS(B27,$C$3:$C$26,$B$3:$B$26,12,1)</f>
        <v>3304.354999116923</v>
      </c>
      <c r="E27" s="8">
        <f t="shared" ref="E27:E37" si="1">D27-_xlfn.FORECAST.ETS.CONFINT(B27,$C$3:$C$26,$B$3:$B$26,0.95,12,1)</f>
        <v>2581.0531099928603</v>
      </c>
      <c r="F27" s="8">
        <f t="shared" ref="F27:F37" si="2">D27+_xlfn.FORECAST.ETS.CONFINT(B27,$C$3:$C$26,$B$3:$B$26,0.95,12,1)</f>
        <v>4027.6568882409856</v>
      </c>
    </row>
    <row r="28" spans="2:8" x14ac:dyDescent="0.25">
      <c r="B28" s="7">
        <v>44228</v>
      </c>
      <c r="D28" s="8">
        <f t="shared" si="0"/>
        <v>3626.7818083901843</v>
      </c>
      <c r="E28" s="8">
        <f t="shared" si="1"/>
        <v>2903.476664414944</v>
      </c>
      <c r="F28" s="8">
        <f t="shared" si="2"/>
        <v>4350.0869523654246</v>
      </c>
    </row>
    <row r="29" spans="2:8" x14ac:dyDescent="0.25">
      <c r="B29" s="7">
        <v>44256</v>
      </c>
      <c r="D29" s="8">
        <f t="shared" si="0"/>
        <v>3524.3077891639659</v>
      </c>
      <c r="E29" s="8">
        <f t="shared" si="1"/>
        <v>2800.9968588227966</v>
      </c>
      <c r="F29" s="8">
        <f t="shared" si="2"/>
        <v>4247.6187195051352</v>
      </c>
    </row>
    <row r="30" spans="2:8" x14ac:dyDescent="0.25">
      <c r="B30" s="7">
        <v>44287</v>
      </c>
      <c r="D30" s="8">
        <f t="shared" si="0"/>
        <v>3571.9330303070828</v>
      </c>
      <c r="E30" s="8">
        <f t="shared" si="1"/>
        <v>2848.6130588618184</v>
      </c>
      <c r="F30" s="8">
        <f t="shared" si="2"/>
        <v>4295.2530017523477</v>
      </c>
    </row>
    <row r="31" spans="2:8" x14ac:dyDescent="0.25">
      <c r="B31" s="7">
        <v>44317</v>
      </c>
      <c r="D31" s="8">
        <f t="shared" si="0"/>
        <v>3607.1557885004058</v>
      </c>
      <c r="E31" s="8">
        <f t="shared" si="1"/>
        <v>2883.8227980637748</v>
      </c>
      <c r="F31" s="8">
        <f t="shared" si="2"/>
        <v>4330.4887789370368</v>
      </c>
      <c r="H31" t="s">
        <v>15</v>
      </c>
    </row>
    <row r="32" spans="2:8" x14ac:dyDescent="0.25">
      <c r="B32" s="7">
        <v>44348</v>
      </c>
      <c r="D32" s="8">
        <f t="shared" si="0"/>
        <v>4398.2026129805763</v>
      </c>
      <c r="E32" s="8">
        <f t="shared" si="1"/>
        <v>3674.8519026266586</v>
      </c>
      <c r="F32" s="8">
        <f t="shared" si="2"/>
        <v>5121.5533233344941</v>
      </c>
    </row>
    <row r="33" spans="2:6" x14ac:dyDescent="0.25">
      <c r="B33" s="7">
        <v>44378</v>
      </c>
      <c r="D33" s="8">
        <f t="shared" si="0"/>
        <v>4532.0662903386428</v>
      </c>
      <c r="E33" s="8">
        <f t="shared" si="1"/>
        <v>3808.6924362566911</v>
      </c>
      <c r="F33" s="8">
        <f t="shared" si="2"/>
        <v>5255.4401444205942</v>
      </c>
    </row>
    <row r="34" spans="2:6" x14ac:dyDescent="0.25">
      <c r="B34" s="7">
        <v>44409</v>
      </c>
      <c r="D34" s="8">
        <f t="shared" si="0"/>
        <v>4240.4795728658082</v>
      </c>
      <c r="E34" s="8">
        <f t="shared" si="1"/>
        <v>3517.0764285646346</v>
      </c>
      <c r="F34" s="8">
        <f t="shared" si="2"/>
        <v>4963.8827171669818</v>
      </c>
    </row>
    <row r="35" spans="2:6" x14ac:dyDescent="0.25">
      <c r="B35" s="7">
        <v>44440</v>
      </c>
      <c r="D35" s="8">
        <f t="shared" si="0"/>
        <v>4234.7726527465757</v>
      </c>
      <c r="E35" s="8">
        <f t="shared" si="1"/>
        <v>3511.3333493166988</v>
      </c>
      <c r="F35" s="8">
        <f t="shared" si="2"/>
        <v>4958.2119561764521</v>
      </c>
    </row>
    <row r="36" spans="2:6" x14ac:dyDescent="0.25">
      <c r="B36" s="7">
        <v>44470</v>
      </c>
      <c r="D36" s="8">
        <f t="shared" si="0"/>
        <v>3963.2094508265372</v>
      </c>
      <c r="E36" s="8">
        <f t="shared" si="1"/>
        <v>3239.7263972672536</v>
      </c>
      <c r="F36" s="8">
        <f t="shared" si="2"/>
        <v>4686.6925043858209</v>
      </c>
    </row>
    <row r="37" spans="2:6" x14ac:dyDescent="0.25">
      <c r="B37" s="7">
        <v>44501</v>
      </c>
      <c r="D37" s="8">
        <f t="shared" si="0"/>
        <v>3752.6147588024328</v>
      </c>
      <c r="E37" s="8">
        <f t="shared" si="1"/>
        <v>3029.0796424209607</v>
      </c>
      <c r="F37" s="8">
        <f t="shared" si="2"/>
        <v>4476.1498751839044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Voorblad</vt:lpstr>
      <vt:lpstr>Lin</vt:lpstr>
      <vt:lpstr>Voorspelling</vt:lpstr>
      <vt:lpstr>Ontbrekend</vt:lpstr>
      <vt:lpstr>Basis</vt:lpstr>
      <vt:lpstr>GegHalfJaar</vt:lpstr>
      <vt:lpstr>GegJaar</vt:lpstr>
      <vt:lpstr>Geg2Jaar</vt:lpstr>
      <vt:lpstr>Geg2Jaarb</vt:lpstr>
      <vt:lpstr>Geg2,5Jaar</vt:lpstr>
      <vt:lpstr>Geg2,5Jaarb</vt:lpstr>
      <vt:lpstr>Geg2,5Jaarc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Verbruggen</dc:creator>
  <cp:lastModifiedBy>G Verbruggen</cp:lastModifiedBy>
  <dcterms:created xsi:type="dcterms:W3CDTF">2021-11-23T16:52:00Z</dcterms:created>
  <dcterms:modified xsi:type="dcterms:W3CDTF">2021-11-25T20:33:27Z</dcterms:modified>
</cp:coreProperties>
</file>