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js\G-Info\Website bestanden\"/>
    </mc:Choice>
  </mc:AlternateContent>
  <xr:revisionPtr revIDLastSave="0" documentId="8_{EF494520-6CD2-4683-9395-BA66A46AA302}" xr6:coauthVersionLast="36" xr6:coauthVersionMax="36" xr10:uidLastSave="{00000000-0000-0000-0000-000000000000}"/>
  <bookViews>
    <workbookView xWindow="0" yWindow="0" windowWidth="28800" windowHeight="11805" xr2:uid="{F0ABF30D-CD38-4E77-A096-B741D44F5CF5}"/>
  </bookViews>
  <sheets>
    <sheet name="Voorblad" sheetId="5" r:id="rId1"/>
    <sheet name="Data" sheetId="1" r:id="rId2"/>
    <sheet name="Subtotaal" sheetId="2" r:id="rId3"/>
    <sheet name="Aggregaat" sheetId="3" r:id="rId4"/>
    <sheet name="Aggr2" sheetId="4" r:id="rId5"/>
  </sheets>
  <calcPr calcId="191029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D19" i="1"/>
  <c r="D33" i="1"/>
  <c r="C8" i="4" l="1" a="1"/>
  <c r="C8" i="4" s="1"/>
  <c r="C5" i="4"/>
  <c r="C10" i="4"/>
  <c r="C9" i="4"/>
  <c r="C4" i="4" l="1" a="1"/>
  <c r="C4" i="4" s="1"/>
  <c r="E6" i="3"/>
  <c r="E4" i="3"/>
  <c r="F4" i="3" s="1"/>
  <c r="E12" i="3"/>
  <c r="F7" i="3" l="1"/>
  <c r="G7" i="3"/>
  <c r="H7" i="3"/>
  <c r="H6" i="3"/>
  <c r="G6" i="3"/>
  <c r="F6" i="3"/>
  <c r="H4" i="3"/>
  <c r="G4" i="3"/>
  <c r="F4" i="2"/>
  <c r="I4" i="2" s="1"/>
  <c r="F5" i="2" l="1"/>
  <c r="I5" i="2" s="1"/>
  <c r="G4" i="2"/>
  <c r="H4" i="2"/>
  <c r="H5" i="2" l="1"/>
  <c r="G5" i="2"/>
</calcChain>
</file>

<file path=xl/sharedStrings.xml><?xml version="1.0" encoding="utf-8"?>
<sst xmlns="http://schemas.openxmlformats.org/spreadsheetml/2006/main" count="154" uniqueCount="70">
  <si>
    <t>Datum</t>
  </si>
  <si>
    <t>Bedrag</t>
  </si>
  <si>
    <t>Regio</t>
  </si>
  <si>
    <t>Zuid</t>
  </si>
  <si>
    <t>Oost</t>
  </si>
  <si>
    <t>West</t>
  </si>
  <si>
    <t>Noord</t>
  </si>
  <si>
    <t>Eindtotaal</t>
  </si>
  <si>
    <t>Maanden</t>
  </si>
  <si>
    <t>jan</t>
  </si>
  <si>
    <t>feb</t>
  </si>
  <si>
    <t>Aantal van Bedrag</t>
  </si>
  <si>
    <t>Som van Bedrag</t>
  </si>
  <si>
    <t>functie_getal </t>
  </si>
  <si>
    <t>Functie</t>
  </si>
  <si>
    <t>(inclusief verborgen waarden)</t>
  </si>
  <si>
    <t>(exclusief verborgen waarden)</t>
  </si>
  <si>
    <t>GEMIDDELDE</t>
  </si>
  <si>
    <t>AANTAL</t>
  </si>
  <si>
    <t>AANTALARG</t>
  </si>
  <si>
    <t>MAX</t>
  </si>
  <si>
    <t>MIN</t>
  </si>
  <si>
    <t>PRODUCT</t>
  </si>
  <si>
    <t>STDEV</t>
  </si>
  <si>
    <t>STDEVP</t>
  </si>
  <si>
    <t>SOM</t>
  </si>
  <si>
    <t>VAR</t>
  </si>
  <si>
    <t>VARP</t>
  </si>
  <si>
    <t>Subtotaal Datum</t>
  </si>
  <si>
    <t>Subtotaal Regio</t>
  </si>
  <si>
    <t>Subtotaal Bedrag</t>
  </si>
  <si>
    <t>STDEV.S</t>
  </si>
  <si>
    <t>STDEV.P</t>
  </si>
  <si>
    <t>VAR.S</t>
  </si>
  <si>
    <t>VAR.P</t>
  </si>
  <si>
    <t>MEDIAAN</t>
  </si>
  <si>
    <t>MODUS.ENKELV</t>
  </si>
  <si>
    <t>GROOTSTE</t>
  </si>
  <si>
    <t>KLEINSTE</t>
  </si>
  <si>
    <t>PERCENTIEL.INC</t>
  </si>
  <si>
    <t>KWARTIEL.INC</t>
  </si>
  <si>
    <t>PERCENTIEL.EXC</t>
  </si>
  <si>
    <t>KWARTIEL.EXC</t>
  </si>
  <si>
    <t>Aggegaat Datum</t>
  </si>
  <si>
    <t>Aggregaat Regio</t>
  </si>
  <si>
    <t>Aggregaat Bedrag</t>
  </si>
  <si>
    <t>Optie</t>
  </si>
  <si>
    <t>Gedrag</t>
  </si>
  <si>
    <t>Geneste functies SUBTOTAAL en AGGREGAAT negeren</t>
  </si>
  <si>
    <t>Verborgen rijen en geneste functies SUBTOTAAL en AGGREGAAT negeren</t>
  </si>
  <si>
    <t>Verborgen foutwaarden en geneste functies SUBTOTAAL en AGGREGAAT negeren</t>
  </si>
  <si>
    <t>Verborgen rijen, foutwaarden en geneste functies SUBTOTAAL en AGGREGAAT negeren</t>
  </si>
  <si>
    <t>Niets negeren</t>
  </si>
  <si>
    <t>Verborgen rijen negeren</t>
  </si>
  <si>
    <t>Foutwaarden negeren</t>
  </si>
  <si>
    <t>Verborgen rijen en foutwaarden negeren</t>
  </si>
  <si>
    <t>Functie_getal </t>
  </si>
  <si>
    <t>of niets</t>
  </si>
  <si>
    <t>Kolom</t>
  </si>
  <si>
    <t>AGGREGAAT</t>
  </si>
  <si>
    <t>Max</t>
  </si>
  <si>
    <t>Min</t>
  </si>
  <si>
    <t>Max van Bedrag</t>
  </si>
  <si>
    <t>Min van Bedrag</t>
  </si>
  <si>
    <t>Min.als</t>
  </si>
  <si>
    <t>Max.als</t>
  </si>
  <si>
    <t>Totaal</t>
  </si>
  <si>
    <t>www.ginfo.nl</t>
  </si>
  <si>
    <t>Voorbeeld materiaal -  Aggregaat</t>
  </si>
  <si>
    <t>© 2023,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</si>
</sst>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1" applyBorder="1"/>
    <xf numFmtId="0" fontId="2" fillId="3" borderId="2" xfId="2" applyBorder="1"/>
    <xf numFmtId="0" fontId="2" fillId="3" borderId="17" xfId="2" applyBorder="1"/>
    <xf numFmtId="0" fontId="3" fillId="3" borderId="16" xfId="3" applyBorder="1"/>
    <xf numFmtId="0" fontId="3" fillId="3" borderId="18" xfId="3" applyBorder="1"/>
    <xf numFmtId="0" fontId="2" fillId="3" borderId="19" xfId="2" applyBorder="1"/>
    <xf numFmtId="0" fontId="2" fillId="3" borderId="20" xfId="2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7" xfId="0" applyBorder="1"/>
    <xf numFmtId="0" fontId="0" fillId="0" borderId="15" xfId="0" applyBorder="1"/>
    <xf numFmtId="0" fontId="0" fillId="0" borderId="12" xfId="0" applyBorder="1"/>
    <xf numFmtId="0" fontId="0" fillId="0" borderId="14" xfId="0" applyBorder="1"/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3" borderId="16" xfId="3" applyBorder="1" applyAlignment="1">
      <alignment horizontal="right"/>
    </xf>
    <xf numFmtId="0" fontId="0" fillId="0" borderId="0" xfId="0" applyBorder="1"/>
    <xf numFmtId="0" fontId="1" fillId="2" borderId="18" xfId="1" applyBorder="1"/>
    <xf numFmtId="0" fontId="4" fillId="0" borderId="21" xfId="0" applyFont="1" applyBorder="1"/>
    <xf numFmtId="0" fontId="1" fillId="2" borderId="24" xfId="1" applyBorder="1"/>
    <xf numFmtId="0" fontId="2" fillId="3" borderId="25" xfId="2" applyBorder="1" applyAlignment="1">
      <alignment horizontal="center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0" fillId="0" borderId="11" xfId="0" applyBorder="1"/>
    <xf numFmtId="0" fontId="4" fillId="0" borderId="26" xfId="0" applyFont="1" applyBorder="1"/>
    <xf numFmtId="0" fontId="0" fillId="0" borderId="27" xfId="0" applyBorder="1"/>
    <xf numFmtId="0" fontId="1" fillId="2" borderId="28" xfId="1" applyBorder="1"/>
    <xf numFmtId="0" fontId="2" fillId="3" borderId="29" xfId="2" applyBorder="1"/>
    <xf numFmtId="0" fontId="2" fillId="3" borderId="30" xfId="2" applyBorder="1"/>
    <xf numFmtId="0" fontId="6" fillId="4" borderId="0" xfId="4" applyFill="1"/>
    <xf numFmtId="0" fontId="6" fillId="4" borderId="0" xfId="4" applyFill="1" applyBorder="1"/>
    <xf numFmtId="0" fontId="6" fillId="0" borderId="0" xfId="4"/>
    <xf numFmtId="0" fontId="6" fillId="5" borderId="0" xfId="4" applyFill="1"/>
    <xf numFmtId="0" fontId="6" fillId="5" borderId="0" xfId="4" applyFill="1" applyBorder="1"/>
    <xf numFmtId="0" fontId="6" fillId="5" borderId="31" xfId="4" applyFill="1" applyBorder="1"/>
    <xf numFmtId="0" fontId="6" fillId="5" borderId="32" xfId="4" applyFill="1" applyBorder="1"/>
    <xf numFmtId="0" fontId="6" fillId="5" borderId="33" xfId="4" applyFill="1" applyBorder="1"/>
    <xf numFmtId="0" fontId="6" fillId="5" borderId="34" xfId="4" applyFill="1" applyBorder="1"/>
    <xf numFmtId="0" fontId="7" fillId="5" borderId="0" xfId="4" applyFont="1" applyFill="1" applyBorder="1"/>
    <xf numFmtId="0" fontId="6" fillId="5" borderId="35" xfId="4" applyFill="1" applyBorder="1"/>
    <xf numFmtId="0" fontId="8" fillId="5" borderId="0" xfId="4" applyFont="1" applyFill="1" applyBorder="1" applyAlignment="1">
      <alignment horizontal="right"/>
    </xf>
    <xf numFmtId="0" fontId="9" fillId="5" borderId="0" xfId="4" applyFont="1" applyFill="1" applyBorder="1" applyAlignment="1">
      <alignment horizontal="right"/>
    </xf>
    <xf numFmtId="0" fontId="10" fillId="5" borderId="0" xfId="4" applyFont="1" applyFill="1" applyBorder="1" applyAlignment="1">
      <alignment horizontal="right"/>
    </xf>
    <xf numFmtId="0" fontId="11" fillId="5" borderId="0" xfId="5" applyFill="1" applyBorder="1" applyAlignment="1" applyProtection="1">
      <alignment horizontal="right"/>
      <protection locked="0"/>
    </xf>
    <xf numFmtId="0" fontId="11" fillId="5" borderId="0" xfId="5" applyFill="1" applyAlignment="1" applyProtection="1">
      <alignment horizontal="right"/>
      <protection locked="0"/>
    </xf>
    <xf numFmtId="0" fontId="6" fillId="5" borderId="36" xfId="4" applyFill="1" applyBorder="1"/>
    <xf numFmtId="0" fontId="6" fillId="5" borderId="37" xfId="4" applyFill="1" applyBorder="1"/>
    <xf numFmtId="0" fontId="6" fillId="5" borderId="38" xfId="4" applyFill="1" applyBorder="1"/>
    <xf numFmtId="0" fontId="6" fillId="0" borderId="0" xfId="4" applyBorder="1"/>
  </cellXfs>
  <cellStyles count="6">
    <cellStyle name="Berekening" xfId="3" builtinId="22"/>
    <cellStyle name="Hyperlink 2" xfId="5" xr:uid="{EB1EA0B5-E8C7-4EC6-99C3-40EB3BA15AC3}"/>
    <cellStyle name="Invoer" xfId="1" builtinId="20"/>
    <cellStyle name="Normal 2" xfId="4" xr:uid="{107E211C-84A7-4340-9F8C-B2EF40BE7BA1}"/>
    <cellStyle name="Standaard" xfId="0" builtinId="0"/>
    <cellStyle name="Uitvoer" xfId="2" builtinId="21"/>
  </cellStyles>
  <dxfs count="2">
    <dxf>
      <font>
        <b/>
        <i/>
        <color rgb="FFFF0000"/>
      </font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4BC79D4C-9AC2-49F5-AE9C-91D48778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 Verbruggen" refreshedDate="44980.834482060185" createdVersion="6" refreshedVersion="6" minRefreshableVersion="3" recordCount="30" xr:uid="{46710F3C-AC88-4F51-AE3E-20CB262457C5}">
  <cacheSource type="worksheet">
    <worksheetSource name="tblData"/>
  </cacheSource>
  <cacheFields count="4">
    <cacheField name="Datum" numFmtId="14">
      <sharedItems containsSemiMixedTypes="0" containsNonDate="0" containsDate="1" containsString="0" minDate="2023-01-01T00:00:00" maxDate="2023-02-28T00:00:00" count="26">
        <d v="2023-01-01T00:00:00"/>
        <d v="2023-02-11T00:00:00"/>
        <d v="2023-01-13T00:00:00"/>
        <d v="2023-02-21T00:00:00"/>
        <d v="2023-02-23T00:00:00"/>
        <d v="2023-02-06T00:00:00"/>
        <d v="2023-02-25T00:00:00"/>
        <d v="2023-02-24T00:00:00"/>
        <d v="2023-02-05T00:00:00"/>
        <d v="2023-02-03T00:00:00"/>
        <d v="2023-01-07T00:00:00"/>
        <d v="2023-01-21T00:00:00"/>
        <d v="2023-01-15T00:00:00"/>
        <d v="2023-01-05T00:00:00"/>
        <d v="2023-01-02T00:00:00"/>
        <d v="2023-01-17T00:00:00"/>
        <d v="2023-01-06T00:00:00"/>
        <d v="2023-01-28T00:00:00"/>
        <d v="2023-02-27T00:00:00"/>
        <d v="2023-02-04T00:00:00"/>
        <d v="2023-02-13T00:00:00"/>
        <d v="2023-01-26T00:00:00"/>
        <d v="2023-02-14T00:00:00"/>
        <d v="2023-01-27T00:00:00"/>
        <d v="2023-02-15T00:00:00"/>
        <d v="2023-01-25T00:00:00"/>
      </sharedItems>
      <fieldGroup par="3" base="0">
        <rangePr groupBy="days" startDate="2023-01-01T00:00:00" endDate="2023-02-28T00:00:00"/>
        <groupItems count="368">
          <s v="&lt;1-1-2023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rt"/>
          <s v="2-mrt"/>
          <s v="3-mrt"/>
          <s v="4-mrt"/>
          <s v="5-mrt"/>
          <s v="6-mrt"/>
          <s v="7-mrt"/>
          <s v="8-mrt"/>
          <s v="9-mrt"/>
          <s v="10-mrt"/>
          <s v="11-mrt"/>
          <s v="12-mrt"/>
          <s v="13-mrt"/>
          <s v="14-mrt"/>
          <s v="15-mrt"/>
          <s v="16-mrt"/>
          <s v="17-mrt"/>
          <s v="18-mrt"/>
          <s v="19-mrt"/>
          <s v="20-mrt"/>
          <s v="21-mrt"/>
          <s v="22-mrt"/>
          <s v="23-mrt"/>
          <s v="24-mrt"/>
          <s v="25-mrt"/>
          <s v="26-mrt"/>
          <s v="27-mrt"/>
          <s v="28-mrt"/>
          <s v="29-mrt"/>
          <s v="30-mrt"/>
          <s v="31-mrt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ei"/>
          <s v="2-mei"/>
          <s v="3-mei"/>
          <s v="4-mei"/>
          <s v="5-mei"/>
          <s v="6-mei"/>
          <s v="7-mei"/>
          <s v="8-mei"/>
          <s v="9-mei"/>
          <s v="10-mei"/>
          <s v="11-mei"/>
          <s v="12-mei"/>
          <s v="13-mei"/>
          <s v="14-mei"/>
          <s v="15-mei"/>
          <s v="16-mei"/>
          <s v="17-mei"/>
          <s v="18-mei"/>
          <s v="19-mei"/>
          <s v="20-mei"/>
          <s v="21-mei"/>
          <s v="22-mei"/>
          <s v="23-mei"/>
          <s v="24-mei"/>
          <s v="25-mei"/>
          <s v="26-mei"/>
          <s v="27-mei"/>
          <s v="28-mei"/>
          <s v="29-mei"/>
          <s v="30-mei"/>
          <s v="31-mei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kt"/>
          <s v="2-okt"/>
          <s v="3-okt"/>
          <s v="4-okt"/>
          <s v="5-okt"/>
          <s v="6-okt"/>
          <s v="7-okt"/>
          <s v="8-okt"/>
          <s v="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8-2-2023"/>
        </groupItems>
      </fieldGroup>
    </cacheField>
    <cacheField name="Regio" numFmtId="0">
      <sharedItems count="4">
        <s v="Zuid"/>
        <s v="Oost"/>
        <s v="West"/>
        <s v="Noord"/>
      </sharedItems>
    </cacheField>
    <cacheField name="Bedrag" numFmtId="0">
      <sharedItems containsMixedTypes="1" containsNumber="1" containsInteger="1" minValue="107" maxValue="196"/>
    </cacheField>
    <cacheField name="Maanden" numFmtId="0" databaseField="0">
      <fieldGroup base="0">
        <rangePr groupBy="months" startDate="2023-01-01T00:00:00" endDate="2023-02-28T00:00:00"/>
        <groupItems count="14">
          <s v="&lt;1-1-2023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28-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n v="137"/>
  </r>
  <r>
    <x v="1"/>
    <x v="0"/>
    <n v="139"/>
  </r>
  <r>
    <x v="2"/>
    <x v="1"/>
    <n v="109"/>
  </r>
  <r>
    <x v="3"/>
    <x v="0"/>
    <n v="143"/>
  </r>
  <r>
    <x v="4"/>
    <x v="0"/>
    <n v="173"/>
  </r>
  <r>
    <x v="5"/>
    <x v="0"/>
    <n v="131"/>
  </r>
  <r>
    <x v="6"/>
    <x v="1"/>
    <n v="155"/>
  </r>
  <r>
    <x v="7"/>
    <x v="0"/>
    <n v="126"/>
  </r>
  <r>
    <x v="8"/>
    <x v="2"/>
    <n v="191"/>
  </r>
  <r>
    <x v="9"/>
    <x v="1"/>
    <n v="115"/>
  </r>
  <r>
    <x v="10"/>
    <x v="3"/>
    <n v="128"/>
  </r>
  <r>
    <x v="11"/>
    <x v="2"/>
    <n v="152"/>
  </r>
  <r>
    <x v="12"/>
    <x v="1"/>
    <n v="125"/>
  </r>
  <r>
    <x v="13"/>
    <x v="2"/>
    <n v="107"/>
  </r>
  <r>
    <x v="14"/>
    <x v="0"/>
    <n v="134"/>
  </r>
  <r>
    <x v="15"/>
    <x v="2"/>
    <n v="139"/>
  </r>
  <r>
    <x v="16"/>
    <x v="1"/>
    <e v="#DIV/0!"/>
  </r>
  <r>
    <x v="8"/>
    <x v="2"/>
    <n v="192"/>
  </r>
  <r>
    <x v="17"/>
    <x v="0"/>
    <n v="160"/>
  </r>
  <r>
    <x v="18"/>
    <x v="3"/>
    <n v="170"/>
  </r>
  <r>
    <x v="19"/>
    <x v="2"/>
    <n v="149"/>
  </r>
  <r>
    <x v="20"/>
    <x v="2"/>
    <n v="168"/>
  </r>
  <r>
    <x v="21"/>
    <x v="3"/>
    <n v="147"/>
  </r>
  <r>
    <x v="22"/>
    <x v="0"/>
    <n v="151"/>
  </r>
  <r>
    <x v="23"/>
    <x v="2"/>
    <n v="167"/>
  </r>
  <r>
    <x v="24"/>
    <x v="0"/>
    <n v="196"/>
  </r>
  <r>
    <x v="25"/>
    <x v="2"/>
    <n v="177"/>
  </r>
  <r>
    <x v="10"/>
    <x v="1"/>
    <n v="148"/>
  </r>
  <r>
    <x v="1"/>
    <x v="3"/>
    <n v="155"/>
  </r>
  <r>
    <x v="15"/>
    <x v="2"/>
    <n v="1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D98E41-9969-492C-94F7-5BF9FB8B3C73}" name="Draaitabel4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N8:T12" firstHeaderRow="1" firstDataRow="2" firstDataCol="2"/>
  <pivotFields count="4">
    <pivotField axis="axisRow" compact="0" numFmtId="14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Col" compact="0" outline="0" subtotalTop="0" showAll="0" defaultSubtotal="0">
      <items count="4">
        <item x="3"/>
        <item x="1"/>
        <item x="2"/>
        <item x="0"/>
      </items>
    </pivotField>
    <pivotField dataField="1" compact="0" outline="0" subtotalTop="0" showAll="0" defaultSubtotal="0"/>
    <pivotField axis="axisRow" compact="0" outline="0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3"/>
    <field x="0"/>
  </rowFields>
  <rowItems count="3">
    <i>
      <x v="1"/>
    </i>
    <i>
      <x v="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Min van Bedrag" fld="2" subtotal="min" baseField="3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F94947-8D56-4CCE-85CC-E64C782F2C05}" name="Draaitabel3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N2:T6" firstHeaderRow="1" firstDataRow="2" firstDataCol="2"/>
  <pivotFields count="4">
    <pivotField axis="axisRow" compact="0" numFmtId="14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Col" compact="0" outline="0" subtotalTop="0" showAll="0" defaultSubtotal="0">
      <items count="4">
        <item x="3"/>
        <item x="1"/>
        <item x="2"/>
        <item x="0"/>
      </items>
    </pivotField>
    <pivotField dataField="1" compact="0" outline="0" subtotalTop="0" showAll="0" defaultSubtotal="0"/>
    <pivotField axis="axisRow" compact="0" outline="0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3"/>
    <field x="0"/>
  </rowFields>
  <rowItems count="3">
    <i>
      <x v="1"/>
    </i>
    <i>
      <x v="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Max van Bedrag" fld="2" subtotal="max" baseField="3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F8C462-3A58-4547-93A7-7379F9D66793}" name="Draaitabel1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F2:L6" firstHeaderRow="1" firstDataRow="2" firstDataCol="2"/>
  <pivotFields count="4">
    <pivotField axis="axisRow" compact="0" numFmtId="14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Col" compact="0" outline="0" subtotalTop="0" showAll="0" defaultSubtotal="0">
      <items count="4">
        <item x="3"/>
        <item x="1"/>
        <item x="2"/>
        <item x="0"/>
      </items>
    </pivotField>
    <pivotField dataField="1" compact="0" outline="0" subtotalTop="0" showAll="0" defaultSubtotal="0"/>
    <pivotField axis="axisRow" compact="0" outline="0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3"/>
    <field x="0"/>
  </rowFields>
  <rowItems count="3">
    <i>
      <x v="1"/>
    </i>
    <i>
      <x v="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Aantal van Bedrag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DE015C-54B7-409F-BE0C-C02808ADF27C}" name="Draaitabel2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F8:L12" firstHeaderRow="1" firstDataRow="2" firstDataCol="2"/>
  <pivotFields count="4">
    <pivotField axis="axisRow" compact="0" numFmtId="14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Col" compact="0" outline="0" subtotalTop="0" showAll="0" defaultSubtotal="0">
      <items count="4">
        <item x="3"/>
        <item x="1"/>
        <item x="2"/>
        <item x="0"/>
      </items>
    </pivotField>
    <pivotField dataField="1" compact="0" outline="0" subtotalTop="0" showAll="0" defaultSubtotal="0"/>
    <pivotField axis="axisRow" compact="0" outline="0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3"/>
    <field x="0"/>
  </rowFields>
  <rowItems count="3">
    <i>
      <x v="1"/>
    </i>
    <i>
      <x v="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om van Bedrag" fld="2" baseField="3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CE716A-496D-40D7-A37A-26B6F7B93E3F}" name="tblData" displayName="tblData" ref="B2:D33" totalsRowCount="1">
  <autoFilter ref="B2:D32" xr:uid="{60C09F50-B125-48E5-92BF-357D6256753E}"/>
  <tableColumns count="3">
    <tableColumn id="1" xr3:uid="{6AAF03F1-58D1-490D-9BB4-3017F59D2378}" name="Datum" totalsRowLabel="Totaal" dataDxfId="1"/>
    <tableColumn id="2" xr3:uid="{45415C0C-9753-4C29-88D9-C7514D32DEFF}" name="Regio"/>
    <tableColumn id="3" xr3:uid="{7DB6BD83-2896-49A0-ABE9-7E52C664050D}" name="Bedrag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F6D76-3B65-4A34-8496-B26488AD1A34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55" customWidth="1"/>
    <col min="2" max="3" width="8.7109375" style="55" customWidth="1"/>
    <col min="4" max="4" width="2.7109375" style="55" customWidth="1"/>
    <col min="5" max="13" width="8.7109375" style="55" customWidth="1"/>
    <col min="14" max="14" width="5.7109375" style="72" customWidth="1"/>
    <col min="15" max="15" width="10.28515625" style="55" customWidth="1"/>
    <col min="16" max="16" width="2.7109375" style="55" customWidth="1"/>
    <col min="17" max="26" width="9.140625" style="55" customWidth="1"/>
    <col min="27" max="16384" width="9.140625" style="55" hidden="1"/>
  </cols>
  <sheetData>
    <row r="1" spans="1:44" ht="7.15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44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ht="13.5" thickBot="1" x14ac:dyDescent="0.25">
      <c r="A4" s="53"/>
      <c r="B4" s="53"/>
      <c r="C4" s="53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6"/>
      <c r="P4" s="56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3.5" thickTop="1" x14ac:dyDescent="0.2">
      <c r="A5" s="53"/>
      <c r="B5" s="53"/>
      <c r="C5" s="53"/>
      <c r="D5" s="56"/>
      <c r="E5" s="58"/>
      <c r="F5" s="59"/>
      <c r="G5" s="59"/>
      <c r="H5" s="59"/>
      <c r="I5" s="59"/>
      <c r="J5" s="59"/>
      <c r="K5" s="59"/>
      <c r="L5" s="59"/>
      <c r="M5" s="59"/>
      <c r="N5" s="59"/>
      <c r="O5" s="60"/>
      <c r="P5" s="56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</row>
    <row r="6" spans="1:44" ht="20.25" x14ac:dyDescent="0.3">
      <c r="A6" s="53"/>
      <c r="B6" s="53"/>
      <c r="C6" s="53"/>
      <c r="D6" s="56"/>
      <c r="E6" s="61"/>
      <c r="F6" s="62"/>
      <c r="G6" s="57"/>
      <c r="H6" s="57"/>
      <c r="I6" s="57"/>
      <c r="J6" s="57"/>
      <c r="K6" s="57"/>
      <c r="L6" s="57"/>
      <c r="M6" s="57"/>
      <c r="N6" s="57"/>
      <c r="O6" s="63"/>
      <c r="P6" s="56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</row>
    <row r="7" spans="1:44" x14ac:dyDescent="0.2">
      <c r="A7" s="53"/>
      <c r="B7" s="53"/>
      <c r="C7" s="53"/>
      <c r="D7" s="56"/>
      <c r="E7" s="61"/>
      <c r="F7" s="57"/>
      <c r="G7" s="57"/>
      <c r="H7" s="57"/>
      <c r="I7" s="57"/>
      <c r="J7" s="57"/>
      <c r="K7" s="57"/>
      <c r="L7" s="57"/>
      <c r="M7" s="57"/>
      <c r="N7" s="57"/>
      <c r="O7" s="63"/>
      <c r="P7" s="56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1:44" x14ac:dyDescent="0.2">
      <c r="A8" s="53"/>
      <c r="B8" s="53"/>
      <c r="C8" s="53"/>
      <c r="D8" s="56"/>
      <c r="E8" s="61"/>
      <c r="F8" s="57"/>
      <c r="G8" s="57"/>
      <c r="H8" s="57"/>
      <c r="I8" s="57"/>
      <c r="J8" s="57"/>
      <c r="K8" s="57"/>
      <c r="L8" s="57"/>
      <c r="M8" s="57"/>
      <c r="N8" s="57"/>
      <c r="O8" s="63"/>
      <c r="P8" s="56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4" x14ac:dyDescent="0.2">
      <c r="A9" s="53"/>
      <c r="B9" s="53"/>
      <c r="C9" s="53"/>
      <c r="D9" s="56"/>
      <c r="E9" s="61"/>
      <c r="F9" s="57"/>
      <c r="G9" s="57"/>
      <c r="H9" s="57"/>
      <c r="I9" s="57"/>
      <c r="J9" s="57"/>
      <c r="K9" s="57"/>
      <c r="L9" s="57"/>
      <c r="M9" s="57"/>
      <c r="N9" s="57"/>
      <c r="O9" s="63"/>
      <c r="P9" s="56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</row>
    <row r="10" spans="1:44" x14ac:dyDescent="0.2">
      <c r="A10" s="53"/>
      <c r="B10" s="53"/>
      <c r="C10" s="53"/>
      <c r="D10" s="56"/>
      <c r="E10" s="61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56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</row>
    <row r="11" spans="1:44" x14ac:dyDescent="0.2">
      <c r="A11" s="53"/>
      <c r="B11" s="53"/>
      <c r="C11" s="53"/>
      <c r="D11" s="56"/>
      <c r="E11" s="61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56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</row>
    <row r="12" spans="1:44" x14ac:dyDescent="0.2">
      <c r="A12" s="53"/>
      <c r="B12" s="53"/>
      <c r="C12" s="53"/>
      <c r="D12" s="56"/>
      <c r="E12" s="61"/>
      <c r="F12" s="57"/>
      <c r="G12" s="57"/>
      <c r="H12" s="57"/>
      <c r="I12" s="57"/>
      <c r="J12" s="57"/>
      <c r="K12" s="57"/>
      <c r="L12" s="57"/>
      <c r="M12" s="57"/>
      <c r="N12" s="57"/>
      <c r="O12" s="63"/>
      <c r="P12" s="56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</row>
    <row r="13" spans="1:44" x14ac:dyDescent="0.2">
      <c r="A13" s="53"/>
      <c r="B13" s="53"/>
      <c r="C13" s="53"/>
      <c r="D13" s="56"/>
      <c r="E13" s="61"/>
      <c r="F13" s="57"/>
      <c r="G13" s="57"/>
      <c r="H13" s="57"/>
      <c r="I13" s="57"/>
      <c r="J13" s="57"/>
      <c r="K13" s="57"/>
      <c r="L13" s="57"/>
      <c r="M13" s="57"/>
      <c r="N13" s="57"/>
      <c r="O13" s="63"/>
      <c r="P13" s="56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</row>
    <row r="14" spans="1:44" x14ac:dyDescent="0.2">
      <c r="A14" s="53"/>
      <c r="B14" s="53"/>
      <c r="C14" s="53"/>
      <c r="D14" s="56"/>
      <c r="E14" s="61"/>
      <c r="F14" s="57"/>
      <c r="G14" s="57"/>
      <c r="H14" s="57"/>
      <c r="I14" s="57"/>
      <c r="J14" s="57"/>
      <c r="K14" s="57"/>
      <c r="L14" s="57"/>
      <c r="M14" s="57"/>
      <c r="N14" s="57"/>
      <c r="O14" s="63"/>
      <c r="P14" s="56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</row>
    <row r="15" spans="1:44" x14ac:dyDescent="0.2">
      <c r="A15" s="53"/>
      <c r="B15" s="53"/>
      <c r="C15" s="53"/>
      <c r="D15" s="56"/>
      <c r="E15" s="61"/>
      <c r="F15" s="57"/>
      <c r="G15" s="57"/>
      <c r="H15" s="57"/>
      <c r="I15" s="57"/>
      <c r="J15" s="57"/>
      <c r="K15" s="57"/>
      <c r="L15" s="57"/>
      <c r="M15" s="57"/>
      <c r="N15" s="57"/>
      <c r="O15" s="63"/>
      <c r="P15" s="56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</row>
    <row r="16" spans="1:44" x14ac:dyDescent="0.2">
      <c r="A16" s="53"/>
      <c r="B16" s="53"/>
      <c r="C16" s="53"/>
      <c r="D16" s="56"/>
      <c r="E16" s="61"/>
      <c r="F16" s="57"/>
      <c r="G16" s="57"/>
      <c r="H16" s="57"/>
      <c r="I16" s="57"/>
      <c r="J16" s="57"/>
      <c r="K16" s="57"/>
      <c r="L16" s="57"/>
      <c r="M16" s="57"/>
      <c r="N16" s="57"/>
      <c r="O16" s="63"/>
      <c r="P16" s="56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x14ac:dyDescent="0.2">
      <c r="A17" s="53"/>
      <c r="B17" s="53"/>
      <c r="C17" s="53"/>
      <c r="D17" s="56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63"/>
      <c r="P17" s="56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</row>
    <row r="18" spans="1:44" ht="37.5" x14ac:dyDescent="0.5">
      <c r="A18" s="53"/>
      <c r="B18" s="53"/>
      <c r="C18" s="53"/>
      <c r="D18" s="56"/>
      <c r="E18" s="61"/>
      <c r="F18" s="57"/>
      <c r="G18" s="57"/>
      <c r="H18" s="57"/>
      <c r="I18" s="57"/>
      <c r="J18" s="57"/>
      <c r="K18" s="57"/>
      <c r="L18" s="57"/>
      <c r="M18" s="57"/>
      <c r="N18" s="64"/>
      <c r="O18" s="63"/>
      <c r="P18" s="56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</row>
    <row r="19" spans="1:44" x14ac:dyDescent="0.2">
      <c r="A19" s="53"/>
      <c r="B19" s="53"/>
      <c r="C19" s="53"/>
      <c r="D19" s="56"/>
      <c r="E19" s="61"/>
      <c r="F19" s="57"/>
      <c r="G19" s="57"/>
      <c r="H19" s="57"/>
      <c r="I19" s="57"/>
      <c r="J19" s="57"/>
      <c r="K19" s="57"/>
      <c r="L19" s="57"/>
      <c r="M19" s="57"/>
      <c r="N19" s="57"/>
      <c r="O19" s="63"/>
      <c r="P19" s="56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</row>
    <row r="20" spans="1:44" x14ac:dyDescent="0.2">
      <c r="A20" s="53"/>
      <c r="B20" s="53"/>
      <c r="C20" s="53"/>
      <c r="D20" s="56"/>
      <c r="E20" s="61"/>
      <c r="F20" s="57"/>
      <c r="G20" s="57"/>
      <c r="H20" s="57"/>
      <c r="I20" s="57"/>
      <c r="J20" s="57"/>
      <c r="K20" s="57"/>
      <c r="L20" s="57"/>
      <c r="M20" s="57"/>
      <c r="N20" s="57"/>
      <c r="O20" s="63"/>
      <c r="P20" s="56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</row>
    <row r="21" spans="1:44" x14ac:dyDescent="0.2">
      <c r="A21" s="53"/>
      <c r="B21" s="53"/>
      <c r="C21" s="53"/>
      <c r="D21" s="56"/>
      <c r="E21" s="61"/>
      <c r="F21" s="57"/>
      <c r="G21" s="57"/>
      <c r="H21" s="57"/>
      <c r="I21" s="57"/>
      <c r="J21" s="57"/>
      <c r="K21" s="57"/>
      <c r="L21" s="57"/>
      <c r="M21" s="57"/>
      <c r="N21" s="57"/>
      <c r="O21" s="63"/>
      <c r="P21" s="56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</row>
    <row r="22" spans="1:44" x14ac:dyDescent="0.2">
      <c r="A22" s="53"/>
      <c r="B22" s="53"/>
      <c r="C22" s="53"/>
      <c r="D22" s="56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63"/>
      <c r="P22" s="56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</row>
    <row r="23" spans="1:44" x14ac:dyDescent="0.2">
      <c r="A23" s="53"/>
      <c r="B23" s="53"/>
      <c r="C23" s="53"/>
      <c r="D23" s="56"/>
      <c r="E23" s="61"/>
      <c r="F23" s="57"/>
      <c r="G23" s="57"/>
      <c r="H23" s="57"/>
      <c r="I23" s="57"/>
      <c r="J23" s="57"/>
      <c r="K23" s="57"/>
      <c r="L23" s="57"/>
      <c r="M23" s="57"/>
      <c r="N23" s="57"/>
      <c r="O23" s="63"/>
      <c r="P23" s="56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</row>
    <row r="24" spans="1:44" ht="23.25" x14ac:dyDescent="0.35">
      <c r="A24" s="53"/>
      <c r="B24" s="53"/>
      <c r="C24" s="53"/>
      <c r="D24" s="56"/>
      <c r="E24" s="61"/>
      <c r="F24" s="57"/>
      <c r="G24" s="57"/>
      <c r="H24" s="57"/>
      <c r="I24" s="57"/>
      <c r="J24" s="57"/>
      <c r="K24" s="57"/>
      <c r="L24" s="57"/>
      <c r="M24" s="57"/>
      <c r="N24" s="65" t="s">
        <v>68</v>
      </c>
      <c r="O24" s="63"/>
      <c r="P24" s="56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</row>
    <row r="25" spans="1:44" x14ac:dyDescent="0.2">
      <c r="A25" s="53"/>
      <c r="B25" s="53"/>
      <c r="C25" s="53"/>
      <c r="D25" s="56"/>
      <c r="E25" s="61"/>
      <c r="F25" s="57"/>
      <c r="G25" s="57"/>
      <c r="H25" s="57"/>
      <c r="I25" s="57"/>
      <c r="J25" s="57"/>
      <c r="K25" s="57"/>
      <c r="L25" s="57"/>
      <c r="M25" s="57"/>
      <c r="N25" s="57"/>
      <c r="O25" s="63"/>
      <c r="P25" s="56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</row>
    <row r="26" spans="1:44" x14ac:dyDescent="0.2">
      <c r="A26" s="53"/>
      <c r="B26" s="53"/>
      <c r="C26" s="53"/>
      <c r="D26" s="56"/>
      <c r="E26" s="61"/>
      <c r="F26" s="57"/>
      <c r="G26" s="57"/>
      <c r="H26" s="57"/>
      <c r="I26" s="57"/>
      <c r="J26" s="57"/>
      <c r="K26" s="57"/>
      <c r="L26" s="57"/>
      <c r="M26" s="57"/>
      <c r="N26" s="57"/>
      <c r="O26" s="63"/>
      <c r="P26" s="56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</row>
    <row r="27" spans="1:44" x14ac:dyDescent="0.2">
      <c r="A27" s="53"/>
      <c r="B27" s="53"/>
      <c r="C27" s="53"/>
      <c r="D27" s="56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63"/>
      <c r="P27" s="56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</row>
    <row r="28" spans="1:44" x14ac:dyDescent="0.2">
      <c r="A28" s="53"/>
      <c r="B28" s="53"/>
      <c r="C28" s="53"/>
      <c r="D28" s="56"/>
      <c r="E28" s="61"/>
      <c r="F28" s="57"/>
      <c r="G28" s="57"/>
      <c r="H28" s="57"/>
      <c r="I28" s="57"/>
      <c r="J28" s="57"/>
      <c r="K28" s="57"/>
      <c r="L28" s="57"/>
      <c r="M28" s="57"/>
      <c r="N28" s="57"/>
      <c r="O28" s="63"/>
      <c r="P28" s="56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</row>
    <row r="29" spans="1:44" x14ac:dyDescent="0.2">
      <c r="A29" s="53"/>
      <c r="B29" s="53"/>
      <c r="C29" s="53"/>
      <c r="D29" s="56"/>
      <c r="E29" s="61"/>
      <c r="F29" s="57"/>
      <c r="G29" s="57"/>
      <c r="H29" s="57"/>
      <c r="I29" s="57"/>
      <c r="J29" s="57"/>
      <c r="K29" s="57"/>
      <c r="L29" s="57"/>
      <c r="M29" s="57"/>
      <c r="N29" s="57"/>
      <c r="O29" s="63"/>
      <c r="P29" s="56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</row>
    <row r="30" spans="1:44" x14ac:dyDescent="0.2">
      <c r="A30" s="53"/>
      <c r="B30" s="53"/>
      <c r="C30" s="53"/>
      <c r="D30" s="56"/>
      <c r="E30" s="61"/>
      <c r="F30" s="57"/>
      <c r="G30" s="57"/>
      <c r="H30" s="57"/>
      <c r="I30" s="57"/>
      <c r="J30" s="57"/>
      <c r="K30" s="57"/>
      <c r="L30" s="57"/>
      <c r="M30" s="57"/>
      <c r="N30" s="57"/>
      <c r="O30" s="63"/>
      <c r="P30" s="56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</row>
    <row r="31" spans="1:44" x14ac:dyDescent="0.2">
      <c r="A31" s="53"/>
      <c r="B31" s="53"/>
      <c r="C31" s="53"/>
      <c r="D31" s="56"/>
      <c r="E31" s="61"/>
      <c r="F31" s="57"/>
      <c r="G31" s="57"/>
      <c r="H31" s="57"/>
      <c r="I31" s="57"/>
      <c r="J31" s="57"/>
      <c r="K31" s="57"/>
      <c r="L31" s="57"/>
      <c r="M31" s="57"/>
      <c r="N31" s="57"/>
      <c r="O31" s="63"/>
      <c r="P31" s="56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</row>
    <row r="32" spans="1:44" x14ac:dyDescent="0.2">
      <c r="A32" s="53"/>
      <c r="B32" s="53"/>
      <c r="C32" s="53"/>
      <c r="D32" s="56"/>
      <c r="E32" s="61"/>
      <c r="F32" s="57"/>
      <c r="G32" s="57"/>
      <c r="H32" s="57"/>
      <c r="I32" s="57"/>
      <c r="J32" s="57"/>
      <c r="K32" s="57"/>
      <c r="L32" s="57"/>
      <c r="M32" s="57"/>
      <c r="N32" s="57"/>
      <c r="O32" s="63"/>
      <c r="P32" s="56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</row>
    <row r="33" spans="1:44" x14ac:dyDescent="0.2">
      <c r="A33" s="53"/>
      <c r="B33" s="53"/>
      <c r="C33" s="53"/>
      <c r="D33" s="56"/>
      <c r="E33" s="61"/>
      <c r="F33" s="57"/>
      <c r="G33" s="57"/>
      <c r="H33" s="57"/>
      <c r="I33" s="57"/>
      <c r="J33" s="57"/>
      <c r="K33" s="57"/>
      <c r="L33" s="57"/>
      <c r="M33" s="57"/>
      <c r="N33" s="66" t="s">
        <v>69</v>
      </c>
      <c r="O33" s="63"/>
      <c r="P33" s="56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</row>
    <row r="34" spans="1:44" x14ac:dyDescent="0.2">
      <c r="A34" s="53"/>
      <c r="B34" s="53"/>
      <c r="C34" s="53"/>
      <c r="D34" s="56"/>
      <c r="E34" s="61"/>
      <c r="F34" s="57"/>
      <c r="G34" s="57"/>
      <c r="H34" s="57"/>
      <c r="I34" s="57"/>
      <c r="J34" s="57"/>
      <c r="K34" s="57"/>
      <c r="L34" s="57"/>
      <c r="M34" s="57"/>
      <c r="N34" s="67" t="s">
        <v>67</v>
      </c>
      <c r="O34" s="63"/>
      <c r="P34" s="56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</row>
    <row r="35" spans="1:44" x14ac:dyDescent="0.2">
      <c r="A35" s="53"/>
      <c r="B35" s="53"/>
      <c r="C35" s="53"/>
      <c r="D35" s="56"/>
      <c r="E35" s="61"/>
      <c r="F35" s="57"/>
      <c r="G35" s="57"/>
      <c r="H35" s="57"/>
      <c r="I35" s="57"/>
      <c r="J35" s="57"/>
      <c r="K35" s="57"/>
      <c r="L35" s="57"/>
      <c r="M35" s="57"/>
      <c r="N35" s="68"/>
      <c r="O35" s="63"/>
      <c r="P35" s="56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</row>
    <row r="36" spans="1:44" x14ac:dyDescent="0.2">
      <c r="A36" s="53"/>
      <c r="B36" s="53"/>
      <c r="C36" s="53"/>
      <c r="D36" s="56"/>
      <c r="E36" s="61"/>
      <c r="F36" s="57"/>
      <c r="G36" s="57"/>
      <c r="H36" s="57"/>
      <c r="I36" s="57"/>
      <c r="J36" s="57"/>
      <c r="K36" s="57"/>
      <c r="L36" s="57"/>
      <c r="M36" s="57"/>
      <c r="N36" s="57"/>
      <c r="O36" s="63"/>
      <c r="P36" s="56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</row>
    <row r="37" spans="1:44" ht="13.5" thickBot="1" x14ac:dyDescent="0.25">
      <c r="A37" s="53"/>
      <c r="B37" s="53"/>
      <c r="C37" s="53"/>
      <c r="D37" s="56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1"/>
      <c r="P37" s="56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</row>
    <row r="38" spans="1:44" ht="13.5" thickTop="1" x14ac:dyDescent="0.2">
      <c r="A38" s="53"/>
      <c r="B38" s="53"/>
      <c r="C38" s="53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7"/>
      <c r="O38" s="56"/>
      <c r="P38" s="56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</row>
    <row r="39" spans="1:44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</row>
    <row r="40" spans="1:44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</row>
    <row r="41" spans="1:44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</row>
    <row r="42" spans="1:44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</row>
    <row r="43" spans="1:44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</row>
    <row r="44" spans="1:44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</row>
    <row r="45" spans="1:44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</row>
    <row r="46" spans="1:44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</row>
    <row r="47" spans="1:44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</row>
    <row r="48" spans="1:44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</row>
    <row r="49" spans="1:44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</row>
    <row r="50" spans="1:44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</row>
    <row r="51" spans="1:44" hidden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</row>
    <row r="52" spans="1:44" hidden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</row>
    <row r="53" spans="1:44" hidden="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</row>
    <row r="54" spans="1:44" hidden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</row>
    <row r="55" spans="1:44" hidden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</row>
    <row r="56" spans="1:44" hidden="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</row>
    <row r="57" spans="1:44" hidden="1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4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</row>
    <row r="58" spans="1:44" hidden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4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</row>
    <row r="59" spans="1:44" hidden="1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</row>
    <row r="60" spans="1:44" hidden="1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4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</row>
    <row r="61" spans="1:44" hidden="1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4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</row>
    <row r="62" spans="1:44" hidden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4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</row>
    <row r="63" spans="1:44" hidden="1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4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</row>
    <row r="64" spans="1:44" hidden="1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</row>
    <row r="65" spans="1:44" hidden="1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</row>
    <row r="66" spans="1:44" hidden="1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</row>
    <row r="67" spans="1:44" hidden="1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</row>
    <row r="68" spans="1:44" hidden="1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</row>
    <row r="69" spans="1:44" hidden="1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</row>
    <row r="70" spans="1:44" hidden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</row>
    <row r="71" spans="1:44" hidden="1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</row>
    <row r="72" spans="1:44" hidden="1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</row>
    <row r="73" spans="1:44" hidden="1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</row>
    <row r="74" spans="1:44" hidden="1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</row>
    <row r="75" spans="1:44" hidden="1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</row>
    <row r="76" spans="1:44" hidden="1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</row>
    <row r="77" spans="1:44" hidden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</row>
    <row r="78" spans="1:44" hidden="1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</row>
    <row r="79" spans="1:44" hidden="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</row>
    <row r="80" spans="1:44" hidden="1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</row>
    <row r="81" spans="1:44" hidden="1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</row>
    <row r="82" spans="1:44" hidden="1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</row>
  </sheetData>
  <sheetProtection selectLockedCells="1" selectUnlockedCells="1"/>
  <hyperlinks>
    <hyperlink ref="N34" r:id="rId1" tooltip="Klik hier voor meer tips." xr:uid="{2B248450-DB3F-418A-89AB-FA6F8815A5A6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ECD6-6850-4EF5-8C0B-F91027204C5D}">
  <dimension ref="A2:T33"/>
  <sheetViews>
    <sheetView workbookViewId="0"/>
  </sheetViews>
  <sheetFormatPr defaultRowHeight="15" outlineLevelRow="1" x14ac:dyDescent="0.25"/>
  <cols>
    <col min="1" max="1" width="3" customWidth="1"/>
    <col min="2" max="2" width="9.42578125" bestFit="1" customWidth="1"/>
    <col min="4" max="4" width="9.28515625" customWidth="1"/>
    <col min="5" max="5" width="4" customWidth="1"/>
    <col min="6" max="6" width="17" bestFit="1" customWidth="1"/>
    <col min="7" max="7" width="9.140625" bestFit="1" customWidth="1"/>
    <col min="8" max="11" width="8.7109375" bestFit="1" customWidth="1"/>
    <col min="12" max="12" width="10" bestFit="1" customWidth="1"/>
    <col min="13" max="13" width="4" customWidth="1"/>
    <col min="14" max="14" width="15.140625" bestFit="1" customWidth="1"/>
    <col min="16" max="19" width="8.7109375" bestFit="1" customWidth="1"/>
    <col min="20" max="20" width="10" bestFit="1" customWidth="1"/>
  </cols>
  <sheetData>
    <row r="2" spans="1:20" x14ac:dyDescent="0.25">
      <c r="B2" t="s">
        <v>0</v>
      </c>
      <c r="C2" t="s">
        <v>2</v>
      </c>
      <c r="D2" t="s">
        <v>1</v>
      </c>
      <c r="F2" s="2" t="s">
        <v>11</v>
      </c>
      <c r="H2" s="2" t="s">
        <v>2</v>
      </c>
      <c r="N2" s="2" t="s">
        <v>62</v>
      </c>
      <c r="P2" s="2" t="s">
        <v>2</v>
      </c>
    </row>
    <row r="3" spans="1:20" x14ac:dyDescent="0.25">
      <c r="A3" s="1"/>
      <c r="B3" s="1">
        <v>44927</v>
      </c>
      <c r="C3" t="s">
        <v>3</v>
      </c>
      <c r="D3">
        <v>137</v>
      </c>
      <c r="F3" s="2" t="s">
        <v>8</v>
      </c>
      <c r="G3" s="2" t="s">
        <v>0</v>
      </c>
      <c r="H3" t="s">
        <v>6</v>
      </c>
      <c r="I3" t="s">
        <v>4</v>
      </c>
      <c r="J3" t="s">
        <v>5</v>
      </c>
      <c r="K3" t="s">
        <v>3</v>
      </c>
      <c r="L3" t="s">
        <v>7</v>
      </c>
      <c r="N3" s="2" t="s">
        <v>8</v>
      </c>
      <c r="O3" s="2" t="s">
        <v>0</v>
      </c>
      <c r="P3" t="s">
        <v>6</v>
      </c>
      <c r="Q3" t="s">
        <v>4</v>
      </c>
      <c r="R3" t="s">
        <v>5</v>
      </c>
      <c r="S3" t="s">
        <v>3</v>
      </c>
      <c r="T3" t="s">
        <v>7</v>
      </c>
    </row>
    <row r="4" spans="1:20" x14ac:dyDescent="0.25">
      <c r="A4" s="1"/>
      <c r="B4" s="1">
        <v>44968</v>
      </c>
      <c r="C4" t="s">
        <v>3</v>
      </c>
      <c r="D4">
        <v>139</v>
      </c>
      <c r="F4" t="s">
        <v>9</v>
      </c>
      <c r="H4" s="3">
        <v>2</v>
      </c>
      <c r="I4" s="3">
        <v>4</v>
      </c>
      <c r="J4" s="3">
        <v>6</v>
      </c>
      <c r="K4" s="3">
        <v>3</v>
      </c>
      <c r="L4" s="3">
        <v>15</v>
      </c>
      <c r="N4" t="s">
        <v>9</v>
      </c>
      <c r="P4" s="3">
        <v>147</v>
      </c>
      <c r="Q4" s="3" t="e">
        <v>#DIV/0!</v>
      </c>
      <c r="R4" s="3">
        <v>177</v>
      </c>
      <c r="S4" s="3">
        <v>160</v>
      </c>
      <c r="T4" s="3" t="e">
        <v>#DIV/0!</v>
      </c>
    </row>
    <row r="5" spans="1:20" x14ac:dyDescent="0.25">
      <c r="B5" s="1">
        <v>44939</v>
      </c>
      <c r="C5" t="s">
        <v>4</v>
      </c>
      <c r="D5">
        <v>109</v>
      </c>
      <c r="F5" t="s">
        <v>10</v>
      </c>
      <c r="H5" s="3">
        <v>2</v>
      </c>
      <c r="I5" s="3">
        <v>2</v>
      </c>
      <c r="J5" s="3">
        <v>4</v>
      </c>
      <c r="K5" s="3">
        <v>7</v>
      </c>
      <c r="L5" s="3">
        <v>15</v>
      </c>
      <c r="N5" t="s">
        <v>10</v>
      </c>
      <c r="P5" s="3">
        <v>170</v>
      </c>
      <c r="Q5" s="3">
        <v>155</v>
      </c>
      <c r="R5" s="3">
        <v>192</v>
      </c>
      <c r="S5" s="3">
        <v>196</v>
      </c>
      <c r="T5" s="3">
        <v>196</v>
      </c>
    </row>
    <row r="6" spans="1:20" x14ac:dyDescent="0.25">
      <c r="B6" s="1">
        <v>44978</v>
      </c>
      <c r="C6" t="s">
        <v>3</v>
      </c>
      <c r="D6">
        <v>143</v>
      </c>
      <c r="F6" t="s">
        <v>7</v>
      </c>
      <c r="H6" s="3">
        <v>4</v>
      </c>
      <c r="I6" s="3">
        <v>6</v>
      </c>
      <c r="J6" s="3">
        <v>10</v>
      </c>
      <c r="K6" s="3">
        <v>10</v>
      </c>
      <c r="L6" s="3">
        <v>30</v>
      </c>
      <c r="N6" t="s">
        <v>7</v>
      </c>
      <c r="P6" s="3">
        <v>170</v>
      </c>
      <c r="Q6" s="3" t="e">
        <v>#DIV/0!</v>
      </c>
      <c r="R6" s="3">
        <v>192</v>
      </c>
      <c r="S6" s="3">
        <v>196</v>
      </c>
      <c r="T6" s="3" t="e">
        <v>#DIV/0!</v>
      </c>
    </row>
    <row r="7" spans="1:20" x14ac:dyDescent="0.25">
      <c r="B7" s="1">
        <v>44980</v>
      </c>
      <c r="C7" t="s">
        <v>3</v>
      </c>
      <c r="D7">
        <v>173</v>
      </c>
    </row>
    <row r="8" spans="1:20" x14ac:dyDescent="0.25">
      <c r="B8" s="1">
        <v>44963</v>
      </c>
      <c r="C8" t="s">
        <v>3</v>
      </c>
      <c r="D8">
        <v>131</v>
      </c>
      <c r="F8" s="2" t="s">
        <v>12</v>
      </c>
      <c r="H8" s="2" t="s">
        <v>2</v>
      </c>
      <c r="N8" s="2" t="s">
        <v>63</v>
      </c>
      <c r="P8" s="2" t="s">
        <v>2</v>
      </c>
    </row>
    <row r="9" spans="1:20" x14ac:dyDescent="0.25">
      <c r="B9" s="1">
        <v>44982</v>
      </c>
      <c r="C9" t="s">
        <v>4</v>
      </c>
      <c r="D9">
        <v>155</v>
      </c>
      <c r="F9" s="2" t="s">
        <v>8</v>
      </c>
      <c r="G9" s="2" t="s">
        <v>0</v>
      </c>
      <c r="H9" t="s">
        <v>6</v>
      </c>
      <c r="I9" t="s">
        <v>4</v>
      </c>
      <c r="J9" t="s">
        <v>5</v>
      </c>
      <c r="K9" t="s">
        <v>3</v>
      </c>
      <c r="L9" t="s">
        <v>7</v>
      </c>
      <c r="N9" s="2" t="s">
        <v>8</v>
      </c>
      <c r="O9" s="2" t="s">
        <v>0</v>
      </c>
      <c r="P9" t="s">
        <v>6</v>
      </c>
      <c r="Q9" t="s">
        <v>4</v>
      </c>
      <c r="R9" t="s">
        <v>5</v>
      </c>
      <c r="S9" t="s">
        <v>3</v>
      </c>
      <c r="T9" t="s">
        <v>7</v>
      </c>
    </row>
    <row r="10" spans="1:20" x14ac:dyDescent="0.25">
      <c r="B10" s="1">
        <v>44981</v>
      </c>
      <c r="C10" t="s">
        <v>3</v>
      </c>
      <c r="D10">
        <v>126</v>
      </c>
      <c r="F10" t="s">
        <v>9</v>
      </c>
      <c r="H10" s="3">
        <v>275</v>
      </c>
      <c r="I10" s="3" t="e">
        <v>#DIV/0!</v>
      </c>
      <c r="J10" s="3">
        <v>858</v>
      </c>
      <c r="K10" s="3">
        <v>431</v>
      </c>
      <c r="L10" s="3" t="e">
        <v>#DIV/0!</v>
      </c>
      <c r="N10" t="s">
        <v>9</v>
      </c>
      <c r="P10" s="3">
        <v>128</v>
      </c>
      <c r="Q10" s="3" t="e">
        <v>#DIV/0!</v>
      </c>
      <c r="R10" s="3">
        <v>107</v>
      </c>
      <c r="S10" s="3">
        <v>134</v>
      </c>
      <c r="T10" s="3" t="e">
        <v>#DIV/0!</v>
      </c>
    </row>
    <row r="11" spans="1:20" x14ac:dyDescent="0.25">
      <c r="B11" s="1">
        <v>44962</v>
      </c>
      <c r="C11" t="s">
        <v>5</v>
      </c>
      <c r="D11">
        <v>191</v>
      </c>
      <c r="F11" t="s">
        <v>10</v>
      </c>
      <c r="H11" s="3">
        <v>325</v>
      </c>
      <c r="I11" s="3">
        <v>270</v>
      </c>
      <c r="J11" s="3">
        <v>700</v>
      </c>
      <c r="K11" s="3">
        <v>1059</v>
      </c>
      <c r="L11" s="3">
        <v>2354</v>
      </c>
      <c r="N11" t="s">
        <v>10</v>
      </c>
      <c r="P11" s="3">
        <v>155</v>
      </c>
      <c r="Q11" s="3">
        <v>115</v>
      </c>
      <c r="R11" s="3">
        <v>149</v>
      </c>
      <c r="S11" s="3">
        <v>126</v>
      </c>
      <c r="T11" s="3">
        <v>115</v>
      </c>
    </row>
    <row r="12" spans="1:20" x14ac:dyDescent="0.25">
      <c r="B12" s="1">
        <v>44960</v>
      </c>
      <c r="C12" t="s">
        <v>4</v>
      </c>
      <c r="D12">
        <v>115</v>
      </c>
      <c r="F12" t="s">
        <v>7</v>
      </c>
      <c r="H12" s="3">
        <v>600</v>
      </c>
      <c r="I12" s="3" t="e">
        <v>#DIV/0!</v>
      </c>
      <c r="J12" s="3">
        <v>1558</v>
      </c>
      <c r="K12" s="3">
        <v>1490</v>
      </c>
      <c r="L12" s="3" t="e">
        <v>#DIV/0!</v>
      </c>
      <c r="N12" t="s">
        <v>7</v>
      </c>
      <c r="P12" s="3">
        <v>128</v>
      </c>
      <c r="Q12" s="3" t="e">
        <v>#DIV/0!</v>
      </c>
      <c r="R12" s="3">
        <v>107</v>
      </c>
      <c r="S12" s="3">
        <v>126</v>
      </c>
      <c r="T12" s="3" t="e">
        <v>#DIV/0!</v>
      </c>
    </row>
    <row r="13" spans="1:20" x14ac:dyDescent="0.25">
      <c r="B13" s="1">
        <v>44933</v>
      </c>
      <c r="C13" t="s">
        <v>6</v>
      </c>
      <c r="D13">
        <v>128</v>
      </c>
    </row>
    <row r="14" spans="1:20" x14ac:dyDescent="0.25">
      <c r="B14" s="1">
        <v>44947</v>
      </c>
      <c r="C14" t="s">
        <v>5</v>
      </c>
      <c r="D14">
        <v>152</v>
      </c>
    </row>
    <row r="15" spans="1:20" x14ac:dyDescent="0.25">
      <c r="B15" s="1">
        <v>44941</v>
      </c>
      <c r="C15" t="s">
        <v>4</v>
      </c>
      <c r="D15">
        <v>125</v>
      </c>
    </row>
    <row r="16" spans="1:20" outlineLevel="1" x14ac:dyDescent="0.25">
      <c r="B16" s="1">
        <v>44931</v>
      </c>
      <c r="C16" t="s">
        <v>5</v>
      </c>
      <c r="D16">
        <v>107</v>
      </c>
    </row>
    <row r="17" spans="2:4" outlineLevel="1" x14ac:dyDescent="0.25">
      <c r="B17" s="1">
        <v>44928</v>
      </c>
      <c r="C17" t="s">
        <v>3</v>
      </c>
      <c r="D17">
        <v>134</v>
      </c>
    </row>
    <row r="18" spans="2:4" outlineLevel="1" x14ac:dyDescent="0.25">
      <c r="B18" s="1">
        <v>44943</v>
      </c>
      <c r="C18" t="s">
        <v>5</v>
      </c>
      <c r="D18">
        <v>139</v>
      </c>
    </row>
    <row r="19" spans="2:4" outlineLevel="1" x14ac:dyDescent="0.25">
      <c r="B19" s="1">
        <v>44932</v>
      </c>
      <c r="C19" t="s">
        <v>4</v>
      </c>
      <c r="D19" t="e">
        <f>115/0</f>
        <v>#DIV/0!</v>
      </c>
    </row>
    <row r="20" spans="2:4" outlineLevel="1" x14ac:dyDescent="0.25">
      <c r="B20" s="1">
        <v>44962</v>
      </c>
      <c r="C20" t="s">
        <v>5</v>
      </c>
      <c r="D20">
        <v>192</v>
      </c>
    </row>
    <row r="21" spans="2:4" outlineLevel="1" x14ac:dyDescent="0.25">
      <c r="B21" s="1">
        <v>44954</v>
      </c>
      <c r="C21" t="s">
        <v>3</v>
      </c>
      <c r="D21">
        <v>160</v>
      </c>
    </row>
    <row r="22" spans="2:4" outlineLevel="1" x14ac:dyDescent="0.25">
      <c r="B22" s="1">
        <v>44984</v>
      </c>
      <c r="C22" t="s">
        <v>6</v>
      </c>
      <c r="D22">
        <v>170</v>
      </c>
    </row>
    <row r="23" spans="2:4" x14ac:dyDescent="0.25">
      <c r="B23" s="1">
        <v>44961</v>
      </c>
      <c r="C23" t="s">
        <v>5</v>
      </c>
      <c r="D23">
        <v>149</v>
      </c>
    </row>
    <row r="24" spans="2:4" x14ac:dyDescent="0.25">
      <c r="B24" s="1">
        <v>44970</v>
      </c>
      <c r="C24" t="s">
        <v>5</v>
      </c>
      <c r="D24">
        <v>168</v>
      </c>
    </row>
    <row r="25" spans="2:4" x14ac:dyDescent="0.25">
      <c r="B25" s="1">
        <v>44952</v>
      </c>
      <c r="C25" t="s">
        <v>6</v>
      </c>
      <c r="D25">
        <v>147</v>
      </c>
    </row>
    <row r="26" spans="2:4" x14ac:dyDescent="0.25">
      <c r="B26" s="1">
        <v>44971</v>
      </c>
      <c r="C26" t="s">
        <v>3</v>
      </c>
      <c r="D26">
        <v>151</v>
      </c>
    </row>
    <row r="27" spans="2:4" x14ac:dyDescent="0.25">
      <c r="B27" s="1">
        <v>44953</v>
      </c>
      <c r="C27" t="s">
        <v>5</v>
      </c>
      <c r="D27">
        <v>167</v>
      </c>
    </row>
    <row r="28" spans="2:4" x14ac:dyDescent="0.25">
      <c r="B28" s="1">
        <v>44972</v>
      </c>
      <c r="C28" t="s">
        <v>3</v>
      </c>
      <c r="D28">
        <v>196</v>
      </c>
    </row>
    <row r="29" spans="2:4" x14ac:dyDescent="0.25">
      <c r="B29" s="1">
        <v>44951</v>
      </c>
      <c r="C29" t="s">
        <v>5</v>
      </c>
      <c r="D29">
        <v>177</v>
      </c>
    </row>
    <row r="30" spans="2:4" x14ac:dyDescent="0.25">
      <c r="B30" s="1">
        <v>44933</v>
      </c>
      <c r="C30" t="s">
        <v>4</v>
      </c>
      <c r="D30">
        <v>148</v>
      </c>
    </row>
    <row r="31" spans="2:4" x14ac:dyDescent="0.25">
      <c r="B31" s="1">
        <v>44968</v>
      </c>
      <c r="C31" t="s">
        <v>6</v>
      </c>
      <c r="D31">
        <v>155</v>
      </c>
    </row>
    <row r="32" spans="2:4" x14ac:dyDescent="0.25">
      <c r="B32" s="1">
        <v>44943</v>
      </c>
      <c r="C32" t="s">
        <v>5</v>
      </c>
      <c r="D32">
        <v>116</v>
      </c>
    </row>
    <row r="33" spans="2:4" x14ac:dyDescent="0.25">
      <c r="B33" t="s">
        <v>66</v>
      </c>
      <c r="D33" t="e">
        <f>SUBTOTAL(109,tblData[Bedrag])</f>
        <v>#DIV/0!</v>
      </c>
    </row>
  </sheetData>
  <pageMargins left="0.7" right="0.7" top="0.75" bottom="0.75" header="0.3" footer="0.3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99B9-0BD4-4707-B711-722B033EDE30}">
  <dimension ref="B1:I14"/>
  <sheetViews>
    <sheetView workbookViewId="0"/>
  </sheetViews>
  <sheetFormatPr defaultRowHeight="15" x14ac:dyDescent="0.25"/>
  <cols>
    <col min="1" max="1" width="3" customWidth="1"/>
    <col min="2" max="2" width="12.28515625" bestFit="1" customWidth="1"/>
    <col min="3" max="3" width="28.7109375" bestFit="1" customWidth="1"/>
    <col min="4" max="4" width="29.28515625" bestFit="1" customWidth="1"/>
    <col min="5" max="5" width="4.140625" customWidth="1"/>
    <col min="6" max="6" width="21.28515625" customWidth="1"/>
    <col min="7" max="7" width="15.85546875" bestFit="1" customWidth="1"/>
    <col min="8" max="8" width="15" bestFit="1" customWidth="1"/>
    <col min="9" max="9" width="16.140625" bestFit="1" customWidth="1"/>
  </cols>
  <sheetData>
    <row r="1" spans="2:9" ht="15.75" thickBot="1" x14ac:dyDescent="0.3"/>
    <row r="2" spans="2:9" x14ac:dyDescent="0.25">
      <c r="B2" s="8" t="s">
        <v>14</v>
      </c>
      <c r="C2" s="4" t="s">
        <v>13</v>
      </c>
      <c r="D2" s="9" t="s">
        <v>13</v>
      </c>
      <c r="F2" s="23" t="s">
        <v>14</v>
      </c>
      <c r="G2" s="24" t="s">
        <v>28</v>
      </c>
      <c r="H2" s="24" t="s">
        <v>29</v>
      </c>
      <c r="I2" s="25" t="s">
        <v>30</v>
      </c>
    </row>
    <row r="3" spans="2:9" x14ac:dyDescent="0.25">
      <c r="B3" s="10"/>
      <c r="C3" s="5" t="s">
        <v>15</v>
      </c>
      <c r="D3" s="11" t="s">
        <v>16</v>
      </c>
      <c r="F3" s="16" t="s">
        <v>19</v>
      </c>
      <c r="G3" s="17"/>
      <c r="H3" s="17"/>
      <c r="I3" s="18"/>
    </row>
    <row r="4" spans="2:9" x14ac:dyDescent="0.25">
      <c r="B4" s="12" t="s">
        <v>17</v>
      </c>
      <c r="C4" s="6">
        <v>1</v>
      </c>
      <c r="D4" s="13">
        <v>101</v>
      </c>
      <c r="F4" s="19">
        <f>INDEX(C4:C14,MATCH(F3,B4:B14,0))</f>
        <v>3</v>
      </c>
      <c r="G4" s="17">
        <f>SUBTOTAL($F4,tblData[Datum])</f>
        <v>30</v>
      </c>
      <c r="H4" s="17">
        <f>SUBTOTAL($F4,tblData[Regio])</f>
        <v>30</v>
      </c>
      <c r="I4" s="18">
        <f>SUBTOTAL($F4,tblData[Bedrag])</f>
        <v>30</v>
      </c>
    </row>
    <row r="5" spans="2:9" ht="15.75" thickBot="1" x14ac:dyDescent="0.3">
      <c r="B5" s="12" t="s">
        <v>18</v>
      </c>
      <c r="C5" s="6">
        <v>2</v>
      </c>
      <c r="D5" s="13">
        <v>102</v>
      </c>
      <c r="F5" s="20">
        <f>F4+100</f>
        <v>103</v>
      </c>
      <c r="G5" s="21">
        <f>SUBTOTAL($F5,tblData[Datum])</f>
        <v>30</v>
      </c>
      <c r="H5" s="21">
        <f>SUBTOTAL($F5,tblData[Regio])</f>
        <v>30</v>
      </c>
      <c r="I5" s="22">
        <f>SUBTOTAL($F5,tblData[Bedrag])</f>
        <v>30</v>
      </c>
    </row>
    <row r="6" spans="2:9" x14ac:dyDescent="0.25">
      <c r="B6" s="12" t="s">
        <v>19</v>
      </c>
      <c r="C6" s="6">
        <v>3</v>
      </c>
      <c r="D6" s="13">
        <v>103</v>
      </c>
    </row>
    <row r="7" spans="2:9" x14ac:dyDescent="0.25">
      <c r="B7" s="12" t="s">
        <v>20</v>
      </c>
      <c r="C7" s="6">
        <v>4</v>
      </c>
      <c r="D7" s="13">
        <v>104</v>
      </c>
    </row>
    <row r="8" spans="2:9" x14ac:dyDescent="0.25">
      <c r="B8" s="12" t="s">
        <v>21</v>
      </c>
      <c r="C8" s="6">
        <v>5</v>
      </c>
      <c r="D8" s="13">
        <v>105</v>
      </c>
    </row>
    <row r="9" spans="2:9" x14ac:dyDescent="0.25">
      <c r="B9" s="12" t="s">
        <v>22</v>
      </c>
      <c r="C9" s="6">
        <v>6</v>
      </c>
      <c r="D9" s="13">
        <v>106</v>
      </c>
    </row>
    <row r="10" spans="2:9" x14ac:dyDescent="0.25">
      <c r="B10" s="12" t="s">
        <v>23</v>
      </c>
      <c r="C10" s="6">
        <v>7</v>
      </c>
      <c r="D10" s="13">
        <v>107</v>
      </c>
    </row>
    <row r="11" spans="2:9" x14ac:dyDescent="0.25">
      <c r="B11" s="12" t="s">
        <v>24</v>
      </c>
      <c r="C11" s="6">
        <v>8</v>
      </c>
      <c r="D11" s="13">
        <v>108</v>
      </c>
    </row>
    <row r="12" spans="2:9" x14ac:dyDescent="0.25">
      <c r="B12" s="12" t="s">
        <v>25</v>
      </c>
      <c r="C12" s="6">
        <v>9</v>
      </c>
      <c r="D12" s="13">
        <v>109</v>
      </c>
    </row>
    <row r="13" spans="2:9" x14ac:dyDescent="0.25">
      <c r="B13" s="12" t="s">
        <v>26</v>
      </c>
      <c r="C13" s="6">
        <v>10</v>
      </c>
      <c r="D13" s="13">
        <v>110</v>
      </c>
    </row>
    <row r="14" spans="2:9" ht="15.75" thickBot="1" x14ac:dyDescent="0.3">
      <c r="B14" s="14" t="s">
        <v>27</v>
      </c>
      <c r="C14" s="7">
        <v>11</v>
      </c>
      <c r="D14" s="15">
        <v>111</v>
      </c>
    </row>
  </sheetData>
  <dataValidations count="1">
    <dataValidation type="list" allowBlank="1" showInputMessage="1" showErrorMessage="1" sqref="F3" xr:uid="{2F61850B-3696-412E-9D94-C78DE1BB0C43}">
      <formula1>$B$4:$B$14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0A6B-6486-406E-BD3A-BB3E55E6417D}">
  <dimension ref="B1:H32"/>
  <sheetViews>
    <sheetView workbookViewId="0"/>
  </sheetViews>
  <sheetFormatPr defaultRowHeight="15" x14ac:dyDescent="0.25"/>
  <cols>
    <col min="1" max="1" width="3" customWidth="1"/>
    <col min="2" max="2" width="80.28515625" bestFit="1" customWidth="1"/>
    <col min="3" max="3" width="14" bestFit="1" customWidth="1"/>
    <col min="4" max="4" width="4.140625" customWidth="1"/>
    <col min="5" max="5" width="36" customWidth="1"/>
    <col min="6" max="6" width="15.5703125" bestFit="1" customWidth="1"/>
    <col min="7" max="7" width="15.42578125" bestFit="1" customWidth="1"/>
    <col min="8" max="8" width="16.5703125" bestFit="1" customWidth="1"/>
  </cols>
  <sheetData>
    <row r="1" spans="2:8" ht="15.75" thickBot="1" x14ac:dyDescent="0.3"/>
    <row r="2" spans="2:8" x14ac:dyDescent="0.25">
      <c r="B2" s="32" t="s">
        <v>14</v>
      </c>
      <c r="C2" s="33" t="s">
        <v>56</v>
      </c>
      <c r="E2" s="23" t="s">
        <v>14</v>
      </c>
      <c r="F2" s="24" t="s">
        <v>43</v>
      </c>
      <c r="G2" s="24" t="s">
        <v>44</v>
      </c>
      <c r="H2" s="25" t="s">
        <v>45</v>
      </c>
    </row>
    <row r="3" spans="2:8" x14ac:dyDescent="0.25">
      <c r="B3" s="26" t="s">
        <v>17</v>
      </c>
      <c r="C3" s="30">
        <v>1</v>
      </c>
      <c r="E3" s="16" t="s">
        <v>25</v>
      </c>
      <c r="F3" s="17"/>
      <c r="G3" s="17"/>
      <c r="H3" s="18"/>
    </row>
    <row r="4" spans="2:8" x14ac:dyDescent="0.25">
      <c r="B4" s="26" t="s">
        <v>18</v>
      </c>
      <c r="C4" s="30">
        <v>2</v>
      </c>
      <c r="E4" s="19">
        <f>INDEX(C3:C21,MATCH(E3,B3:B21,0))</f>
        <v>9</v>
      </c>
      <c r="F4" s="17">
        <f>_xlfn.AGGREGATE($E4,,tblData[Datum])</f>
        <v>1348669</v>
      </c>
      <c r="G4" s="17">
        <f>_xlfn.AGGREGATE($E4,,tblData[Regio])</f>
        <v>0</v>
      </c>
      <c r="H4" s="18" t="e">
        <f>_xlfn.AGGREGATE($E4,,tblData[Bedrag])</f>
        <v>#DIV/0!</v>
      </c>
    </row>
    <row r="5" spans="2:8" x14ac:dyDescent="0.25">
      <c r="B5" s="26" t="s">
        <v>19</v>
      </c>
      <c r="C5" s="30">
        <v>3</v>
      </c>
      <c r="E5" s="16" t="s">
        <v>54</v>
      </c>
      <c r="F5" s="38"/>
      <c r="G5" s="38"/>
      <c r="H5" s="27"/>
    </row>
    <row r="6" spans="2:8" x14ac:dyDescent="0.25">
      <c r="B6" s="26" t="s">
        <v>20</v>
      </c>
      <c r="C6" s="30">
        <v>4</v>
      </c>
      <c r="E6" s="37">
        <f>INDEX(C25:C32,MATCH(E5,B25:B32,0))</f>
        <v>6</v>
      </c>
      <c r="F6" s="17">
        <f>_xlfn.AGGREGATE($E4,$E6,tblData[Datum])</f>
        <v>1348669</v>
      </c>
      <c r="G6" s="17">
        <f>_xlfn.AGGREGATE($E4,$E6,tblData[Regio])</f>
        <v>0</v>
      </c>
      <c r="H6" s="18">
        <f>_xlfn.AGGREGATE($E4,$E6,tblData[Bedrag])</f>
        <v>4300</v>
      </c>
    </row>
    <row r="7" spans="2:8" ht="15.75" thickBot="1" x14ac:dyDescent="0.3">
      <c r="B7" s="26" t="s">
        <v>21</v>
      </c>
      <c r="C7" s="30">
        <v>5</v>
      </c>
      <c r="E7" s="39">
        <v>1</v>
      </c>
      <c r="F7" s="21">
        <f>_xlfn.AGGREGATE($E4,$E6,tblData[Datum],$E7)</f>
        <v>1348670</v>
      </c>
      <c r="G7" s="21">
        <f>_xlfn.AGGREGATE($E4,$E6,tblData[Regio],$E7)</f>
        <v>1</v>
      </c>
      <c r="H7" s="22">
        <f>_xlfn.AGGREGATE($E4,$E6,tblData[Bedrag],$E7)</f>
        <v>4301</v>
      </c>
    </row>
    <row r="8" spans="2:8" x14ac:dyDescent="0.25">
      <c r="B8" s="26" t="s">
        <v>22</v>
      </c>
      <c r="C8" s="30">
        <v>6</v>
      </c>
    </row>
    <row r="9" spans="2:8" ht="15.75" thickBot="1" x14ac:dyDescent="0.3">
      <c r="B9" s="26" t="s">
        <v>31</v>
      </c>
      <c r="C9" s="30">
        <v>7</v>
      </c>
    </row>
    <row r="10" spans="2:8" x14ac:dyDescent="0.25">
      <c r="B10" s="26" t="s">
        <v>32</v>
      </c>
      <c r="C10" s="30">
        <v>8</v>
      </c>
      <c r="E10" s="40" t="s">
        <v>58</v>
      </c>
    </row>
    <row r="11" spans="2:8" x14ac:dyDescent="0.25">
      <c r="B11" s="26" t="s">
        <v>25</v>
      </c>
      <c r="C11" s="30">
        <v>9</v>
      </c>
      <c r="E11" s="41" t="s">
        <v>1</v>
      </c>
    </row>
    <row r="12" spans="2:8" ht="15.75" thickBot="1" x14ac:dyDescent="0.3">
      <c r="B12" s="26" t="s">
        <v>33</v>
      </c>
      <c r="C12" s="30">
        <v>10</v>
      </c>
      <c r="E12" s="42" t="str">
        <f ca="1">IF(_xlfn.AGGREGATE(3,0,INDIRECT("tblData["&amp;E11&amp;"]"))=_xlfn.AGGREGATE(3,6,INDIRECT("tblData["&amp;E11&amp;"]")),"Geen fouten","Fouten gevonden!")</f>
        <v>Fouten gevonden!</v>
      </c>
    </row>
    <row r="13" spans="2:8" x14ac:dyDescent="0.25">
      <c r="B13" s="26" t="s">
        <v>34</v>
      </c>
      <c r="C13" s="30">
        <v>11</v>
      </c>
    </row>
    <row r="14" spans="2:8" x14ac:dyDescent="0.25">
      <c r="B14" s="26" t="s">
        <v>35</v>
      </c>
      <c r="C14" s="30">
        <v>12</v>
      </c>
    </row>
    <row r="15" spans="2:8" x14ac:dyDescent="0.25">
      <c r="B15" s="26" t="s">
        <v>36</v>
      </c>
      <c r="C15" s="30">
        <v>13</v>
      </c>
    </row>
    <row r="16" spans="2:8" x14ac:dyDescent="0.25">
      <c r="B16" s="26" t="s">
        <v>37</v>
      </c>
      <c r="C16" s="30">
        <v>14</v>
      </c>
    </row>
    <row r="17" spans="2:4" x14ac:dyDescent="0.25">
      <c r="B17" s="26" t="s">
        <v>38</v>
      </c>
      <c r="C17" s="30">
        <v>15</v>
      </c>
    </row>
    <row r="18" spans="2:4" x14ac:dyDescent="0.25">
      <c r="B18" s="26" t="s">
        <v>39</v>
      </c>
      <c r="C18" s="30">
        <v>16</v>
      </c>
    </row>
    <row r="19" spans="2:4" x14ac:dyDescent="0.25">
      <c r="B19" s="26" t="s">
        <v>40</v>
      </c>
      <c r="C19" s="30">
        <v>17</v>
      </c>
    </row>
    <row r="20" spans="2:4" x14ac:dyDescent="0.25">
      <c r="B20" s="26" t="s">
        <v>41</v>
      </c>
      <c r="C20" s="30">
        <v>18</v>
      </c>
    </row>
    <row r="21" spans="2:4" ht="15.75" thickBot="1" x14ac:dyDescent="0.3">
      <c r="B21" s="28" t="s">
        <v>42</v>
      </c>
      <c r="C21" s="31">
        <v>19</v>
      </c>
    </row>
    <row r="23" spans="2:4" ht="15.75" thickBot="1" x14ac:dyDescent="0.3"/>
    <row r="24" spans="2:4" x14ac:dyDescent="0.25">
      <c r="B24" s="35" t="s">
        <v>47</v>
      </c>
      <c r="C24" s="36" t="s">
        <v>46</v>
      </c>
    </row>
    <row r="25" spans="2:4" x14ac:dyDescent="0.25">
      <c r="B25" s="26" t="s">
        <v>48</v>
      </c>
      <c r="C25" s="34">
        <v>0</v>
      </c>
      <c r="D25" t="s">
        <v>57</v>
      </c>
    </row>
    <row r="26" spans="2:4" x14ac:dyDescent="0.25">
      <c r="B26" s="26" t="s">
        <v>49</v>
      </c>
      <c r="C26" s="27">
        <v>1</v>
      </c>
    </row>
    <row r="27" spans="2:4" x14ac:dyDescent="0.25">
      <c r="B27" s="26" t="s">
        <v>50</v>
      </c>
      <c r="C27" s="27">
        <v>2</v>
      </c>
    </row>
    <row r="28" spans="2:4" x14ac:dyDescent="0.25">
      <c r="B28" s="26" t="s">
        <v>51</v>
      </c>
      <c r="C28" s="27">
        <v>3</v>
      </c>
    </row>
    <row r="29" spans="2:4" x14ac:dyDescent="0.25">
      <c r="B29" s="26" t="s">
        <v>52</v>
      </c>
      <c r="C29" s="27">
        <v>4</v>
      </c>
    </row>
    <row r="30" spans="2:4" x14ac:dyDescent="0.25">
      <c r="B30" s="26" t="s">
        <v>53</v>
      </c>
      <c r="C30" s="27">
        <v>5</v>
      </c>
    </row>
    <row r="31" spans="2:4" x14ac:dyDescent="0.25">
      <c r="B31" s="26" t="s">
        <v>54</v>
      </c>
      <c r="C31" s="27">
        <v>6</v>
      </c>
    </row>
    <row r="32" spans="2:4" ht="15.75" thickBot="1" x14ac:dyDescent="0.3">
      <c r="B32" s="28" t="s">
        <v>55</v>
      </c>
      <c r="C32" s="29">
        <v>7</v>
      </c>
    </row>
  </sheetData>
  <conditionalFormatting sqref="E12">
    <cfRule type="beginsWith" dxfId="0" priority="1" operator="beginsWith" text="Fout">
      <formula>LEFT(E12,LEN("Fout"))="Fout"</formula>
    </cfRule>
  </conditionalFormatting>
  <dataValidations count="2">
    <dataValidation type="list" allowBlank="1" showInputMessage="1" showErrorMessage="1" sqref="E3" xr:uid="{752CFA13-3A3E-49D1-9192-227405902D47}">
      <formula1>$B$3:$B$21</formula1>
    </dataValidation>
    <dataValidation type="list" allowBlank="1" showInputMessage="1" showErrorMessage="1" sqref="E5" xr:uid="{57E3F719-3451-46DF-A54A-17559E66A974}">
      <formula1>$B$25:$B$32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A2A080-C7BD-47D8-B3A9-C9A946E6E6F6}">
          <x14:formula1>
            <xm:f>Data!$B$2:$D$2</xm:f>
          </x14:formula1>
          <xm:sqref>E11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F4B3-2A38-4A2C-999D-8B6FAA98EC7A}">
  <dimension ref="B1:C10"/>
  <sheetViews>
    <sheetView workbookViewId="0"/>
  </sheetViews>
  <sheetFormatPr defaultRowHeight="15" x14ac:dyDescent="0.25"/>
  <cols>
    <col min="1" max="1" width="3" customWidth="1"/>
    <col min="2" max="2" width="13.7109375" bestFit="1" customWidth="1"/>
    <col min="3" max="3" width="10.5703125" bestFit="1" customWidth="1"/>
  </cols>
  <sheetData>
    <row r="1" spans="2:3" ht="15.75" thickBot="1" x14ac:dyDescent="0.3"/>
    <row r="2" spans="2:3" x14ac:dyDescent="0.25">
      <c r="B2" s="43" t="s">
        <v>2</v>
      </c>
      <c r="C2" s="50" t="s">
        <v>4</v>
      </c>
    </row>
    <row r="3" spans="2:3" x14ac:dyDescent="0.25">
      <c r="B3" s="46"/>
      <c r="C3" s="47"/>
    </row>
    <row r="4" spans="2:3" x14ac:dyDescent="0.25">
      <c r="B4" s="44" t="s">
        <v>60</v>
      </c>
      <c r="C4" s="51" t="e">
        <f t="array" ref="C4">MAX(tblData[Bedrag]*(tblData[Regio]=C2))</f>
        <v>#DIV/0!</v>
      </c>
    </row>
    <row r="5" spans="2:3" x14ac:dyDescent="0.25">
      <c r="B5" s="44" t="s">
        <v>65</v>
      </c>
      <c r="C5" s="18" t="e">
        <f>_xlfn.MAXIFS(tblData[Bedrag],tblData[Regio],C2)</f>
        <v>#DIV/0!</v>
      </c>
    </row>
    <row r="6" spans="2:3" x14ac:dyDescent="0.25">
      <c r="B6" s="46" t="s">
        <v>59</v>
      </c>
      <c r="C6" s="52">
        <f>_xlfn.AGGREGATE(14,3,tblData[Bedrag]*(tblData[Regio]=C2),1)</f>
        <v>155</v>
      </c>
    </row>
    <row r="7" spans="2:3" x14ac:dyDescent="0.25">
      <c r="B7" s="48"/>
      <c r="C7" s="49"/>
    </row>
    <row r="8" spans="2:3" x14ac:dyDescent="0.25">
      <c r="B8" s="44" t="s">
        <v>61</v>
      </c>
      <c r="C8" s="51" t="e">
        <f t="array" ref="C8">MIN(tblData[Bedrag]*(tblData[Regio]=C2))</f>
        <v>#DIV/0!</v>
      </c>
    </row>
    <row r="9" spans="2:3" x14ac:dyDescent="0.25">
      <c r="B9" s="44" t="s">
        <v>64</v>
      </c>
      <c r="C9" s="18" t="e">
        <f>_xlfn.MINIFS(tblData[Bedrag],tblData[Regio],C2)</f>
        <v>#DIV/0!</v>
      </c>
    </row>
    <row r="10" spans="2:3" ht="15.75" thickBot="1" x14ac:dyDescent="0.3">
      <c r="B10" s="45" t="s">
        <v>59</v>
      </c>
      <c r="C10" s="22">
        <f>_xlfn.AGGREGATE(15,3,tblData[Bedrag]/(tblData[Regio]=C2),1)</f>
        <v>109</v>
      </c>
    </row>
  </sheetData>
  <dataValidations count="1">
    <dataValidation type="list" allowBlank="1" showInputMessage="1" showErrorMessage="1" sqref="C2" xr:uid="{944466C5-3978-4B37-A17F-216E0796B164}">
      <formula1>"Noord,Oost,Zuid,West"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Data</vt:lpstr>
      <vt:lpstr>Subtotaal</vt:lpstr>
      <vt:lpstr>Aggregaat</vt:lpstr>
      <vt:lpstr>Aggr2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G. Verbruggen</cp:lastModifiedBy>
  <dcterms:created xsi:type="dcterms:W3CDTF">2023-02-23T09:40:11Z</dcterms:created>
  <dcterms:modified xsi:type="dcterms:W3CDTF">2023-02-23T19:03:35Z</dcterms:modified>
</cp:coreProperties>
</file>